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amsterdamumc-my.sharepoint.com/personal/p_lo_amsterdamumc_nl/Documents/Bureaublad/Documenten voor aanbesteding/"/>
    </mc:Choice>
  </mc:AlternateContent>
  <xr:revisionPtr revIDLastSave="7" documentId="11_0E0617E5A28F020B2478439D84FEB35B725AFF76" xr6:coauthVersionLast="47" xr6:coauthVersionMax="47" xr10:uidLastSave="{43BE4B09-813E-4C34-B74D-9968189045E9}"/>
  <workbookProtection workbookAlgorithmName="SHA-512" workbookHashValue="sOudSeQSITPowoHGGC1MVMJp2YU96dq4dV9IgRsdVN3JAvAlW9vNeewiWHXqFjl8fQQDa9d+8lsig88TTA134A==" workbookSaltValue="BXEhCuyiiLWyjAJZbKiHGQ==" workbookSpinCount="100000" lockStructure="1"/>
  <bookViews>
    <workbookView xWindow="4395" yWindow="1770" windowWidth="21600" windowHeight="11295" tabRatio="708" xr2:uid="{00000000-000D-0000-FFFF-FFFF00000000}"/>
  </bookViews>
  <sheets>
    <sheet name="Start hier" sheetId="1" r:id="rId1"/>
    <sheet name="Privacy" sheetId="10" r:id="rId2"/>
    <sheet name="1b. Privacy Pseudonimisatie" sheetId="15" state="veryHidden" r:id="rId3"/>
    <sheet name="STITCH" sheetId="5" r:id="rId4"/>
    <sheet name="Aanvullende Security Control" sheetId="4" r:id="rId5"/>
    <sheet name="Security Management" sheetId="2" r:id="rId6"/>
    <sheet name="MDS2" sheetId="6" r:id="rId7"/>
    <sheet name="Evaluatie" sheetId="11" state="hidden" r:id="rId8"/>
    <sheet name="Lists" sheetId="3" state="hidden" r:id="rId9"/>
  </sheets>
  <definedNames>
    <definedName name="_Check">'Start hier'!$A$1</definedName>
    <definedName name="_xlnm._FilterDatabase" localSheetId="6" hidden="1">'MDS2'!$AB$4:$AR$289</definedName>
    <definedName name="_Int">'Start hier'!$C$9</definedName>
    <definedName name="_Medisch">'Start hier'!$C$12</definedName>
    <definedName name="_OverallResponse">Evaluatie!$C$3</definedName>
    <definedName name="_Privacy">'Start hier'!$C$4</definedName>
    <definedName name="_Score">Evaluatie!$C$2</definedName>
    <definedName name="_ScorePerc">Evaluatie!$C$4</definedName>
    <definedName name="_Vertr">'Start hier'!$C$10</definedName>
    <definedName name="_Webprtl">'Start hier'!$C$19</definedName>
    <definedName name="_xlnm.Print_Area" localSheetId="2">'1b. Privacy Pseudonimisatie'!$A$1:$F$69</definedName>
    <definedName name="_xlnm.Print_Area" localSheetId="6">'MDS2'!$A:$D</definedName>
    <definedName name="_xlnm.Print_Area" localSheetId="1">Privacy!$A$1:$E$69</definedName>
    <definedName name="_xlnm.Print_Area" localSheetId="0">'Start hier'!$B$1:$D$51</definedName>
    <definedName name="_xlnm.Print_Area" localSheetId="3">STITCH!$A$1:$K$19</definedName>
    <definedName name="_xlnm.Print_Titles" localSheetId="2">'1b. Privacy Pseudonimisatie'!$4:$4</definedName>
    <definedName name="_xlnm.Print_Titles" localSheetId="4">'Aanvullende Security Control'!$4:$4</definedName>
    <definedName name="_xlnm.Print_Titles" localSheetId="6">'MDS2'!$4:$4</definedName>
    <definedName name="_xlnm.Print_Titles" localSheetId="1">Privacy!$4:$4</definedName>
    <definedName name="_xlnm.Print_Titles" localSheetId="5">'Security Management'!$4:$4</definedName>
    <definedName name="_xlnm.Print_Titles" localSheetId="3">STITCH!$4:$4</definedName>
    <definedName name="CERT">'Start hier'!$C$21</definedName>
    <definedName name="lst_AIC">Lists!$D$17:$D$19</definedName>
    <definedName name="lst_BI">Lists!$G$2:$G$4</definedName>
    <definedName name="lst_BIV">Lists!$G$2:$G$4</definedName>
    <definedName name="lst_Category">Lists!$Q$2:$Q$12</definedName>
    <definedName name="lst_DPIA">Lists!$O$2:$O$3</definedName>
    <definedName name="lst_EN">Lists!$A$17:$A$19</definedName>
    <definedName name="lst_EN_naSeeNote">Lists!$N$2:$N$3</definedName>
    <definedName name="lst_janee">Lists!$B$2:$B$3</definedName>
    <definedName name="lst_janeenvt">Lists!$C$2:$C$4</definedName>
    <definedName name="lst_janeeToel">Lists!$E$2:$E$5</definedName>
    <definedName name="lst_jaToel">Lists!$F$2:$F$4</definedName>
    <definedName name="lst_level">Lists!$I$2:$I$3</definedName>
    <definedName name="lst_MSD2">Lists!$M$2:$M$5</definedName>
    <definedName name="lst_NL">Lists!$A$2:$A$4</definedName>
    <definedName name="lst_nvt">Lists!$S$2:$S$3</definedName>
    <definedName name="lst_ToelNvt">Lists!$D$2:$D$3</definedName>
    <definedName name="lst_Toestemming">Lists!$R$2:$R$4</definedName>
    <definedName name="lst_tst">Lists!$P$2:$P$5</definedName>
    <definedName name="lst_UK">Lists!$A$15:$A$18</definedName>
    <definedName name="lst_V">Lists!$H$2:$H$5</definedName>
    <definedName name="lst_YesNa">Lists!$L$2:$L$3</definedName>
    <definedName name="lst_YesNo">Lists!$J$2:$J$3</definedName>
    <definedName name="lst_YesNoNa">Lists!$K$2:$K$4</definedName>
    <definedName name="SecurityNiveau">'Start hier'!$C$13</definedName>
    <definedName name="uPrivChk">'Start hier'!$C$5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89" i="6" l="1"/>
  <c r="BE289" i="6"/>
  <c r="BD289" i="6"/>
  <c r="BC289" i="6"/>
  <c r="BB289" i="6"/>
  <c r="BA289" i="6"/>
  <c r="AZ289" i="6"/>
  <c r="AY289" i="6"/>
  <c r="AX289" i="6"/>
  <c r="AW289" i="6"/>
  <c r="AV289" i="6"/>
  <c r="AU289" i="6"/>
  <c r="AT289" i="6"/>
  <c r="AS289" i="6"/>
  <c r="AR289" i="6"/>
  <c r="AQ289" i="6"/>
  <c r="AP289" i="6"/>
  <c r="AO289" i="6"/>
  <c r="AN289" i="6"/>
  <c r="AM289" i="6"/>
  <c r="AF289" i="6"/>
  <c r="AB289" i="6"/>
  <c r="E289" i="6"/>
  <c r="C289" i="6"/>
  <c r="BF288" i="6"/>
  <c r="BE288" i="6"/>
  <c r="BD288" i="6"/>
  <c r="BC288" i="6"/>
  <c r="BB288" i="6"/>
  <c r="BA288" i="6"/>
  <c r="AZ288" i="6"/>
  <c r="AY288" i="6"/>
  <c r="AX288" i="6"/>
  <c r="AW288" i="6"/>
  <c r="AV288" i="6"/>
  <c r="AU288" i="6"/>
  <c r="AT288" i="6"/>
  <c r="AS288" i="6"/>
  <c r="AR288" i="6"/>
  <c r="AQ288" i="6"/>
  <c r="AP288" i="6"/>
  <c r="AO288" i="6"/>
  <c r="AN288" i="6"/>
  <c r="AM288" i="6"/>
  <c r="AI288" i="6"/>
  <c r="AF288" i="6"/>
  <c r="AB288" i="6"/>
  <c r="E288" i="6"/>
  <c r="BF287" i="6"/>
  <c r="BE287" i="6"/>
  <c r="BD287" i="6"/>
  <c r="BC287" i="6"/>
  <c r="BB287" i="6"/>
  <c r="BA287" i="6"/>
  <c r="AZ287" i="6"/>
  <c r="AY287" i="6"/>
  <c r="AW287" i="6"/>
  <c r="AV287" i="6"/>
  <c r="AU287" i="6"/>
  <c r="AT287" i="6"/>
  <c r="AS287" i="6"/>
  <c r="AR287" i="6"/>
  <c r="AQ287" i="6"/>
  <c r="AP287" i="6"/>
  <c r="AO287" i="6"/>
  <c r="AN287" i="6"/>
  <c r="AM287" i="6"/>
  <c r="AF287" i="6"/>
  <c r="E287" i="6"/>
  <c r="C287" i="6"/>
  <c r="BF286" i="6"/>
  <c r="BE286" i="6"/>
  <c r="BD286" i="6"/>
  <c r="BC286" i="6"/>
  <c r="BB286" i="6"/>
  <c r="BA286" i="6"/>
  <c r="AZ286" i="6"/>
  <c r="AY286" i="6"/>
  <c r="AW286" i="6"/>
  <c r="AV286" i="6"/>
  <c r="AU286" i="6"/>
  <c r="AT286" i="6"/>
  <c r="AS286" i="6"/>
  <c r="AR286" i="6"/>
  <c r="AQ286" i="6"/>
  <c r="AP286" i="6"/>
  <c r="AO286" i="6"/>
  <c r="AN286" i="6"/>
  <c r="AM286" i="6"/>
  <c r="AF286" i="6"/>
  <c r="E286" i="6"/>
  <c r="C286" i="6"/>
  <c r="AB286" i="6" s="1"/>
  <c r="BF285" i="6"/>
  <c r="BE285" i="6"/>
  <c r="BD285" i="6"/>
  <c r="BC285" i="6"/>
  <c r="BB285" i="6"/>
  <c r="BA285" i="6"/>
  <c r="AY285" i="6"/>
  <c r="AX285" i="6"/>
  <c r="AW285" i="6"/>
  <c r="AV285" i="6"/>
  <c r="AU285" i="6"/>
  <c r="AT285" i="6"/>
  <c r="AS285" i="6"/>
  <c r="AR285" i="6"/>
  <c r="AQ285" i="6"/>
  <c r="AP285" i="6"/>
  <c r="AO285" i="6"/>
  <c r="AN285" i="6"/>
  <c r="AM285" i="6"/>
  <c r="AF285" i="6"/>
  <c r="E285" i="6"/>
  <c r="C285" i="6"/>
  <c r="AB285" i="6" s="1"/>
  <c r="BE284" i="6"/>
  <c r="BD284" i="6"/>
  <c r="BC284" i="6"/>
  <c r="BB284" i="6"/>
  <c r="BA284" i="6"/>
  <c r="AZ284" i="6"/>
  <c r="AY284" i="6"/>
  <c r="AX284" i="6"/>
  <c r="AW284" i="6"/>
  <c r="AV284" i="6"/>
  <c r="AU284" i="6"/>
  <c r="AT284" i="6"/>
  <c r="AS284" i="6"/>
  <c r="AR284" i="6"/>
  <c r="AQ284" i="6"/>
  <c r="AP284" i="6"/>
  <c r="AO284" i="6"/>
  <c r="AN284" i="6"/>
  <c r="AM284" i="6"/>
  <c r="AF284" i="6"/>
  <c r="AB284" i="6"/>
  <c r="E284" i="6"/>
  <c r="C284" i="6"/>
  <c r="BE283" i="6"/>
  <c r="BD283" i="6"/>
  <c r="BC283" i="6"/>
  <c r="BB283" i="6"/>
  <c r="BA283" i="6"/>
  <c r="AZ283" i="6"/>
  <c r="AY283" i="6"/>
  <c r="AX283" i="6"/>
  <c r="AW283" i="6"/>
  <c r="AV283" i="6"/>
  <c r="AU283" i="6"/>
  <c r="AT283" i="6"/>
  <c r="AS283" i="6"/>
  <c r="AR283" i="6"/>
  <c r="AQ283" i="6"/>
  <c r="AP283" i="6"/>
  <c r="AO283" i="6"/>
  <c r="AN283" i="6"/>
  <c r="AM283" i="6"/>
  <c r="AF283" i="6"/>
  <c r="E283" i="6"/>
  <c r="C283" i="6"/>
  <c r="BF282" i="6"/>
  <c r="BE282" i="6"/>
  <c r="BD282" i="6"/>
  <c r="BC282" i="6"/>
  <c r="BB282" i="6"/>
  <c r="BA282" i="6"/>
  <c r="AZ282" i="6"/>
  <c r="AY282" i="6"/>
  <c r="AW282" i="6"/>
  <c r="AV282" i="6"/>
  <c r="AU282" i="6"/>
  <c r="AT282" i="6"/>
  <c r="AS282" i="6"/>
  <c r="AR282" i="6"/>
  <c r="AQ282" i="6"/>
  <c r="AP282" i="6"/>
  <c r="AO282" i="6"/>
  <c r="AN282" i="6"/>
  <c r="AM282" i="6"/>
  <c r="AF282" i="6"/>
  <c r="E282" i="6"/>
  <c r="C282" i="6"/>
  <c r="BF281" i="6"/>
  <c r="BE281" i="6"/>
  <c r="BD281" i="6"/>
  <c r="BC281" i="6"/>
  <c r="BB281" i="6"/>
  <c r="BA281" i="6"/>
  <c r="AZ281" i="6"/>
  <c r="AY281" i="6"/>
  <c r="AX281" i="6"/>
  <c r="AW281" i="6"/>
  <c r="AV281" i="6"/>
  <c r="AU281" i="6"/>
  <c r="AT281" i="6"/>
  <c r="AS281" i="6"/>
  <c r="AR281" i="6"/>
  <c r="AQ281" i="6"/>
  <c r="AP281" i="6"/>
  <c r="AO281" i="6"/>
  <c r="AN281" i="6"/>
  <c r="AM281" i="6"/>
  <c r="AI281" i="6"/>
  <c r="AF281" i="6"/>
  <c r="AB281" i="6"/>
  <c r="E281" i="6"/>
  <c r="BF280" i="6"/>
  <c r="BE280" i="6"/>
  <c r="BD280" i="6"/>
  <c r="BC280" i="6"/>
  <c r="BB280" i="6"/>
  <c r="BA280" i="6"/>
  <c r="AZ280" i="6"/>
  <c r="AY280" i="6"/>
  <c r="AX280" i="6"/>
  <c r="AW280" i="6"/>
  <c r="AV280" i="6"/>
  <c r="AU280" i="6"/>
  <c r="AT280" i="6"/>
  <c r="AS280" i="6"/>
  <c r="AR280" i="6"/>
  <c r="AQ280" i="6"/>
  <c r="AP280" i="6"/>
  <c r="AO280" i="6"/>
  <c r="AN280" i="6"/>
  <c r="AM280" i="6"/>
  <c r="AI280" i="6"/>
  <c r="AF280" i="6"/>
  <c r="AB280" i="6"/>
  <c r="E280" i="6"/>
  <c r="BF279" i="6"/>
  <c r="BE279" i="6"/>
  <c r="BD279" i="6"/>
  <c r="BC279" i="6"/>
  <c r="BB279" i="6"/>
  <c r="BA279" i="6"/>
  <c r="AZ279" i="6"/>
  <c r="AY279" i="6"/>
  <c r="AW279" i="6"/>
  <c r="AV279" i="6"/>
  <c r="AU279" i="6"/>
  <c r="AT279" i="6"/>
  <c r="AS279" i="6"/>
  <c r="AR279" i="6"/>
  <c r="AQ279" i="6"/>
  <c r="AP279" i="6"/>
  <c r="AO279" i="6"/>
  <c r="AN279" i="6"/>
  <c r="AM279" i="6"/>
  <c r="AF279" i="6"/>
  <c r="AB279" i="6"/>
  <c r="E279" i="6"/>
  <c r="C279" i="6"/>
  <c r="BF278" i="6"/>
  <c r="BE278" i="6"/>
  <c r="BD278" i="6"/>
  <c r="BC278" i="6"/>
  <c r="BB278" i="6"/>
  <c r="BA278" i="6"/>
  <c r="AZ278" i="6"/>
  <c r="AY278" i="6"/>
  <c r="AW278" i="6"/>
  <c r="AV278" i="6"/>
  <c r="AU278" i="6"/>
  <c r="AT278" i="6"/>
  <c r="AS278" i="6"/>
  <c r="AR278" i="6"/>
  <c r="AQ278" i="6"/>
  <c r="AP278" i="6"/>
  <c r="AO278" i="6"/>
  <c r="AN278" i="6"/>
  <c r="AM278" i="6"/>
  <c r="AF278" i="6"/>
  <c r="E278" i="6"/>
  <c r="C278" i="6"/>
  <c r="AB278" i="6" s="1"/>
  <c r="BF277" i="6"/>
  <c r="BE277" i="6"/>
  <c r="BD277" i="6"/>
  <c r="BC277" i="6"/>
  <c r="BB277" i="6"/>
  <c r="BA277" i="6"/>
  <c r="AZ277" i="6"/>
  <c r="AY277" i="6"/>
  <c r="AX277" i="6"/>
  <c r="AW277" i="6"/>
  <c r="AV277" i="6"/>
  <c r="AU277" i="6"/>
  <c r="AT277" i="6"/>
  <c r="AS277" i="6"/>
  <c r="AR277" i="6"/>
  <c r="AQ277" i="6"/>
  <c r="AP277" i="6"/>
  <c r="AO277" i="6"/>
  <c r="AN277" i="6"/>
  <c r="AM277" i="6"/>
  <c r="AI277" i="6"/>
  <c r="AF277" i="6"/>
  <c r="AB277" i="6"/>
  <c r="E277" i="6"/>
  <c r="BF276" i="6"/>
  <c r="BE276" i="6"/>
  <c r="BD276" i="6"/>
  <c r="BC276" i="6"/>
  <c r="BB276" i="6"/>
  <c r="BA276" i="6"/>
  <c r="AZ276" i="6"/>
  <c r="AY276" i="6"/>
  <c r="AX276" i="6"/>
  <c r="AW276" i="6"/>
  <c r="AV276" i="6"/>
  <c r="AU276" i="6"/>
  <c r="AT276" i="6"/>
  <c r="AS276" i="6"/>
  <c r="AR276" i="6"/>
  <c r="AQ276" i="6"/>
  <c r="AP276" i="6"/>
  <c r="AO276" i="6"/>
  <c r="AN276" i="6"/>
  <c r="AM276" i="6"/>
  <c r="AI276" i="6"/>
  <c r="AF276" i="6"/>
  <c r="AB276" i="6"/>
  <c r="E276" i="6"/>
  <c r="BF275" i="6"/>
  <c r="BE275" i="6"/>
  <c r="BD275" i="6"/>
  <c r="BC275" i="6"/>
  <c r="BB275" i="6"/>
  <c r="BA275" i="6"/>
  <c r="AZ275" i="6"/>
  <c r="AY275" i="6"/>
  <c r="AW275" i="6"/>
  <c r="AV275" i="6"/>
  <c r="AU275" i="6"/>
  <c r="AT275" i="6"/>
  <c r="AS275" i="6"/>
  <c r="AR275" i="6"/>
  <c r="AQ275" i="6"/>
  <c r="AP275" i="6"/>
  <c r="AO275" i="6"/>
  <c r="AN275" i="6"/>
  <c r="AM275" i="6"/>
  <c r="AF275" i="6"/>
  <c r="E275" i="6"/>
  <c r="C275" i="6"/>
  <c r="BF274" i="6"/>
  <c r="BE274" i="6"/>
  <c r="BD274" i="6"/>
  <c r="BC274" i="6"/>
  <c r="BB274" i="6"/>
  <c r="BA274" i="6"/>
  <c r="AZ274" i="6"/>
  <c r="AY274" i="6"/>
  <c r="AW274" i="6"/>
  <c r="AV274" i="6"/>
  <c r="AU274" i="6"/>
  <c r="AT274" i="6"/>
  <c r="AS274" i="6"/>
  <c r="AR274" i="6"/>
  <c r="AQ274" i="6"/>
  <c r="AP274" i="6"/>
  <c r="AO274" i="6"/>
  <c r="AN274" i="6"/>
  <c r="AM274" i="6"/>
  <c r="AF274" i="6"/>
  <c r="AB274" i="6"/>
  <c r="E274" i="6"/>
  <c r="C274" i="6"/>
  <c r="BF273" i="6"/>
  <c r="BE273" i="6"/>
  <c r="BD273" i="6"/>
  <c r="BC273" i="6"/>
  <c r="BB273" i="6"/>
  <c r="BA273" i="6"/>
  <c r="AZ273" i="6"/>
  <c r="AY273" i="6"/>
  <c r="AW273" i="6"/>
  <c r="AV273" i="6"/>
  <c r="AU273" i="6"/>
  <c r="AT273" i="6"/>
  <c r="AS273" i="6"/>
  <c r="AR273" i="6"/>
  <c r="AQ273" i="6"/>
  <c r="AP273" i="6"/>
  <c r="AO273" i="6"/>
  <c r="AN273" i="6"/>
  <c r="AM273" i="6"/>
  <c r="AF273" i="6"/>
  <c r="E273" i="6"/>
  <c r="C273" i="6"/>
  <c r="AB273" i="6" s="1"/>
  <c r="BF272" i="6"/>
  <c r="BE272" i="6"/>
  <c r="BD272" i="6"/>
  <c r="BC272" i="6"/>
  <c r="BB272" i="6"/>
  <c r="BA272" i="6"/>
  <c r="AZ272" i="6"/>
  <c r="AY272" i="6"/>
  <c r="AW272" i="6"/>
  <c r="AV272" i="6"/>
  <c r="AU272" i="6"/>
  <c r="AT272" i="6"/>
  <c r="AS272" i="6"/>
  <c r="AR272" i="6"/>
  <c r="AQ272" i="6"/>
  <c r="AP272" i="6"/>
  <c r="AO272" i="6"/>
  <c r="AN272" i="6"/>
  <c r="AM272" i="6"/>
  <c r="AF272" i="6"/>
  <c r="E272" i="6"/>
  <c r="C272" i="6"/>
  <c r="AB272" i="6" s="1"/>
  <c r="BF271" i="6"/>
  <c r="BE271" i="6"/>
  <c r="BD271" i="6"/>
  <c r="BC271" i="6"/>
  <c r="BB271" i="6"/>
  <c r="BA271" i="6"/>
  <c r="AZ271" i="6"/>
  <c r="AY271" i="6"/>
  <c r="AW271" i="6"/>
  <c r="AV271" i="6"/>
  <c r="AU271" i="6"/>
  <c r="AT271" i="6"/>
  <c r="AS271" i="6"/>
  <c r="AR271" i="6"/>
  <c r="AQ271" i="6"/>
  <c r="AP271" i="6"/>
  <c r="AO271" i="6"/>
  <c r="AN271" i="6"/>
  <c r="AM271" i="6"/>
  <c r="AF271" i="6"/>
  <c r="E271" i="6"/>
  <c r="C271" i="6"/>
  <c r="BF270" i="6"/>
  <c r="BE270" i="6"/>
  <c r="BD270" i="6"/>
  <c r="BC270" i="6"/>
  <c r="BB270" i="6"/>
  <c r="BA270" i="6"/>
  <c r="AZ270" i="6"/>
  <c r="AY270" i="6"/>
  <c r="AW270" i="6"/>
  <c r="AV270" i="6"/>
  <c r="AU270" i="6"/>
  <c r="AT270" i="6"/>
  <c r="AS270" i="6"/>
  <c r="AR270" i="6"/>
  <c r="AQ270" i="6"/>
  <c r="AP270" i="6"/>
  <c r="AO270" i="6"/>
  <c r="AN270" i="6"/>
  <c r="AM270" i="6"/>
  <c r="AF270" i="6"/>
  <c r="E270" i="6"/>
  <c r="C270" i="6"/>
  <c r="AB270" i="6" s="1"/>
  <c r="BF269" i="6"/>
  <c r="BE269" i="6"/>
  <c r="BD269" i="6"/>
  <c r="BC269" i="6"/>
  <c r="BB269" i="6"/>
  <c r="BA269" i="6"/>
  <c r="AZ269" i="6"/>
  <c r="AY269" i="6"/>
  <c r="AX269" i="6"/>
  <c r="AW269" i="6"/>
  <c r="AV269" i="6"/>
  <c r="AU269" i="6"/>
  <c r="AT269" i="6"/>
  <c r="AS269" i="6"/>
  <c r="AR269" i="6"/>
  <c r="AQ269" i="6"/>
  <c r="AP269" i="6"/>
  <c r="AO269" i="6"/>
  <c r="AN269" i="6"/>
  <c r="AM269" i="6"/>
  <c r="AI269" i="6"/>
  <c r="AF269" i="6"/>
  <c r="AB269" i="6"/>
  <c r="E269" i="6"/>
  <c r="BF268" i="6"/>
  <c r="BE268" i="6"/>
  <c r="BD268" i="6"/>
  <c r="BC268" i="6"/>
  <c r="BB268" i="6"/>
  <c r="BA268" i="6"/>
  <c r="AZ268" i="6"/>
  <c r="AY268" i="6"/>
  <c r="AX268" i="6"/>
  <c r="AW268" i="6"/>
  <c r="AV268" i="6"/>
  <c r="AU268" i="6"/>
  <c r="AT268" i="6"/>
  <c r="AS268" i="6"/>
  <c r="AR268" i="6"/>
  <c r="AQ268" i="6"/>
  <c r="AP268" i="6"/>
  <c r="AO268" i="6"/>
  <c r="AN268" i="6"/>
  <c r="AM268" i="6"/>
  <c r="AI268" i="6"/>
  <c r="AF268" i="6"/>
  <c r="AB268" i="6"/>
  <c r="E268" i="6"/>
  <c r="BF267" i="6"/>
  <c r="BE267" i="6"/>
  <c r="BD267" i="6"/>
  <c r="BC267" i="6"/>
  <c r="BB267" i="6"/>
  <c r="BA267" i="6"/>
  <c r="AZ267" i="6"/>
  <c r="AY267" i="6"/>
  <c r="AX267" i="6"/>
  <c r="AW267" i="6"/>
  <c r="AV267" i="6"/>
  <c r="AU267" i="6"/>
  <c r="AS267" i="6"/>
  <c r="AR267" i="6"/>
  <c r="AQ267" i="6"/>
  <c r="AP267" i="6"/>
  <c r="AO267" i="6"/>
  <c r="AN267" i="6"/>
  <c r="AM267" i="6"/>
  <c r="AF267" i="6"/>
  <c r="AB267" i="6"/>
  <c r="E267" i="6"/>
  <c r="C267" i="6"/>
  <c r="BF266" i="6"/>
  <c r="BE266" i="6"/>
  <c r="BD266" i="6"/>
  <c r="BC266" i="6"/>
  <c r="BB266" i="6"/>
  <c r="BA266" i="6"/>
  <c r="AZ266" i="6"/>
  <c r="AY266" i="6"/>
  <c r="AX266" i="6"/>
  <c r="AW266" i="6"/>
  <c r="AV266" i="6"/>
  <c r="AU266" i="6"/>
  <c r="AS266" i="6"/>
  <c r="AR266" i="6"/>
  <c r="AQ266" i="6"/>
  <c r="AP266" i="6"/>
  <c r="AO266" i="6"/>
  <c r="AN266" i="6"/>
  <c r="AM266" i="6"/>
  <c r="AF266" i="6"/>
  <c r="E266" i="6"/>
  <c r="C266" i="6"/>
  <c r="AB266" i="6" s="1"/>
  <c r="BF265" i="6"/>
  <c r="BE265" i="6"/>
  <c r="BD265" i="6"/>
  <c r="BC265" i="6"/>
  <c r="BB265" i="6"/>
  <c r="BA265" i="6"/>
  <c r="AZ265" i="6"/>
  <c r="AY265" i="6"/>
  <c r="AX265" i="6"/>
  <c r="AW265" i="6"/>
  <c r="AV265" i="6"/>
  <c r="AU265" i="6"/>
  <c r="AS265" i="6"/>
  <c r="AR265" i="6"/>
  <c r="AQ265" i="6"/>
  <c r="AP265" i="6"/>
  <c r="AO265" i="6"/>
  <c r="AN265" i="6"/>
  <c r="AM265" i="6"/>
  <c r="AF265" i="6"/>
  <c r="E265" i="6"/>
  <c r="C265" i="6"/>
  <c r="BF264" i="6"/>
  <c r="BE264" i="6"/>
  <c r="BD264" i="6"/>
  <c r="BC264" i="6"/>
  <c r="BB264" i="6"/>
  <c r="BA264" i="6"/>
  <c r="AZ264" i="6"/>
  <c r="AY264" i="6"/>
  <c r="AX264" i="6"/>
  <c r="AW264" i="6"/>
  <c r="AV264" i="6"/>
  <c r="AU264" i="6"/>
  <c r="AS264" i="6"/>
  <c r="AR264" i="6"/>
  <c r="AQ264" i="6"/>
  <c r="AP264" i="6"/>
  <c r="AO264" i="6"/>
  <c r="AN264" i="6"/>
  <c r="AM264" i="6"/>
  <c r="AF264" i="6"/>
  <c r="E264" i="6"/>
  <c r="C264" i="6"/>
  <c r="AB264" i="6" s="1"/>
  <c r="BF263" i="6"/>
  <c r="BE263" i="6"/>
  <c r="BD263" i="6"/>
  <c r="BC263" i="6"/>
  <c r="BB263" i="6"/>
  <c r="BA263" i="6"/>
  <c r="AZ263" i="6"/>
  <c r="AY263" i="6"/>
  <c r="AX263" i="6"/>
  <c r="AW263" i="6"/>
  <c r="AV263" i="6"/>
  <c r="AU263" i="6"/>
  <c r="AS263" i="6"/>
  <c r="AR263" i="6"/>
  <c r="AQ263" i="6"/>
  <c r="AP263" i="6"/>
  <c r="AO263" i="6"/>
  <c r="AN263" i="6"/>
  <c r="AM263" i="6"/>
  <c r="AF263" i="6"/>
  <c r="E263" i="6"/>
  <c r="C263" i="6"/>
  <c r="AB263" i="6" s="1"/>
  <c r="BF262" i="6"/>
  <c r="BE262" i="6"/>
  <c r="BD262" i="6"/>
  <c r="BC262" i="6"/>
  <c r="BB262" i="6"/>
  <c r="BA262" i="6"/>
  <c r="AZ262" i="6"/>
  <c r="AY262" i="6"/>
  <c r="AX262" i="6"/>
  <c r="AW262" i="6"/>
  <c r="AV262" i="6"/>
  <c r="AU262" i="6"/>
  <c r="AS262" i="6"/>
  <c r="AR262" i="6"/>
  <c r="AQ262" i="6"/>
  <c r="AP262" i="6"/>
  <c r="AO262" i="6"/>
  <c r="AN262" i="6"/>
  <c r="AM262" i="6"/>
  <c r="AF262" i="6"/>
  <c r="E262" i="6"/>
  <c r="C262" i="6"/>
  <c r="AB262" i="6" s="1"/>
  <c r="BF261" i="6"/>
  <c r="BE261" i="6"/>
  <c r="BD261" i="6"/>
  <c r="BC261" i="6"/>
  <c r="BB261" i="6"/>
  <c r="BA261" i="6"/>
  <c r="AZ261" i="6"/>
  <c r="AY261" i="6"/>
  <c r="AX261" i="6"/>
  <c r="AW261" i="6"/>
  <c r="AV261" i="6"/>
  <c r="AU261" i="6"/>
  <c r="AS261" i="6"/>
  <c r="AR261" i="6"/>
  <c r="AQ261" i="6"/>
  <c r="AP261" i="6"/>
  <c r="AO261" i="6"/>
  <c r="AN261" i="6"/>
  <c r="AM261" i="6"/>
  <c r="AF261" i="6"/>
  <c r="E261" i="6"/>
  <c r="C261" i="6"/>
  <c r="BF260" i="6"/>
  <c r="BE260" i="6"/>
  <c r="BD260" i="6"/>
  <c r="BC260" i="6"/>
  <c r="BB260" i="6"/>
  <c r="BA260" i="6"/>
  <c r="AZ260" i="6"/>
  <c r="AY260" i="6"/>
  <c r="AX260" i="6"/>
  <c r="AW260" i="6"/>
  <c r="AV260" i="6"/>
  <c r="AU260" i="6"/>
  <c r="AT260" i="6"/>
  <c r="AS260" i="6"/>
  <c r="AR260" i="6"/>
  <c r="AQ260" i="6"/>
  <c r="AP260" i="6"/>
  <c r="AO260" i="6"/>
  <c r="AN260" i="6"/>
  <c r="AM260" i="6"/>
  <c r="AI260" i="6"/>
  <c r="AF260" i="6"/>
  <c r="AB260" i="6"/>
  <c r="E260" i="6"/>
  <c r="BF259" i="6"/>
  <c r="BE259" i="6"/>
  <c r="BD259" i="6"/>
  <c r="BC259" i="6"/>
  <c r="BB259" i="6"/>
  <c r="BA259" i="6"/>
  <c r="AZ259" i="6"/>
  <c r="AY259" i="6"/>
  <c r="AX259" i="6"/>
  <c r="AW259" i="6"/>
  <c r="AV259" i="6"/>
  <c r="AU259" i="6"/>
  <c r="AT259" i="6"/>
  <c r="AS259" i="6"/>
  <c r="AR259" i="6"/>
  <c r="AQ259" i="6"/>
  <c r="AP259" i="6"/>
  <c r="AO259" i="6"/>
  <c r="AN259" i="6"/>
  <c r="AM259" i="6"/>
  <c r="AI259" i="6"/>
  <c r="AF259" i="6"/>
  <c r="AB259" i="6"/>
  <c r="E259" i="6"/>
  <c r="BF258" i="6"/>
  <c r="BE258" i="6"/>
  <c r="BD258" i="6"/>
  <c r="BC258" i="6"/>
  <c r="BA258" i="6"/>
  <c r="AZ258" i="6"/>
  <c r="AY258" i="6"/>
  <c r="AX258" i="6"/>
  <c r="AW258" i="6"/>
  <c r="AV258" i="6"/>
  <c r="AU258" i="6"/>
  <c r="AT258" i="6"/>
  <c r="AS258" i="6"/>
  <c r="AR258" i="6"/>
  <c r="AQ258" i="6"/>
  <c r="AP258" i="6"/>
  <c r="AO258" i="6"/>
  <c r="AN258" i="6"/>
  <c r="AM258" i="6"/>
  <c r="AF258" i="6"/>
  <c r="E258" i="6"/>
  <c r="C258" i="6"/>
  <c r="AB258" i="6" s="1"/>
  <c r="BE257" i="6"/>
  <c r="BD257" i="6"/>
  <c r="BC257" i="6"/>
  <c r="BB257" i="6"/>
  <c r="BA257" i="6"/>
  <c r="AZ257" i="6"/>
  <c r="AY257" i="6"/>
  <c r="AX257" i="6"/>
  <c r="AW257" i="6"/>
  <c r="AV257" i="6"/>
  <c r="AU257" i="6"/>
  <c r="AT257" i="6"/>
  <c r="AS257" i="6"/>
  <c r="AR257" i="6"/>
  <c r="AQ257" i="6"/>
  <c r="AP257" i="6"/>
  <c r="AO257" i="6"/>
  <c r="AN257" i="6"/>
  <c r="AM257" i="6"/>
  <c r="AF257" i="6"/>
  <c r="E257" i="6"/>
  <c r="C257" i="6"/>
  <c r="AB257" i="6" s="1"/>
  <c r="BE256" i="6"/>
  <c r="BD256" i="6"/>
  <c r="BC256" i="6"/>
  <c r="BB256" i="6"/>
  <c r="BA256" i="6"/>
  <c r="AZ256" i="6"/>
  <c r="AY256" i="6"/>
  <c r="AX256" i="6"/>
  <c r="AW256" i="6"/>
  <c r="AV256" i="6"/>
  <c r="AU256" i="6"/>
  <c r="AT256" i="6"/>
  <c r="AS256" i="6"/>
  <c r="AR256" i="6"/>
  <c r="AQ256" i="6"/>
  <c r="AP256" i="6"/>
  <c r="AO256" i="6"/>
  <c r="AN256" i="6"/>
  <c r="AM256" i="6"/>
  <c r="AF256" i="6"/>
  <c r="E256" i="6"/>
  <c r="C256" i="6"/>
  <c r="AB256" i="6" s="1"/>
  <c r="BF255" i="6"/>
  <c r="BE255" i="6"/>
  <c r="BD255" i="6"/>
  <c r="BC255" i="6"/>
  <c r="BB255" i="6"/>
  <c r="BA255" i="6"/>
  <c r="AZ255" i="6"/>
  <c r="AY255" i="6"/>
  <c r="AX255" i="6"/>
  <c r="AW255" i="6"/>
  <c r="AV255" i="6"/>
  <c r="AU255" i="6"/>
  <c r="AS255" i="6"/>
  <c r="AR255" i="6"/>
  <c r="AQ255" i="6"/>
  <c r="AP255" i="6"/>
  <c r="AO255" i="6"/>
  <c r="AN255" i="6"/>
  <c r="AM255" i="6"/>
  <c r="AF255" i="6"/>
  <c r="E255" i="6"/>
  <c r="C255" i="6"/>
  <c r="BF254" i="6"/>
  <c r="BE254" i="6"/>
  <c r="BD254" i="6"/>
  <c r="BC254" i="6"/>
  <c r="BA254" i="6"/>
  <c r="AZ254" i="6"/>
  <c r="AY254" i="6"/>
  <c r="AX254" i="6"/>
  <c r="AW254" i="6"/>
  <c r="AV254" i="6"/>
  <c r="AU254" i="6"/>
  <c r="AT254" i="6"/>
  <c r="AS254" i="6"/>
  <c r="AR254" i="6"/>
  <c r="AQ254" i="6"/>
  <c r="AP254" i="6"/>
  <c r="AO254" i="6"/>
  <c r="AN254" i="6"/>
  <c r="AM254" i="6"/>
  <c r="AF254" i="6"/>
  <c r="AB254" i="6"/>
  <c r="E254" i="6"/>
  <c r="C254" i="6"/>
  <c r="BF253" i="6"/>
  <c r="BE253" i="6"/>
  <c r="BD253" i="6"/>
  <c r="BC253" i="6"/>
  <c r="BB253" i="6"/>
  <c r="BA253" i="6"/>
  <c r="AZ253" i="6"/>
  <c r="AY253" i="6"/>
  <c r="AX253" i="6"/>
  <c r="AW253" i="6"/>
  <c r="AV253" i="6"/>
  <c r="AU253" i="6"/>
  <c r="AT253" i="6"/>
  <c r="AS253" i="6"/>
  <c r="AR253" i="6"/>
  <c r="AQ253" i="6"/>
  <c r="AP253" i="6"/>
  <c r="AO253" i="6"/>
  <c r="AN253" i="6"/>
  <c r="AM253" i="6"/>
  <c r="AI253" i="6"/>
  <c r="AF253" i="6"/>
  <c r="AB253" i="6"/>
  <c r="E253" i="6"/>
  <c r="BF252" i="6"/>
  <c r="BE252" i="6"/>
  <c r="BD252" i="6"/>
  <c r="BC252" i="6"/>
  <c r="BB252" i="6"/>
  <c r="BA252" i="6"/>
  <c r="AZ252" i="6"/>
  <c r="AY252" i="6"/>
  <c r="AX252" i="6"/>
  <c r="AW252" i="6"/>
  <c r="AV252" i="6"/>
  <c r="AU252" i="6"/>
  <c r="AT252" i="6"/>
  <c r="AS252" i="6"/>
  <c r="AR252" i="6"/>
  <c r="AQ252" i="6"/>
  <c r="AP252" i="6"/>
  <c r="AO252" i="6"/>
  <c r="AN252" i="6"/>
  <c r="AM252" i="6"/>
  <c r="AI252" i="6"/>
  <c r="AF252" i="6"/>
  <c r="AB252" i="6"/>
  <c r="E252" i="6"/>
  <c r="BF251" i="6"/>
  <c r="BE251" i="6"/>
  <c r="BC251" i="6"/>
  <c r="BB251" i="6"/>
  <c r="BA251" i="6"/>
  <c r="AZ251" i="6"/>
  <c r="AY251" i="6"/>
  <c r="AX251" i="6"/>
  <c r="AW251" i="6"/>
  <c r="AV251" i="6"/>
  <c r="AU251" i="6"/>
  <c r="AT251" i="6"/>
  <c r="AS251" i="6"/>
  <c r="AR251" i="6"/>
  <c r="AQ251" i="6"/>
  <c r="AP251" i="6"/>
  <c r="AO251" i="6"/>
  <c r="AN251" i="6"/>
  <c r="AM251" i="6"/>
  <c r="AF251" i="6"/>
  <c r="AB251" i="6"/>
  <c r="E251" i="6"/>
  <c r="C251" i="6"/>
  <c r="BF250" i="6"/>
  <c r="BE250" i="6"/>
  <c r="BC250" i="6"/>
  <c r="BB250" i="6"/>
  <c r="BA250" i="6"/>
  <c r="AZ250" i="6"/>
  <c r="AY250" i="6"/>
  <c r="AX250" i="6"/>
  <c r="AW250" i="6"/>
  <c r="AV250" i="6"/>
  <c r="AU250" i="6"/>
  <c r="AT250" i="6"/>
  <c r="AS250" i="6"/>
  <c r="AR250" i="6"/>
  <c r="AQ250" i="6"/>
  <c r="AP250" i="6"/>
  <c r="AO250" i="6"/>
  <c r="AN250" i="6"/>
  <c r="AM250" i="6"/>
  <c r="AF250" i="6"/>
  <c r="E250" i="6"/>
  <c r="C250" i="6"/>
  <c r="AB250" i="6" s="1"/>
  <c r="BF249" i="6"/>
  <c r="BE249" i="6"/>
  <c r="BC249" i="6"/>
  <c r="BB249" i="6"/>
  <c r="BA249" i="6"/>
  <c r="AZ249" i="6"/>
  <c r="AY249" i="6"/>
  <c r="AX249" i="6"/>
  <c r="AW249" i="6"/>
  <c r="AV249" i="6"/>
  <c r="AU249" i="6"/>
  <c r="AT249" i="6"/>
  <c r="AS249" i="6"/>
  <c r="AR249" i="6"/>
  <c r="AQ249" i="6"/>
  <c r="AP249" i="6"/>
  <c r="AO249" i="6"/>
  <c r="AN249" i="6"/>
  <c r="AM249" i="6"/>
  <c r="AF249" i="6"/>
  <c r="E249" i="6"/>
  <c r="C249" i="6"/>
  <c r="BF248" i="6"/>
  <c r="BE248" i="6"/>
  <c r="BC248" i="6"/>
  <c r="BB248" i="6"/>
  <c r="BA248" i="6"/>
  <c r="AZ248" i="6"/>
  <c r="AY248" i="6"/>
  <c r="AX248" i="6"/>
  <c r="AW248" i="6"/>
  <c r="AV248" i="6"/>
  <c r="AU248" i="6"/>
  <c r="AT248" i="6"/>
  <c r="AS248" i="6"/>
  <c r="AR248" i="6"/>
  <c r="AQ248" i="6"/>
  <c r="AP248" i="6"/>
  <c r="AO248" i="6"/>
  <c r="AN248" i="6"/>
  <c r="AM248" i="6"/>
  <c r="AF248" i="6"/>
  <c r="E248" i="6"/>
  <c r="C248" i="6"/>
  <c r="AB248" i="6" s="1"/>
  <c r="BF247" i="6"/>
  <c r="BE247" i="6"/>
  <c r="BC247" i="6"/>
  <c r="BB247" i="6"/>
  <c r="BA247" i="6"/>
  <c r="AZ247" i="6"/>
  <c r="AY247" i="6"/>
  <c r="AX247" i="6"/>
  <c r="AW247" i="6"/>
  <c r="AV247" i="6"/>
  <c r="AU247" i="6"/>
  <c r="AT247" i="6"/>
  <c r="AS247" i="6"/>
  <c r="AR247" i="6"/>
  <c r="AQ247" i="6"/>
  <c r="AP247" i="6"/>
  <c r="AO247" i="6"/>
  <c r="AN247" i="6"/>
  <c r="AM247" i="6"/>
  <c r="AF247" i="6"/>
  <c r="E247" i="6"/>
  <c r="C247" i="6"/>
  <c r="AB247" i="6" s="1"/>
  <c r="BF246" i="6"/>
  <c r="BE246" i="6"/>
  <c r="BC246" i="6"/>
  <c r="BB246" i="6"/>
  <c r="BA246" i="6"/>
  <c r="AZ246" i="6"/>
  <c r="AY246" i="6"/>
  <c r="AX246" i="6"/>
  <c r="AW246" i="6"/>
  <c r="AV246" i="6"/>
  <c r="AU246" i="6"/>
  <c r="AT246" i="6"/>
  <c r="AS246" i="6"/>
  <c r="AR246" i="6"/>
  <c r="AQ246" i="6"/>
  <c r="AP246" i="6"/>
  <c r="AO246" i="6"/>
  <c r="AN246" i="6"/>
  <c r="AM246" i="6"/>
  <c r="AF246" i="6"/>
  <c r="E246" i="6"/>
  <c r="C246" i="6"/>
  <c r="AB246" i="6" s="1"/>
  <c r="BF245" i="6"/>
  <c r="BE245" i="6"/>
  <c r="BC245" i="6"/>
  <c r="BB245" i="6"/>
  <c r="BA245" i="6"/>
  <c r="AZ245" i="6"/>
  <c r="AY245" i="6"/>
  <c r="AX245" i="6"/>
  <c r="AW245" i="6"/>
  <c r="AV245" i="6"/>
  <c r="AU245" i="6"/>
  <c r="AT245" i="6"/>
  <c r="AS245" i="6"/>
  <c r="AR245" i="6"/>
  <c r="AQ245" i="6"/>
  <c r="AP245" i="6"/>
  <c r="AO245" i="6"/>
  <c r="AN245" i="6"/>
  <c r="AM245" i="6"/>
  <c r="AF245" i="6"/>
  <c r="E245" i="6"/>
  <c r="C245" i="6"/>
  <c r="BF244" i="6"/>
  <c r="BE244" i="6"/>
  <c r="BC244" i="6"/>
  <c r="BB244" i="6"/>
  <c r="BA244" i="6"/>
  <c r="AZ244" i="6"/>
  <c r="AY244" i="6"/>
  <c r="AX244" i="6"/>
  <c r="AW244" i="6"/>
  <c r="AV244" i="6"/>
  <c r="AU244" i="6"/>
  <c r="AT244" i="6"/>
  <c r="AS244" i="6"/>
  <c r="AR244" i="6"/>
  <c r="AQ244" i="6"/>
  <c r="AP244" i="6"/>
  <c r="AO244" i="6"/>
  <c r="AN244" i="6"/>
  <c r="AM244" i="6"/>
  <c r="AF244" i="6"/>
  <c r="E244" i="6"/>
  <c r="C244" i="6"/>
  <c r="AB244" i="6" s="1"/>
  <c r="BF243" i="6"/>
  <c r="BE243" i="6"/>
  <c r="BC243" i="6"/>
  <c r="BB243" i="6"/>
  <c r="BA243" i="6"/>
  <c r="AZ243" i="6"/>
  <c r="AY243" i="6"/>
  <c r="AX243" i="6"/>
  <c r="AW243" i="6"/>
  <c r="AV243" i="6"/>
  <c r="AU243" i="6"/>
  <c r="AT243" i="6"/>
  <c r="AS243" i="6"/>
  <c r="AR243" i="6"/>
  <c r="AQ243" i="6"/>
  <c r="AP243" i="6"/>
  <c r="AO243" i="6"/>
  <c r="AN243" i="6"/>
  <c r="AM243" i="6"/>
  <c r="AF243" i="6"/>
  <c r="E243" i="6"/>
  <c r="C243" i="6"/>
  <c r="AB243" i="6" s="1"/>
  <c r="BF242" i="6"/>
  <c r="BE242" i="6"/>
  <c r="BC242" i="6"/>
  <c r="BB242" i="6"/>
  <c r="BA242" i="6"/>
  <c r="AZ242" i="6"/>
  <c r="AY242" i="6"/>
  <c r="AX242" i="6"/>
  <c r="AW242" i="6"/>
  <c r="AV242" i="6"/>
  <c r="AU242" i="6"/>
  <c r="AT242" i="6"/>
  <c r="AS242" i="6"/>
  <c r="AR242" i="6"/>
  <c r="AQ242" i="6"/>
  <c r="AP242" i="6"/>
  <c r="AO242" i="6"/>
  <c r="AN242" i="6"/>
  <c r="AM242" i="6"/>
  <c r="AF242" i="6"/>
  <c r="E242" i="6"/>
  <c r="C242" i="6"/>
  <c r="AB242" i="6" s="1"/>
  <c r="BF241" i="6"/>
  <c r="BE241" i="6"/>
  <c r="BC241" i="6"/>
  <c r="BB241" i="6"/>
  <c r="BA241" i="6"/>
  <c r="AZ241" i="6"/>
  <c r="AY241" i="6"/>
  <c r="AX241" i="6"/>
  <c r="AW241" i="6"/>
  <c r="AV241" i="6"/>
  <c r="AU241" i="6"/>
  <c r="AT241" i="6"/>
  <c r="AS241" i="6"/>
  <c r="AR241" i="6"/>
  <c r="AQ241" i="6"/>
  <c r="AP241" i="6"/>
  <c r="AO241" i="6"/>
  <c r="AN241" i="6"/>
  <c r="AM241" i="6"/>
  <c r="AF241" i="6"/>
  <c r="E241" i="6"/>
  <c r="C241" i="6"/>
  <c r="BF240" i="6"/>
  <c r="BE240" i="6"/>
  <c r="BC240" i="6"/>
  <c r="BB240" i="6"/>
  <c r="BA240" i="6"/>
  <c r="AZ240" i="6"/>
  <c r="AY240" i="6"/>
  <c r="AX240" i="6"/>
  <c r="AW240" i="6"/>
  <c r="AV240" i="6"/>
  <c r="AU240" i="6"/>
  <c r="AT240" i="6"/>
  <c r="AS240" i="6"/>
  <c r="AR240" i="6"/>
  <c r="AQ240" i="6"/>
  <c r="AP240" i="6"/>
  <c r="AO240" i="6"/>
  <c r="AN240" i="6"/>
  <c r="AM240" i="6"/>
  <c r="AF240" i="6"/>
  <c r="E240" i="6"/>
  <c r="C240" i="6"/>
  <c r="AB240" i="6" s="1"/>
  <c r="BF239" i="6"/>
  <c r="BE239" i="6"/>
  <c r="BC239" i="6"/>
  <c r="BB239" i="6"/>
  <c r="BA239" i="6"/>
  <c r="AZ239" i="6"/>
  <c r="AY239" i="6"/>
  <c r="AX239" i="6"/>
  <c r="AW239" i="6"/>
  <c r="AV239" i="6"/>
  <c r="AU239" i="6"/>
  <c r="AT239" i="6"/>
  <c r="AS239" i="6"/>
  <c r="AR239" i="6"/>
  <c r="AQ239" i="6"/>
  <c r="AP239" i="6"/>
  <c r="AO239" i="6"/>
  <c r="AN239" i="6"/>
  <c r="AM239" i="6"/>
  <c r="AF239" i="6"/>
  <c r="AB239" i="6"/>
  <c r="E239" i="6"/>
  <c r="C239" i="6"/>
  <c r="BF238" i="6"/>
  <c r="BE238" i="6"/>
  <c r="BC238" i="6"/>
  <c r="BB238" i="6"/>
  <c r="BA238" i="6"/>
  <c r="AZ238" i="6"/>
  <c r="AY238" i="6"/>
  <c r="AX238" i="6"/>
  <c r="AW238" i="6"/>
  <c r="AV238" i="6"/>
  <c r="AU238" i="6"/>
  <c r="AT238" i="6"/>
  <c r="AS238" i="6"/>
  <c r="AR238" i="6"/>
  <c r="AQ238" i="6"/>
  <c r="AP238" i="6"/>
  <c r="AO238" i="6"/>
  <c r="AN238" i="6"/>
  <c r="AM238" i="6"/>
  <c r="AF238" i="6"/>
  <c r="E238" i="6"/>
  <c r="C238" i="6"/>
  <c r="BF237" i="6"/>
  <c r="BE237" i="6"/>
  <c r="BC237" i="6"/>
  <c r="BB237" i="6"/>
  <c r="BA237" i="6"/>
  <c r="AZ237" i="6"/>
  <c r="AY237" i="6"/>
  <c r="AX237" i="6"/>
  <c r="AW237" i="6"/>
  <c r="AV237" i="6"/>
  <c r="AU237" i="6"/>
  <c r="AT237" i="6"/>
  <c r="AS237" i="6"/>
  <c r="AR237" i="6"/>
  <c r="AQ237" i="6"/>
  <c r="AP237" i="6"/>
  <c r="AO237" i="6"/>
  <c r="AN237" i="6"/>
  <c r="AM237" i="6"/>
  <c r="AF237" i="6"/>
  <c r="E237" i="6"/>
  <c r="C237" i="6"/>
  <c r="AB237" i="6" s="1"/>
  <c r="BF236" i="6"/>
  <c r="BE236" i="6"/>
  <c r="BC236" i="6"/>
  <c r="BB236" i="6"/>
  <c r="BA236" i="6"/>
  <c r="AZ236" i="6"/>
  <c r="AY236" i="6"/>
  <c r="AX236" i="6"/>
  <c r="AW236" i="6"/>
  <c r="AV236" i="6"/>
  <c r="AU236" i="6"/>
  <c r="AT236" i="6"/>
  <c r="AS236" i="6"/>
  <c r="AR236" i="6"/>
  <c r="AQ236" i="6"/>
  <c r="AP236" i="6"/>
  <c r="AO236" i="6"/>
  <c r="AN236" i="6"/>
  <c r="AM236" i="6"/>
  <c r="AF236" i="6"/>
  <c r="AB236" i="6"/>
  <c r="E236" i="6"/>
  <c r="C236" i="6"/>
  <c r="BF235" i="6"/>
  <c r="BE235" i="6"/>
  <c r="BC235" i="6"/>
  <c r="BB235" i="6"/>
  <c r="BA235" i="6"/>
  <c r="AZ235" i="6"/>
  <c r="AY235" i="6"/>
  <c r="AX235" i="6"/>
  <c r="AW235" i="6"/>
  <c r="AV235" i="6"/>
  <c r="AU235" i="6"/>
  <c r="AT235" i="6"/>
  <c r="AS235" i="6"/>
  <c r="AR235" i="6"/>
  <c r="AQ235" i="6"/>
  <c r="AP235" i="6"/>
  <c r="AO235" i="6"/>
  <c r="AN235" i="6"/>
  <c r="AM235" i="6"/>
  <c r="AF235" i="6"/>
  <c r="E235" i="6"/>
  <c r="C235" i="6"/>
  <c r="AB235" i="6" s="1"/>
  <c r="BF234" i="6"/>
  <c r="BE234" i="6"/>
  <c r="BC234" i="6"/>
  <c r="BB234" i="6"/>
  <c r="BA234" i="6"/>
  <c r="AZ234" i="6"/>
  <c r="AY234" i="6"/>
  <c r="AX234" i="6"/>
  <c r="AW234" i="6"/>
  <c r="AV234" i="6"/>
  <c r="AU234" i="6"/>
  <c r="AT234" i="6"/>
  <c r="AS234" i="6"/>
  <c r="AR234" i="6"/>
  <c r="AQ234" i="6"/>
  <c r="AP234" i="6"/>
  <c r="AO234" i="6"/>
  <c r="AN234" i="6"/>
  <c r="AM234" i="6"/>
  <c r="AF234" i="6"/>
  <c r="E234" i="6"/>
  <c r="C234" i="6"/>
  <c r="AB234" i="6" s="1"/>
  <c r="BF233" i="6"/>
  <c r="BE233" i="6"/>
  <c r="BC233" i="6"/>
  <c r="BB233" i="6"/>
  <c r="BA233" i="6"/>
  <c r="AZ233" i="6"/>
  <c r="AY233" i="6"/>
  <c r="AX233" i="6"/>
  <c r="AW233" i="6"/>
  <c r="AV233" i="6"/>
  <c r="AU233" i="6"/>
  <c r="AT233" i="6"/>
  <c r="AS233" i="6"/>
  <c r="AR233" i="6"/>
  <c r="AQ233" i="6"/>
  <c r="AP233" i="6"/>
  <c r="AO233" i="6"/>
  <c r="AN233" i="6"/>
  <c r="AM233" i="6"/>
  <c r="AF233" i="6"/>
  <c r="E233" i="6"/>
  <c r="C233" i="6"/>
  <c r="AB233" i="6" s="1"/>
  <c r="BF232" i="6"/>
  <c r="BE232" i="6"/>
  <c r="BC232" i="6"/>
  <c r="BB232" i="6"/>
  <c r="BA232" i="6"/>
  <c r="AZ232" i="6"/>
  <c r="AY232" i="6"/>
  <c r="AX232" i="6"/>
  <c r="AW232" i="6"/>
  <c r="AV232" i="6"/>
  <c r="AU232" i="6"/>
  <c r="AT232" i="6"/>
  <c r="AS232" i="6"/>
  <c r="AR232" i="6"/>
  <c r="AQ232" i="6"/>
  <c r="AP232" i="6"/>
  <c r="AO232" i="6"/>
  <c r="AN232" i="6"/>
  <c r="AM232" i="6"/>
  <c r="AF232" i="6"/>
  <c r="E232" i="6"/>
  <c r="C232" i="6"/>
  <c r="BF231" i="6"/>
  <c r="BE231" i="6"/>
  <c r="BC231" i="6"/>
  <c r="BB231" i="6"/>
  <c r="BA231" i="6"/>
  <c r="AZ231" i="6"/>
  <c r="AY231" i="6"/>
  <c r="AX231" i="6"/>
  <c r="AW231" i="6"/>
  <c r="AV231" i="6"/>
  <c r="AU231" i="6"/>
  <c r="AT231" i="6"/>
  <c r="AS231" i="6"/>
  <c r="AR231" i="6"/>
  <c r="AQ231" i="6"/>
  <c r="AP231" i="6"/>
  <c r="AO231" i="6"/>
  <c r="AN231" i="6"/>
  <c r="AM231" i="6"/>
  <c r="AF231" i="6"/>
  <c r="AB231" i="6"/>
  <c r="E231" i="6"/>
  <c r="C231" i="6"/>
  <c r="BF230" i="6"/>
  <c r="BE230" i="6"/>
  <c r="BC230" i="6"/>
  <c r="BB230" i="6"/>
  <c r="BA230" i="6"/>
  <c r="AZ230" i="6"/>
  <c r="AY230" i="6"/>
  <c r="AX230" i="6"/>
  <c r="AW230" i="6"/>
  <c r="AV230" i="6"/>
  <c r="AU230" i="6"/>
  <c r="AT230" i="6"/>
  <c r="AS230" i="6"/>
  <c r="AR230" i="6"/>
  <c r="AQ230" i="6"/>
  <c r="AP230" i="6"/>
  <c r="AO230" i="6"/>
  <c r="AN230" i="6"/>
  <c r="AM230" i="6"/>
  <c r="AF230" i="6"/>
  <c r="E230" i="6"/>
  <c r="C230" i="6"/>
  <c r="AB230" i="6" s="1"/>
  <c r="BF229" i="6"/>
  <c r="BE229" i="6"/>
  <c r="BD229" i="6"/>
  <c r="BC229" i="6"/>
  <c r="BB229" i="6"/>
  <c r="BA229" i="6"/>
  <c r="AZ229" i="6"/>
  <c r="AY229" i="6"/>
  <c r="AX229" i="6"/>
  <c r="AW229" i="6"/>
  <c r="AV229" i="6"/>
  <c r="AU229" i="6"/>
  <c r="AT229" i="6"/>
  <c r="AS229" i="6"/>
  <c r="AR229" i="6"/>
  <c r="AQ229" i="6"/>
  <c r="AP229" i="6"/>
  <c r="AO229" i="6"/>
  <c r="AN229" i="6"/>
  <c r="AM229" i="6"/>
  <c r="AF229" i="6"/>
  <c r="AB229" i="6"/>
  <c r="E229" i="6"/>
  <c r="BF228" i="6"/>
  <c r="BE228" i="6"/>
  <c r="BD228" i="6"/>
  <c r="BC228" i="6"/>
  <c r="BB228" i="6"/>
  <c r="BA228" i="6"/>
  <c r="AZ228" i="6"/>
  <c r="AY228" i="6"/>
  <c r="AX228" i="6"/>
  <c r="AW228" i="6"/>
  <c r="AV228" i="6"/>
  <c r="AU228" i="6"/>
  <c r="AT228" i="6"/>
  <c r="AS228" i="6"/>
  <c r="AR228" i="6"/>
  <c r="AQ228" i="6"/>
  <c r="AP228" i="6"/>
  <c r="AO228" i="6"/>
  <c r="AN228" i="6"/>
  <c r="AM228" i="6"/>
  <c r="AF228" i="6"/>
  <c r="AB228" i="6"/>
  <c r="E228" i="6"/>
  <c r="BF227" i="6"/>
  <c r="BE227" i="6"/>
  <c r="BD227" i="6"/>
  <c r="BC227" i="6"/>
  <c r="BA227" i="6"/>
  <c r="AZ227" i="6"/>
  <c r="AY227" i="6"/>
  <c r="AX227" i="6"/>
  <c r="AW227" i="6"/>
  <c r="AV227" i="6"/>
  <c r="AU227" i="6"/>
  <c r="AT227" i="6"/>
  <c r="AS227" i="6"/>
  <c r="AR227" i="6"/>
  <c r="AQ227" i="6"/>
  <c r="AP227" i="6"/>
  <c r="AO227" i="6"/>
  <c r="AN227" i="6"/>
  <c r="AM227" i="6"/>
  <c r="AF227" i="6"/>
  <c r="E227" i="6"/>
  <c r="C227" i="6"/>
  <c r="AB227" i="6" s="1"/>
  <c r="BF226" i="6"/>
  <c r="BE226" i="6"/>
  <c r="BD226" i="6"/>
  <c r="BC226" i="6"/>
  <c r="BA226" i="6"/>
  <c r="AZ226" i="6"/>
  <c r="AY226" i="6"/>
  <c r="AX226" i="6"/>
  <c r="AW226" i="6"/>
  <c r="AV226" i="6"/>
  <c r="AU226" i="6"/>
  <c r="AT226" i="6"/>
  <c r="AS226" i="6"/>
  <c r="AR226" i="6"/>
  <c r="AQ226" i="6"/>
  <c r="AP226" i="6"/>
  <c r="AO226" i="6"/>
  <c r="AN226" i="6"/>
  <c r="AM226" i="6"/>
  <c r="AF226" i="6"/>
  <c r="E226" i="6"/>
  <c r="C226" i="6"/>
  <c r="BF225" i="6"/>
  <c r="BE225" i="6"/>
  <c r="BD225" i="6"/>
  <c r="BC225" i="6"/>
  <c r="BA225" i="6"/>
  <c r="AZ225" i="6"/>
  <c r="AY225" i="6"/>
  <c r="AX225" i="6"/>
  <c r="AW225" i="6"/>
  <c r="AV225" i="6"/>
  <c r="AU225" i="6"/>
  <c r="AT225" i="6"/>
  <c r="AS225" i="6"/>
  <c r="AR225" i="6"/>
  <c r="AQ225" i="6"/>
  <c r="AP225" i="6"/>
  <c r="AO225" i="6"/>
  <c r="AN225" i="6"/>
  <c r="AM225" i="6"/>
  <c r="AF225" i="6"/>
  <c r="AB225" i="6"/>
  <c r="E225" i="6"/>
  <c r="C225" i="6"/>
  <c r="BF224" i="6"/>
  <c r="BE224" i="6"/>
  <c r="BD224" i="6"/>
  <c r="BC224" i="6"/>
  <c r="BA224" i="6"/>
  <c r="AZ224" i="6"/>
  <c r="AY224" i="6"/>
  <c r="AX224" i="6"/>
  <c r="AW224" i="6"/>
  <c r="AV224" i="6"/>
  <c r="AU224" i="6"/>
  <c r="AT224" i="6"/>
  <c r="AS224" i="6"/>
  <c r="AR224" i="6"/>
  <c r="AQ224" i="6"/>
  <c r="AP224" i="6"/>
  <c r="AO224" i="6"/>
  <c r="AN224" i="6"/>
  <c r="AM224" i="6"/>
  <c r="AF224" i="6"/>
  <c r="E224" i="6"/>
  <c r="C224" i="6"/>
  <c r="AB224" i="6" s="1"/>
  <c r="BF223" i="6"/>
  <c r="BE223" i="6"/>
  <c r="BD223" i="6"/>
  <c r="BC223" i="6"/>
  <c r="BA223" i="6"/>
  <c r="AZ223" i="6"/>
  <c r="AY223" i="6"/>
  <c r="AX223" i="6"/>
  <c r="AW223" i="6"/>
  <c r="AV223" i="6"/>
  <c r="AU223" i="6"/>
  <c r="AT223" i="6"/>
  <c r="AS223" i="6"/>
  <c r="AR223" i="6"/>
  <c r="AQ223" i="6"/>
  <c r="AP223" i="6"/>
  <c r="AO223" i="6"/>
  <c r="AN223" i="6"/>
  <c r="AM223" i="6"/>
  <c r="AF223" i="6"/>
  <c r="E223" i="6"/>
  <c r="C223" i="6"/>
  <c r="AB223" i="6" s="1"/>
  <c r="BF222" i="6"/>
  <c r="BE222" i="6"/>
  <c r="BD222" i="6"/>
  <c r="BC222" i="6"/>
  <c r="BA222" i="6"/>
  <c r="AZ222" i="6"/>
  <c r="AY222" i="6"/>
  <c r="AX222" i="6"/>
  <c r="AW222" i="6"/>
  <c r="AV222" i="6"/>
  <c r="AU222" i="6"/>
  <c r="AT222" i="6"/>
  <c r="AS222" i="6"/>
  <c r="AR222" i="6"/>
  <c r="AQ222" i="6"/>
  <c r="AP222" i="6"/>
  <c r="AO222" i="6"/>
  <c r="AN222" i="6"/>
  <c r="AM222" i="6"/>
  <c r="AF222" i="6"/>
  <c r="E222" i="6"/>
  <c r="C222" i="6"/>
  <c r="BF221" i="6"/>
  <c r="BE221" i="6"/>
  <c r="BD221" i="6"/>
  <c r="BC221" i="6"/>
  <c r="BA221" i="6"/>
  <c r="AZ221" i="6"/>
  <c r="AY221" i="6"/>
  <c r="AX221" i="6"/>
  <c r="AW221" i="6"/>
  <c r="AV221" i="6"/>
  <c r="AU221" i="6"/>
  <c r="AT221" i="6"/>
  <c r="AS221" i="6"/>
  <c r="AR221" i="6"/>
  <c r="AQ221" i="6"/>
  <c r="AP221" i="6"/>
  <c r="AO221" i="6"/>
  <c r="AN221" i="6"/>
  <c r="AM221" i="6"/>
  <c r="AF221" i="6"/>
  <c r="E221" i="6"/>
  <c r="C221" i="6"/>
  <c r="AB221" i="6" s="1"/>
  <c r="BF220" i="6"/>
  <c r="BE220" i="6"/>
  <c r="BD220" i="6"/>
  <c r="BC220" i="6"/>
  <c r="BA220" i="6"/>
  <c r="AZ220" i="6"/>
  <c r="AY220" i="6"/>
  <c r="AX220" i="6"/>
  <c r="AW220" i="6"/>
  <c r="AV220" i="6"/>
  <c r="AU220" i="6"/>
  <c r="AT220" i="6"/>
  <c r="AS220" i="6"/>
  <c r="AR220" i="6"/>
  <c r="AQ220" i="6"/>
  <c r="AP220" i="6"/>
  <c r="AO220" i="6"/>
  <c r="AN220" i="6"/>
  <c r="AM220" i="6"/>
  <c r="AF220" i="6"/>
  <c r="AB220" i="6"/>
  <c r="E220" i="6"/>
  <c r="C220" i="6"/>
  <c r="BF219" i="6"/>
  <c r="BE219" i="6"/>
  <c r="BD219" i="6"/>
  <c r="BC219" i="6"/>
  <c r="BB219" i="6"/>
  <c r="BA219" i="6"/>
  <c r="AZ219" i="6"/>
  <c r="AY219" i="6"/>
  <c r="AX219" i="6"/>
  <c r="AW219" i="6"/>
  <c r="AV219" i="6"/>
  <c r="AU219" i="6"/>
  <c r="AT219" i="6"/>
  <c r="AS219" i="6"/>
  <c r="AR219" i="6"/>
  <c r="AQ219" i="6"/>
  <c r="AP219" i="6"/>
  <c r="AO219" i="6"/>
  <c r="AN219" i="6"/>
  <c r="AM219" i="6"/>
  <c r="AI219" i="6"/>
  <c r="AF219" i="6"/>
  <c r="AB219" i="6"/>
  <c r="E219" i="6"/>
  <c r="BF218" i="6"/>
  <c r="BE218" i="6"/>
  <c r="BD218" i="6"/>
  <c r="BC218" i="6"/>
  <c r="BB218" i="6"/>
  <c r="BA218" i="6"/>
  <c r="AZ218" i="6"/>
  <c r="AY218" i="6"/>
  <c r="AX218" i="6"/>
  <c r="AW218" i="6"/>
  <c r="AV218" i="6"/>
  <c r="AU218" i="6"/>
  <c r="AT218" i="6"/>
  <c r="AS218" i="6"/>
  <c r="AR218" i="6"/>
  <c r="AQ218" i="6"/>
  <c r="AP218" i="6"/>
  <c r="AO218" i="6"/>
  <c r="AN218" i="6"/>
  <c r="AM218" i="6"/>
  <c r="AI218" i="6"/>
  <c r="AF218" i="6"/>
  <c r="AB218" i="6"/>
  <c r="E218" i="6"/>
  <c r="BF217" i="6"/>
  <c r="BE217" i="6"/>
  <c r="BD217" i="6"/>
  <c r="BC217" i="6"/>
  <c r="BA217" i="6"/>
  <c r="AZ217" i="6"/>
  <c r="AY217" i="6"/>
  <c r="AX217" i="6"/>
  <c r="AW217" i="6"/>
  <c r="AV217" i="6"/>
  <c r="AU217" i="6"/>
  <c r="AT217" i="6"/>
  <c r="AS217" i="6"/>
  <c r="AR217" i="6"/>
  <c r="AQ217" i="6"/>
  <c r="AP217" i="6"/>
  <c r="AO217" i="6"/>
  <c r="AN217" i="6"/>
  <c r="AM217" i="6"/>
  <c r="AF217" i="6"/>
  <c r="E217" i="6"/>
  <c r="C217" i="6"/>
  <c r="AB217" i="6" s="1"/>
  <c r="BF216" i="6"/>
  <c r="BE216" i="6"/>
  <c r="BD216" i="6"/>
  <c r="BC216" i="6"/>
  <c r="BA216" i="6"/>
  <c r="AZ216" i="6"/>
  <c r="AY216" i="6"/>
  <c r="AX216" i="6"/>
  <c r="AW216" i="6"/>
  <c r="AV216" i="6"/>
  <c r="AU216" i="6"/>
  <c r="AT216" i="6"/>
  <c r="AS216" i="6"/>
  <c r="AR216" i="6"/>
  <c r="AQ216" i="6"/>
  <c r="AP216" i="6"/>
  <c r="AO216" i="6"/>
  <c r="AN216" i="6"/>
  <c r="AM216" i="6"/>
  <c r="AF216" i="6"/>
  <c r="E216" i="6"/>
  <c r="C216" i="6"/>
  <c r="BF215" i="6"/>
  <c r="BE215" i="6"/>
  <c r="BD215" i="6"/>
  <c r="BC215" i="6"/>
  <c r="BA215" i="6"/>
  <c r="AZ215" i="6"/>
  <c r="AY215" i="6"/>
  <c r="AX215" i="6"/>
  <c r="AW215" i="6"/>
  <c r="AV215" i="6"/>
  <c r="AU215" i="6"/>
  <c r="AT215" i="6"/>
  <c r="AS215" i="6"/>
  <c r="AR215" i="6"/>
  <c r="AQ215" i="6"/>
  <c r="AP215" i="6"/>
  <c r="AO215" i="6"/>
  <c r="AN215" i="6"/>
  <c r="AM215" i="6"/>
  <c r="AF215" i="6"/>
  <c r="AB215" i="6"/>
  <c r="E215" i="6"/>
  <c r="C215" i="6"/>
  <c r="BF214" i="6"/>
  <c r="BE214" i="6"/>
  <c r="BD214" i="6"/>
  <c r="BC214" i="6"/>
  <c r="BA214" i="6"/>
  <c r="AZ214" i="6"/>
  <c r="AY214" i="6"/>
  <c r="AX214" i="6"/>
  <c r="AW214" i="6"/>
  <c r="AV214" i="6"/>
  <c r="AU214" i="6"/>
  <c r="AT214" i="6"/>
  <c r="AS214" i="6"/>
  <c r="AR214" i="6"/>
  <c r="AQ214" i="6"/>
  <c r="AP214" i="6"/>
  <c r="AO214" i="6"/>
  <c r="AN214" i="6"/>
  <c r="AM214" i="6"/>
  <c r="AF214" i="6"/>
  <c r="E214" i="6"/>
  <c r="C214" i="6"/>
  <c r="AB214" i="6" s="1"/>
  <c r="BF213" i="6"/>
  <c r="BE213" i="6"/>
  <c r="BD213" i="6"/>
  <c r="BC213" i="6"/>
  <c r="BB213" i="6"/>
  <c r="BA213" i="6"/>
  <c r="AZ213" i="6"/>
  <c r="AY213" i="6"/>
  <c r="AX213" i="6"/>
  <c r="AW213" i="6"/>
  <c r="AV213" i="6"/>
  <c r="AU213" i="6"/>
  <c r="AT213" i="6"/>
  <c r="AS213" i="6"/>
  <c r="AR213" i="6"/>
  <c r="AQ213" i="6"/>
  <c r="AP213" i="6"/>
  <c r="AO213" i="6"/>
  <c r="AN213" i="6"/>
  <c r="AM213" i="6"/>
  <c r="AI213" i="6"/>
  <c r="AF213" i="6"/>
  <c r="AB213" i="6"/>
  <c r="E213" i="6"/>
  <c r="BF212" i="6"/>
  <c r="BE212" i="6"/>
  <c r="BD212" i="6"/>
  <c r="BC212" i="6"/>
  <c r="BB212" i="6"/>
  <c r="BA212" i="6"/>
  <c r="AZ212" i="6"/>
  <c r="AY212" i="6"/>
  <c r="AX212" i="6"/>
  <c r="AW212" i="6"/>
  <c r="AV212" i="6"/>
  <c r="AU212" i="6"/>
  <c r="AT212" i="6"/>
  <c r="AS212" i="6"/>
  <c r="AR212" i="6"/>
  <c r="AQ212" i="6"/>
  <c r="AP212" i="6"/>
  <c r="AO212" i="6"/>
  <c r="AN212" i="6"/>
  <c r="AM212" i="6"/>
  <c r="AI212" i="6"/>
  <c r="AF212" i="6"/>
  <c r="AB212" i="6"/>
  <c r="E212" i="6"/>
  <c r="BE211" i="6"/>
  <c r="BD211" i="6"/>
  <c r="BC211" i="6"/>
  <c r="BB211" i="6"/>
  <c r="BA211" i="6"/>
  <c r="AZ211" i="6"/>
  <c r="AY211" i="6"/>
  <c r="AX211" i="6"/>
  <c r="AW211" i="6"/>
  <c r="AV211" i="6"/>
  <c r="AU211" i="6"/>
  <c r="AT211" i="6"/>
  <c r="AS211" i="6"/>
  <c r="AR211" i="6"/>
  <c r="AQ211" i="6"/>
  <c r="AP211" i="6"/>
  <c r="AO211" i="6"/>
  <c r="AN211" i="6"/>
  <c r="AM211" i="6"/>
  <c r="AF211" i="6"/>
  <c r="E211" i="6"/>
  <c r="C211" i="6"/>
  <c r="AB211" i="6" s="1"/>
  <c r="BE210" i="6"/>
  <c r="BD210" i="6"/>
  <c r="BC210" i="6"/>
  <c r="BB210" i="6"/>
  <c r="BA210" i="6"/>
  <c r="AZ210" i="6"/>
  <c r="AY210" i="6"/>
  <c r="AX210" i="6"/>
  <c r="AW210" i="6"/>
  <c r="AV210" i="6"/>
  <c r="AU210" i="6"/>
  <c r="AT210" i="6"/>
  <c r="AS210" i="6"/>
  <c r="AR210" i="6"/>
  <c r="AQ210" i="6"/>
  <c r="AP210" i="6"/>
  <c r="AO210" i="6"/>
  <c r="AN210" i="6"/>
  <c r="AM210" i="6"/>
  <c r="AF210" i="6"/>
  <c r="E210" i="6"/>
  <c r="C210" i="6"/>
  <c r="BE209" i="6"/>
  <c r="BD209" i="6"/>
  <c r="BC209" i="6"/>
  <c r="BB209" i="6"/>
  <c r="BA209" i="6"/>
  <c r="AZ209" i="6"/>
  <c r="AY209" i="6"/>
  <c r="AX209" i="6"/>
  <c r="AW209" i="6"/>
  <c r="AV209" i="6"/>
  <c r="AU209" i="6"/>
  <c r="AT209" i="6"/>
  <c r="AS209" i="6"/>
  <c r="AR209" i="6"/>
  <c r="AQ209" i="6"/>
  <c r="AP209" i="6"/>
  <c r="AO209" i="6"/>
  <c r="AN209" i="6"/>
  <c r="AM209" i="6"/>
  <c r="AF209" i="6"/>
  <c r="E209" i="6"/>
  <c r="C209" i="6"/>
  <c r="AB209" i="6" s="1"/>
  <c r="BE208" i="6"/>
  <c r="BD208" i="6"/>
  <c r="BC208" i="6"/>
  <c r="BB208" i="6"/>
  <c r="BA208" i="6"/>
  <c r="AZ208" i="6"/>
  <c r="AY208" i="6"/>
  <c r="AX208" i="6"/>
  <c r="AW208" i="6"/>
  <c r="AV208" i="6"/>
  <c r="AU208" i="6"/>
  <c r="AT208" i="6"/>
  <c r="AS208" i="6"/>
  <c r="AR208" i="6"/>
  <c r="AQ208" i="6"/>
  <c r="AP208" i="6"/>
  <c r="AO208" i="6"/>
  <c r="AN208" i="6"/>
  <c r="AM208" i="6"/>
  <c r="AF208" i="6"/>
  <c r="AB208" i="6"/>
  <c r="E208" i="6"/>
  <c r="C208" i="6"/>
  <c r="BF207" i="6"/>
  <c r="BE207" i="6"/>
  <c r="BD207" i="6"/>
  <c r="BC207" i="6"/>
  <c r="BB207" i="6"/>
  <c r="BA207" i="6"/>
  <c r="AZ207" i="6"/>
  <c r="AY207" i="6"/>
  <c r="AX207" i="6"/>
  <c r="AW207" i="6"/>
  <c r="AV207" i="6"/>
  <c r="AU207" i="6"/>
  <c r="AT207" i="6"/>
  <c r="AS207" i="6"/>
  <c r="AR207" i="6"/>
  <c r="AQ207" i="6"/>
  <c r="AP207" i="6"/>
  <c r="AO207" i="6"/>
  <c r="AN207" i="6"/>
  <c r="AM207" i="6"/>
  <c r="AI207" i="6"/>
  <c r="AF207" i="6"/>
  <c r="AB207" i="6"/>
  <c r="E207" i="6"/>
  <c r="BF206" i="6"/>
  <c r="BE206" i="6"/>
  <c r="BD206" i="6"/>
  <c r="BC206" i="6"/>
  <c r="BB206" i="6"/>
  <c r="BA206" i="6"/>
  <c r="AZ206" i="6"/>
  <c r="AY206" i="6"/>
  <c r="AX206" i="6"/>
  <c r="AW206" i="6"/>
  <c r="AV206" i="6"/>
  <c r="AU206" i="6"/>
  <c r="AT206" i="6"/>
  <c r="AS206" i="6"/>
  <c r="AR206" i="6"/>
  <c r="AQ206" i="6"/>
  <c r="AP206" i="6"/>
  <c r="AO206" i="6"/>
  <c r="AN206" i="6"/>
  <c r="AM206" i="6"/>
  <c r="AI206" i="6"/>
  <c r="AF206" i="6"/>
  <c r="AB206" i="6"/>
  <c r="E206" i="6"/>
  <c r="BE205" i="6"/>
  <c r="BD205" i="6"/>
  <c r="BC205" i="6"/>
  <c r="BB205" i="6"/>
  <c r="BA205" i="6"/>
  <c r="AZ205" i="6"/>
  <c r="AY205" i="6"/>
  <c r="AX205" i="6"/>
  <c r="AW205" i="6"/>
  <c r="AV205" i="6"/>
  <c r="AU205" i="6"/>
  <c r="AT205" i="6"/>
  <c r="AS205" i="6"/>
  <c r="AR205" i="6"/>
  <c r="AQ205" i="6"/>
  <c r="AP205" i="6"/>
  <c r="AO205" i="6"/>
  <c r="AN205" i="6"/>
  <c r="AM205" i="6"/>
  <c r="AF205" i="6"/>
  <c r="E205" i="6"/>
  <c r="C205" i="6"/>
  <c r="BE204" i="6"/>
  <c r="BD204" i="6"/>
  <c r="BC204" i="6"/>
  <c r="BB204" i="6"/>
  <c r="BA204" i="6"/>
  <c r="AZ204" i="6"/>
  <c r="AY204" i="6"/>
  <c r="AX204" i="6"/>
  <c r="AW204" i="6"/>
  <c r="AV204" i="6"/>
  <c r="AU204" i="6"/>
  <c r="AT204" i="6"/>
  <c r="AS204" i="6"/>
  <c r="AR204" i="6"/>
  <c r="AQ204" i="6"/>
  <c r="AP204" i="6"/>
  <c r="AO204" i="6"/>
  <c r="AN204" i="6"/>
  <c r="AM204" i="6"/>
  <c r="AF204" i="6"/>
  <c r="E204" i="6"/>
  <c r="C204" i="6"/>
  <c r="AB204" i="6" s="1"/>
  <c r="BE203" i="6"/>
  <c r="BD203" i="6"/>
  <c r="BC203" i="6"/>
  <c r="BB203" i="6"/>
  <c r="BA203" i="6"/>
  <c r="AZ203" i="6"/>
  <c r="AY203" i="6"/>
  <c r="AX203" i="6"/>
  <c r="AW203" i="6"/>
  <c r="AV203" i="6"/>
  <c r="AU203" i="6"/>
  <c r="AT203" i="6"/>
  <c r="AS203" i="6"/>
  <c r="AR203" i="6"/>
  <c r="AQ203" i="6"/>
  <c r="AP203" i="6"/>
  <c r="AO203" i="6"/>
  <c r="AN203" i="6"/>
  <c r="AM203" i="6"/>
  <c r="AF203" i="6"/>
  <c r="AB203" i="6"/>
  <c r="E203" i="6"/>
  <c r="C203" i="6"/>
  <c r="BE202" i="6"/>
  <c r="BD202" i="6"/>
  <c r="BC202" i="6"/>
  <c r="BB202" i="6"/>
  <c r="BA202" i="6"/>
  <c r="AZ202" i="6"/>
  <c r="AY202" i="6"/>
  <c r="AX202" i="6"/>
  <c r="AW202" i="6"/>
  <c r="AV202" i="6"/>
  <c r="AU202" i="6"/>
  <c r="AT202" i="6"/>
  <c r="AS202" i="6"/>
  <c r="AR202" i="6"/>
  <c r="AQ202" i="6"/>
  <c r="AP202" i="6"/>
  <c r="AO202" i="6"/>
  <c r="AN202" i="6"/>
  <c r="AM202" i="6"/>
  <c r="AF202" i="6"/>
  <c r="E202" i="6"/>
  <c r="C202" i="6"/>
  <c r="AB202" i="6" s="1"/>
  <c r="BE201" i="6"/>
  <c r="BD201" i="6"/>
  <c r="BC201" i="6"/>
  <c r="BB201" i="6"/>
  <c r="BA201" i="6"/>
  <c r="AZ201" i="6"/>
  <c r="AY201" i="6"/>
  <c r="AX201" i="6"/>
  <c r="AW201" i="6"/>
  <c r="AV201" i="6"/>
  <c r="AU201" i="6"/>
  <c r="AT201" i="6"/>
  <c r="AS201" i="6"/>
  <c r="AR201" i="6"/>
  <c r="AQ201" i="6"/>
  <c r="AP201" i="6"/>
  <c r="AO201" i="6"/>
  <c r="AN201" i="6"/>
  <c r="AM201" i="6"/>
  <c r="AF201" i="6"/>
  <c r="E201" i="6"/>
  <c r="C201" i="6"/>
  <c r="BE200" i="6"/>
  <c r="BD200" i="6"/>
  <c r="BC200" i="6"/>
  <c r="BB200" i="6"/>
  <c r="BA200" i="6"/>
  <c r="AZ200" i="6"/>
  <c r="AY200" i="6"/>
  <c r="AX200" i="6"/>
  <c r="AW200" i="6"/>
  <c r="AV200" i="6"/>
  <c r="AU200" i="6"/>
  <c r="AT200" i="6"/>
  <c r="AS200" i="6"/>
  <c r="AR200" i="6"/>
  <c r="AQ200" i="6"/>
  <c r="AP200" i="6"/>
  <c r="AO200" i="6"/>
  <c r="AN200" i="6"/>
  <c r="AM200" i="6"/>
  <c r="AF200" i="6"/>
  <c r="E200" i="6"/>
  <c r="C200" i="6"/>
  <c r="AB200" i="6" s="1"/>
  <c r="BE199" i="6"/>
  <c r="BD199" i="6"/>
  <c r="BC199" i="6"/>
  <c r="BB199" i="6"/>
  <c r="BA199" i="6"/>
  <c r="AZ199" i="6"/>
  <c r="AY199" i="6"/>
  <c r="AX199" i="6"/>
  <c r="AW199" i="6"/>
  <c r="AV199" i="6"/>
  <c r="AU199" i="6"/>
  <c r="AT199" i="6"/>
  <c r="AS199" i="6"/>
  <c r="AR199" i="6"/>
  <c r="AQ199" i="6"/>
  <c r="AP199" i="6"/>
  <c r="AO199" i="6"/>
  <c r="AN199" i="6"/>
  <c r="AM199" i="6"/>
  <c r="AF199" i="6"/>
  <c r="E199" i="6"/>
  <c r="C199" i="6"/>
  <c r="AB199" i="6" s="1"/>
  <c r="BE198" i="6"/>
  <c r="BD198" i="6"/>
  <c r="BC198" i="6"/>
  <c r="BB198" i="6"/>
  <c r="BA198" i="6"/>
  <c r="AZ198" i="6"/>
  <c r="AY198" i="6"/>
  <c r="AX198" i="6"/>
  <c r="AW198" i="6"/>
  <c r="AV198" i="6"/>
  <c r="AU198" i="6"/>
  <c r="AT198" i="6"/>
  <c r="AS198" i="6"/>
  <c r="AR198" i="6"/>
  <c r="AQ198" i="6"/>
  <c r="AP198" i="6"/>
  <c r="AO198" i="6"/>
  <c r="AN198" i="6"/>
  <c r="AM198" i="6"/>
  <c r="AF198" i="6"/>
  <c r="AB198" i="6"/>
  <c r="E198" i="6"/>
  <c r="C198" i="6"/>
  <c r="BE197" i="6"/>
  <c r="BD197" i="6"/>
  <c r="BC197" i="6"/>
  <c r="BB197" i="6"/>
  <c r="BA197" i="6"/>
  <c r="AZ197" i="6"/>
  <c r="AY197" i="6"/>
  <c r="AX197" i="6"/>
  <c r="AW197" i="6"/>
  <c r="AV197" i="6"/>
  <c r="AU197" i="6"/>
  <c r="AT197" i="6"/>
  <c r="AS197" i="6"/>
  <c r="AR197" i="6"/>
  <c r="AQ197" i="6"/>
  <c r="AP197" i="6"/>
  <c r="AO197" i="6"/>
  <c r="AN197" i="6"/>
  <c r="AM197" i="6"/>
  <c r="AF197" i="6"/>
  <c r="E197" i="6"/>
  <c r="C197" i="6"/>
  <c r="BE196" i="6"/>
  <c r="BD196" i="6"/>
  <c r="BC196" i="6"/>
  <c r="BB196" i="6"/>
  <c r="BA196" i="6"/>
  <c r="AZ196" i="6"/>
  <c r="AY196" i="6"/>
  <c r="AX196" i="6"/>
  <c r="AW196" i="6"/>
  <c r="AV196" i="6"/>
  <c r="AU196" i="6"/>
  <c r="AT196" i="6"/>
  <c r="AS196" i="6"/>
  <c r="AR196" i="6"/>
  <c r="AQ196" i="6"/>
  <c r="AP196" i="6"/>
  <c r="AO196" i="6"/>
  <c r="AN196" i="6"/>
  <c r="AM196" i="6"/>
  <c r="AF196" i="6"/>
  <c r="E196" i="6"/>
  <c r="C196" i="6"/>
  <c r="AB196" i="6" s="1"/>
  <c r="BE195" i="6"/>
  <c r="BD195" i="6"/>
  <c r="BC195" i="6"/>
  <c r="BB195" i="6"/>
  <c r="BA195" i="6"/>
  <c r="AZ195" i="6"/>
  <c r="AY195" i="6"/>
  <c r="AX195" i="6"/>
  <c r="AW195" i="6"/>
  <c r="AV195" i="6"/>
  <c r="AU195" i="6"/>
  <c r="AT195" i="6"/>
  <c r="AS195" i="6"/>
  <c r="AR195" i="6"/>
  <c r="AQ195" i="6"/>
  <c r="AP195" i="6"/>
  <c r="AO195" i="6"/>
  <c r="AN195" i="6"/>
  <c r="AM195" i="6"/>
  <c r="AF195" i="6"/>
  <c r="AB195" i="6"/>
  <c r="E195" i="6"/>
  <c r="C195" i="6"/>
  <c r="BE194" i="6"/>
  <c r="BD194" i="6"/>
  <c r="BC194" i="6"/>
  <c r="BB194" i="6"/>
  <c r="BA194" i="6"/>
  <c r="AZ194" i="6"/>
  <c r="AY194" i="6"/>
  <c r="AX194" i="6"/>
  <c r="AW194" i="6"/>
  <c r="AV194" i="6"/>
  <c r="AU194" i="6"/>
  <c r="AT194" i="6"/>
  <c r="AS194" i="6"/>
  <c r="AR194" i="6"/>
  <c r="AQ194" i="6"/>
  <c r="AP194" i="6"/>
  <c r="AO194" i="6"/>
  <c r="AN194" i="6"/>
  <c r="AM194" i="6"/>
  <c r="AF194" i="6"/>
  <c r="AB194" i="6"/>
  <c r="E194" i="6"/>
  <c r="C194" i="6"/>
  <c r="BE193" i="6"/>
  <c r="BD193" i="6"/>
  <c r="BC193" i="6"/>
  <c r="BB193" i="6"/>
  <c r="BA193" i="6"/>
  <c r="AZ193" i="6"/>
  <c r="AY193" i="6"/>
  <c r="AX193" i="6"/>
  <c r="AW193" i="6"/>
  <c r="AV193" i="6"/>
  <c r="AU193" i="6"/>
  <c r="AT193" i="6"/>
  <c r="AS193" i="6"/>
  <c r="AR193" i="6"/>
  <c r="AQ193" i="6"/>
  <c r="AP193" i="6"/>
  <c r="AO193" i="6"/>
  <c r="AN193" i="6"/>
  <c r="AM193" i="6"/>
  <c r="AF193" i="6"/>
  <c r="E193" i="6"/>
  <c r="C193" i="6"/>
  <c r="BE192" i="6"/>
  <c r="BD192" i="6"/>
  <c r="BC192" i="6"/>
  <c r="BB192" i="6"/>
  <c r="BA192" i="6"/>
  <c r="AZ192" i="6"/>
  <c r="AY192" i="6"/>
  <c r="AX192" i="6"/>
  <c r="AW192" i="6"/>
  <c r="AV192" i="6"/>
  <c r="AU192" i="6"/>
  <c r="AT192" i="6"/>
  <c r="AS192" i="6"/>
  <c r="AR192" i="6"/>
  <c r="AQ192" i="6"/>
  <c r="AP192" i="6"/>
  <c r="AO192" i="6"/>
  <c r="AN192" i="6"/>
  <c r="AM192" i="6"/>
  <c r="AF192" i="6"/>
  <c r="E192" i="6"/>
  <c r="C192" i="6"/>
  <c r="AB192" i="6" s="1"/>
  <c r="BE191" i="6"/>
  <c r="BD191" i="6"/>
  <c r="BC191" i="6"/>
  <c r="BB191" i="6"/>
  <c r="BA191" i="6"/>
  <c r="AZ191" i="6"/>
  <c r="AY191" i="6"/>
  <c r="AX191" i="6"/>
  <c r="AW191" i="6"/>
  <c r="AV191" i="6"/>
  <c r="AU191" i="6"/>
  <c r="AT191" i="6"/>
  <c r="AS191" i="6"/>
  <c r="AR191" i="6"/>
  <c r="AQ191" i="6"/>
  <c r="AP191" i="6"/>
  <c r="AO191" i="6"/>
  <c r="AN191" i="6"/>
  <c r="AM191" i="6"/>
  <c r="AF191" i="6"/>
  <c r="E191" i="6"/>
  <c r="C191" i="6"/>
  <c r="AB191" i="6" s="1"/>
  <c r="BE190" i="6"/>
  <c r="BD190" i="6"/>
  <c r="BC190" i="6"/>
  <c r="BB190" i="6"/>
  <c r="BA190" i="6"/>
  <c r="AZ190" i="6"/>
  <c r="AY190" i="6"/>
  <c r="AX190" i="6"/>
  <c r="AW190" i="6"/>
  <c r="AV190" i="6"/>
  <c r="AU190" i="6"/>
  <c r="AT190" i="6"/>
  <c r="AS190" i="6"/>
  <c r="AR190" i="6"/>
  <c r="AQ190" i="6"/>
  <c r="AP190" i="6"/>
  <c r="AO190" i="6"/>
  <c r="AN190" i="6"/>
  <c r="AM190" i="6"/>
  <c r="AF190" i="6"/>
  <c r="AB190" i="6"/>
  <c r="E190" i="6"/>
  <c r="C190" i="6"/>
  <c r="BF189" i="6"/>
  <c r="BE189" i="6"/>
  <c r="BD189" i="6"/>
  <c r="BC189" i="6"/>
  <c r="BB189" i="6"/>
  <c r="BA189" i="6"/>
  <c r="AZ189" i="6"/>
  <c r="AY189" i="6"/>
  <c r="AX189" i="6"/>
  <c r="AW189" i="6"/>
  <c r="AV189" i="6"/>
  <c r="AU189" i="6"/>
  <c r="AT189" i="6"/>
  <c r="AS189" i="6"/>
  <c r="AR189" i="6"/>
  <c r="AQ189" i="6"/>
  <c r="AP189" i="6"/>
  <c r="AO189" i="6"/>
  <c r="AN189" i="6"/>
  <c r="AM189" i="6"/>
  <c r="AI189" i="6"/>
  <c r="AF189" i="6"/>
  <c r="AB189" i="6"/>
  <c r="E189" i="6"/>
  <c r="BF188" i="6"/>
  <c r="BE188" i="6"/>
  <c r="BD188" i="6"/>
  <c r="BC188" i="6"/>
  <c r="BB188" i="6"/>
  <c r="BA188" i="6"/>
  <c r="AZ188" i="6"/>
  <c r="AY188" i="6"/>
  <c r="AX188" i="6"/>
  <c r="AW188" i="6"/>
  <c r="AV188" i="6"/>
  <c r="AU188" i="6"/>
  <c r="AT188" i="6"/>
  <c r="AS188" i="6"/>
  <c r="AR188" i="6"/>
  <c r="AQ188" i="6"/>
  <c r="AP188" i="6"/>
  <c r="AO188" i="6"/>
  <c r="AN188" i="6"/>
  <c r="AM188" i="6"/>
  <c r="AI188" i="6"/>
  <c r="AF188" i="6"/>
  <c r="AB188" i="6"/>
  <c r="E188" i="6"/>
  <c r="BF187" i="6"/>
  <c r="BE187" i="6"/>
  <c r="BD187" i="6"/>
  <c r="BC187" i="6"/>
  <c r="BB187" i="6"/>
  <c r="BA187" i="6"/>
  <c r="AZ187" i="6"/>
  <c r="AY187" i="6"/>
  <c r="AW187" i="6"/>
  <c r="AV187" i="6"/>
  <c r="AU187" i="6"/>
  <c r="AT187" i="6"/>
  <c r="AS187" i="6"/>
  <c r="AR187" i="6"/>
  <c r="AQ187" i="6"/>
  <c r="AP187" i="6"/>
  <c r="AO187" i="6"/>
  <c r="AN187" i="6"/>
  <c r="AM187" i="6"/>
  <c r="AF187" i="6"/>
  <c r="AB187" i="6"/>
  <c r="E187" i="6"/>
  <c r="C187" i="6"/>
  <c r="BF186" i="6"/>
  <c r="BE186" i="6"/>
  <c r="BD186" i="6"/>
  <c r="BC186" i="6"/>
  <c r="BB186" i="6"/>
  <c r="BA186" i="6"/>
  <c r="AZ186" i="6"/>
  <c r="AY186" i="6"/>
  <c r="AW186" i="6"/>
  <c r="AV186" i="6"/>
  <c r="AU186" i="6"/>
  <c r="AT186" i="6"/>
  <c r="AS186" i="6"/>
  <c r="AR186" i="6"/>
  <c r="AQ186" i="6"/>
  <c r="AP186" i="6"/>
  <c r="AO186" i="6"/>
  <c r="AN186" i="6"/>
  <c r="AM186" i="6"/>
  <c r="AF186" i="6"/>
  <c r="E186" i="6"/>
  <c r="C186" i="6"/>
  <c r="AB186" i="6" s="1"/>
  <c r="BF185" i="6"/>
  <c r="BE185" i="6"/>
  <c r="BD185" i="6"/>
  <c r="BC185" i="6"/>
  <c r="BB185" i="6"/>
  <c r="BA185" i="6"/>
  <c r="AZ185" i="6"/>
  <c r="AY185" i="6"/>
  <c r="AW185" i="6"/>
  <c r="AV185" i="6"/>
  <c r="AU185" i="6"/>
  <c r="AT185" i="6"/>
  <c r="AS185" i="6"/>
  <c r="AR185" i="6"/>
  <c r="AQ185" i="6"/>
  <c r="AP185" i="6"/>
  <c r="AO185" i="6"/>
  <c r="AN185" i="6"/>
  <c r="AM185" i="6"/>
  <c r="AF185" i="6"/>
  <c r="AB185" i="6"/>
  <c r="E185" i="6"/>
  <c r="C185" i="6"/>
  <c r="BF184" i="6"/>
  <c r="BE184" i="6"/>
  <c r="BD184" i="6"/>
  <c r="BC184" i="6"/>
  <c r="BB184" i="6"/>
  <c r="BA184" i="6"/>
  <c r="AZ184" i="6"/>
  <c r="AY184" i="6"/>
  <c r="AW184" i="6"/>
  <c r="AV184" i="6"/>
  <c r="AU184" i="6"/>
  <c r="AT184" i="6"/>
  <c r="AS184" i="6"/>
  <c r="AR184" i="6"/>
  <c r="AQ184" i="6"/>
  <c r="AP184" i="6"/>
  <c r="AO184" i="6"/>
  <c r="AN184" i="6"/>
  <c r="AM184" i="6"/>
  <c r="AF184" i="6"/>
  <c r="E184" i="6"/>
  <c r="C184" i="6"/>
  <c r="BF183" i="6"/>
  <c r="BE183" i="6"/>
  <c r="BD183" i="6"/>
  <c r="BC183" i="6"/>
  <c r="BB183" i="6"/>
  <c r="BA183" i="6"/>
  <c r="AZ183" i="6"/>
  <c r="AY183" i="6"/>
  <c r="AW183" i="6"/>
  <c r="AV183" i="6"/>
  <c r="AU183" i="6"/>
  <c r="AT183" i="6"/>
  <c r="AS183" i="6"/>
  <c r="AR183" i="6"/>
  <c r="AQ183" i="6"/>
  <c r="AP183" i="6"/>
  <c r="AO183" i="6"/>
  <c r="AN183" i="6"/>
  <c r="AM183" i="6"/>
  <c r="AF183" i="6"/>
  <c r="E183" i="6"/>
  <c r="C183" i="6"/>
  <c r="AB183" i="6" s="1"/>
  <c r="BF182" i="6"/>
  <c r="BE182" i="6"/>
  <c r="BD182" i="6"/>
  <c r="BC182" i="6"/>
  <c r="BB182" i="6"/>
  <c r="BA182" i="6"/>
  <c r="AZ182" i="6"/>
  <c r="AY182" i="6"/>
  <c r="AW182" i="6"/>
  <c r="AV182" i="6"/>
  <c r="AU182" i="6"/>
  <c r="AT182" i="6"/>
  <c r="AS182" i="6"/>
  <c r="AR182" i="6"/>
  <c r="AQ182" i="6"/>
  <c r="AP182" i="6"/>
  <c r="AO182" i="6"/>
  <c r="AN182" i="6"/>
  <c r="AM182" i="6"/>
  <c r="AF182" i="6"/>
  <c r="E182" i="6"/>
  <c r="C182" i="6"/>
  <c r="AB182" i="6" s="1"/>
  <c r="BF181" i="6"/>
  <c r="BE181" i="6"/>
  <c r="BD181" i="6"/>
  <c r="BC181" i="6"/>
  <c r="BB181" i="6"/>
  <c r="BA181" i="6"/>
  <c r="AZ181" i="6"/>
  <c r="AY181" i="6"/>
  <c r="AW181" i="6"/>
  <c r="AV181" i="6"/>
  <c r="AU181" i="6"/>
  <c r="AT181" i="6"/>
  <c r="AS181" i="6"/>
  <c r="AR181" i="6"/>
  <c r="AQ181" i="6"/>
  <c r="AP181" i="6"/>
  <c r="AO181" i="6"/>
  <c r="AN181" i="6"/>
  <c r="AM181" i="6"/>
  <c r="AF181" i="6"/>
  <c r="E181" i="6"/>
  <c r="C181" i="6"/>
  <c r="AB181" i="6" s="1"/>
  <c r="BF180" i="6"/>
  <c r="BE180" i="6"/>
  <c r="BD180" i="6"/>
  <c r="BC180" i="6"/>
  <c r="BB180" i="6"/>
  <c r="BA180" i="6"/>
  <c r="AZ180" i="6"/>
  <c r="AY180" i="6"/>
  <c r="AW180" i="6"/>
  <c r="AV180" i="6"/>
  <c r="AU180" i="6"/>
  <c r="AT180" i="6"/>
  <c r="AS180" i="6"/>
  <c r="AR180" i="6"/>
  <c r="AQ180" i="6"/>
  <c r="AP180" i="6"/>
  <c r="AO180" i="6"/>
  <c r="AN180" i="6"/>
  <c r="AM180" i="6"/>
  <c r="AF180" i="6"/>
  <c r="E180" i="6"/>
  <c r="C180" i="6"/>
  <c r="BF179" i="6"/>
  <c r="BE179" i="6"/>
  <c r="BD179" i="6"/>
  <c r="BC179" i="6"/>
  <c r="BB179" i="6"/>
  <c r="BA179" i="6"/>
  <c r="AZ179" i="6"/>
  <c r="AY179" i="6"/>
  <c r="AW179" i="6"/>
  <c r="AV179" i="6"/>
  <c r="AU179" i="6"/>
  <c r="AT179" i="6"/>
  <c r="AS179" i="6"/>
  <c r="AR179" i="6"/>
  <c r="AQ179" i="6"/>
  <c r="AP179" i="6"/>
  <c r="AO179" i="6"/>
  <c r="AN179" i="6"/>
  <c r="AM179" i="6"/>
  <c r="AF179" i="6"/>
  <c r="AB179" i="6"/>
  <c r="E179" i="6"/>
  <c r="C179" i="6"/>
  <c r="BF178" i="6"/>
  <c r="BE178" i="6"/>
  <c r="BD178" i="6"/>
  <c r="BC178" i="6"/>
  <c r="BB178" i="6"/>
  <c r="BA178" i="6"/>
  <c r="AZ178" i="6"/>
  <c r="AY178" i="6"/>
  <c r="AW178" i="6"/>
  <c r="AV178" i="6"/>
  <c r="AU178" i="6"/>
  <c r="AT178" i="6"/>
  <c r="AS178" i="6"/>
  <c r="AR178" i="6"/>
  <c r="AQ178" i="6"/>
  <c r="AP178" i="6"/>
  <c r="AO178" i="6"/>
  <c r="AN178" i="6"/>
  <c r="AM178" i="6"/>
  <c r="AF178" i="6"/>
  <c r="E178" i="6"/>
  <c r="C178" i="6"/>
  <c r="AB178" i="6" s="1"/>
  <c r="BF177" i="6"/>
  <c r="BE177" i="6"/>
  <c r="BD177" i="6"/>
  <c r="BC177" i="6"/>
  <c r="BB177" i="6"/>
  <c r="BA177" i="6"/>
  <c r="AZ177" i="6"/>
  <c r="AY177" i="6"/>
  <c r="AW177" i="6"/>
  <c r="AV177" i="6"/>
  <c r="AU177" i="6"/>
  <c r="AT177" i="6"/>
  <c r="AS177" i="6"/>
  <c r="AR177" i="6"/>
  <c r="AQ177" i="6"/>
  <c r="AP177" i="6"/>
  <c r="AO177" i="6"/>
  <c r="AN177" i="6"/>
  <c r="AM177" i="6"/>
  <c r="AF177" i="6"/>
  <c r="AB177" i="6"/>
  <c r="E177" i="6"/>
  <c r="C177" i="6"/>
  <c r="BF176" i="6"/>
  <c r="BE176" i="6"/>
  <c r="BD176" i="6"/>
  <c r="BC176" i="6"/>
  <c r="BB176" i="6"/>
  <c r="BA176" i="6"/>
  <c r="AZ176" i="6"/>
  <c r="AY176" i="6"/>
  <c r="AW176" i="6"/>
  <c r="AV176" i="6"/>
  <c r="AU176" i="6"/>
  <c r="AT176" i="6"/>
  <c r="AS176" i="6"/>
  <c r="AR176" i="6"/>
  <c r="AQ176" i="6"/>
  <c r="AP176" i="6"/>
  <c r="AO176" i="6"/>
  <c r="AN176" i="6"/>
  <c r="AM176" i="6"/>
  <c r="AF176" i="6"/>
  <c r="E176" i="6"/>
  <c r="C176" i="6"/>
  <c r="BF175" i="6"/>
  <c r="BE175" i="6"/>
  <c r="BD175" i="6"/>
  <c r="BC175" i="6"/>
  <c r="BB175" i="6"/>
  <c r="BA175" i="6"/>
  <c r="AZ175" i="6"/>
  <c r="AY175" i="6"/>
  <c r="AW175" i="6"/>
  <c r="AV175" i="6"/>
  <c r="AU175" i="6"/>
  <c r="AT175" i="6"/>
  <c r="AS175" i="6"/>
  <c r="AR175" i="6"/>
  <c r="AQ175" i="6"/>
  <c r="AP175" i="6"/>
  <c r="AO175" i="6"/>
  <c r="AN175" i="6"/>
  <c r="AM175" i="6"/>
  <c r="AF175" i="6"/>
  <c r="E175" i="6"/>
  <c r="C175" i="6"/>
  <c r="AB175" i="6" s="1"/>
  <c r="BF174" i="6"/>
  <c r="BE174" i="6"/>
  <c r="BD174" i="6"/>
  <c r="BC174" i="6"/>
  <c r="BB174" i="6"/>
  <c r="BA174" i="6"/>
  <c r="AZ174" i="6"/>
  <c r="AY174" i="6"/>
  <c r="AW174" i="6"/>
  <c r="AV174" i="6"/>
  <c r="AU174" i="6"/>
  <c r="AT174" i="6"/>
  <c r="AS174" i="6"/>
  <c r="AR174" i="6"/>
  <c r="AQ174" i="6"/>
  <c r="AP174" i="6"/>
  <c r="AO174" i="6"/>
  <c r="AN174" i="6"/>
  <c r="AM174" i="6"/>
  <c r="AF174" i="6"/>
  <c r="E174" i="6"/>
  <c r="C174" i="6"/>
  <c r="AB174" i="6" s="1"/>
  <c r="BF173" i="6"/>
  <c r="BE173" i="6"/>
  <c r="BD173" i="6"/>
  <c r="BC173" i="6"/>
  <c r="BB173" i="6"/>
  <c r="BA173" i="6"/>
  <c r="AZ173" i="6"/>
  <c r="AY173" i="6"/>
  <c r="AW173" i="6"/>
  <c r="AV173" i="6"/>
  <c r="AU173" i="6"/>
  <c r="AT173" i="6"/>
  <c r="AS173" i="6"/>
  <c r="AR173" i="6"/>
  <c r="AQ173" i="6"/>
  <c r="AP173" i="6"/>
  <c r="AO173" i="6"/>
  <c r="AN173" i="6"/>
  <c r="AM173" i="6"/>
  <c r="AF173" i="6"/>
  <c r="E173" i="6"/>
  <c r="C173" i="6"/>
  <c r="AB173" i="6" s="1"/>
  <c r="BF172" i="6"/>
  <c r="BE172" i="6"/>
  <c r="BD172" i="6"/>
  <c r="BC172" i="6"/>
  <c r="BB172" i="6"/>
  <c r="BA172" i="6"/>
  <c r="AZ172" i="6"/>
  <c r="AY172" i="6"/>
  <c r="AW172" i="6"/>
  <c r="AV172" i="6"/>
  <c r="AU172" i="6"/>
  <c r="AT172" i="6"/>
  <c r="AS172" i="6"/>
  <c r="AR172" i="6"/>
  <c r="AQ172" i="6"/>
  <c r="AP172" i="6"/>
  <c r="AO172" i="6"/>
  <c r="AN172" i="6"/>
  <c r="AM172" i="6"/>
  <c r="AF172" i="6"/>
  <c r="E172" i="6"/>
  <c r="C172" i="6"/>
  <c r="BF171" i="6"/>
  <c r="BE171" i="6"/>
  <c r="BD171" i="6"/>
  <c r="BC171" i="6"/>
  <c r="BB171" i="6"/>
  <c r="BA171" i="6"/>
  <c r="AZ171" i="6"/>
  <c r="AY171" i="6"/>
  <c r="AW171" i="6"/>
  <c r="AV171" i="6"/>
  <c r="AU171" i="6"/>
  <c r="AT171" i="6"/>
  <c r="AS171" i="6"/>
  <c r="AR171" i="6"/>
  <c r="AQ171" i="6"/>
  <c r="AP171" i="6"/>
  <c r="AO171" i="6"/>
  <c r="AN171" i="6"/>
  <c r="AM171" i="6"/>
  <c r="AF171" i="6"/>
  <c r="AB171" i="6"/>
  <c r="E171" i="6"/>
  <c r="C171" i="6"/>
  <c r="BF170" i="6"/>
  <c r="BE170" i="6"/>
  <c r="BD170" i="6"/>
  <c r="BC170" i="6"/>
  <c r="BB170" i="6"/>
  <c r="BA170" i="6"/>
  <c r="AZ170" i="6"/>
  <c r="AY170" i="6"/>
  <c r="AW170" i="6"/>
  <c r="AV170" i="6"/>
  <c r="AU170" i="6"/>
  <c r="AT170" i="6"/>
  <c r="AS170" i="6"/>
  <c r="AR170" i="6"/>
  <c r="AQ170" i="6"/>
  <c r="AP170" i="6"/>
  <c r="AO170" i="6"/>
  <c r="AN170" i="6"/>
  <c r="AM170" i="6"/>
  <c r="AF170" i="6"/>
  <c r="E170" i="6"/>
  <c r="C170" i="6"/>
  <c r="AB170" i="6" s="1"/>
  <c r="BF169" i="6"/>
  <c r="BE169" i="6"/>
  <c r="BD169" i="6"/>
  <c r="BC169" i="6"/>
  <c r="BB169" i="6"/>
  <c r="BA169" i="6"/>
  <c r="AZ169" i="6"/>
  <c r="AY169" i="6"/>
  <c r="AW169" i="6"/>
  <c r="AV169" i="6"/>
  <c r="AU169" i="6"/>
  <c r="AT169" i="6"/>
  <c r="AS169" i="6"/>
  <c r="AR169" i="6"/>
  <c r="AQ169" i="6"/>
  <c r="AP169" i="6"/>
  <c r="AO169" i="6"/>
  <c r="AN169" i="6"/>
  <c r="AM169" i="6"/>
  <c r="AF169" i="6"/>
  <c r="AB169" i="6"/>
  <c r="E169" i="6"/>
  <c r="C169" i="6"/>
  <c r="BF168" i="6"/>
  <c r="BE168" i="6"/>
  <c r="BD168" i="6"/>
  <c r="BC168" i="6"/>
  <c r="BB168" i="6"/>
  <c r="BA168" i="6"/>
  <c r="AZ168" i="6"/>
  <c r="AY168" i="6"/>
  <c r="AX168" i="6"/>
  <c r="AW168" i="6"/>
  <c r="AV168" i="6"/>
  <c r="AU168" i="6"/>
  <c r="AT168" i="6"/>
  <c r="AS168" i="6"/>
  <c r="AR168" i="6"/>
  <c r="AQ168" i="6"/>
  <c r="AP168" i="6"/>
  <c r="AO168" i="6"/>
  <c r="AN168" i="6"/>
  <c r="AM168" i="6"/>
  <c r="AI168" i="6"/>
  <c r="AF168" i="6"/>
  <c r="AB168" i="6"/>
  <c r="E168" i="6"/>
  <c r="BF167" i="6"/>
  <c r="BE167" i="6"/>
  <c r="BD167" i="6"/>
  <c r="BC167" i="6"/>
  <c r="BB167" i="6"/>
  <c r="BA167" i="6"/>
  <c r="AZ167" i="6"/>
  <c r="AY167" i="6"/>
  <c r="AX167" i="6"/>
  <c r="AW167" i="6"/>
  <c r="AV167" i="6"/>
  <c r="AU167" i="6"/>
  <c r="AT167" i="6"/>
  <c r="AS167" i="6"/>
  <c r="AR167" i="6"/>
  <c r="AQ167" i="6"/>
  <c r="AP167" i="6"/>
  <c r="AO167" i="6"/>
  <c r="AN167" i="6"/>
  <c r="AM167" i="6"/>
  <c r="AI167" i="6"/>
  <c r="AF167" i="6"/>
  <c r="AB167" i="6"/>
  <c r="E167" i="6"/>
  <c r="BF166" i="6"/>
  <c r="BE166" i="6"/>
  <c r="BD166" i="6"/>
  <c r="BC166" i="6"/>
  <c r="BB166" i="6"/>
  <c r="BA166" i="6"/>
  <c r="AZ166" i="6"/>
  <c r="AY166" i="6"/>
  <c r="AW166" i="6"/>
  <c r="AV166" i="6"/>
  <c r="AU166" i="6"/>
  <c r="AT166" i="6"/>
  <c r="AS166" i="6"/>
  <c r="AR166" i="6"/>
  <c r="AQ166" i="6"/>
  <c r="AP166" i="6"/>
  <c r="AO166" i="6"/>
  <c r="AN166" i="6"/>
  <c r="AM166" i="6"/>
  <c r="AF166" i="6"/>
  <c r="E166" i="6"/>
  <c r="C166" i="6"/>
  <c r="AI166" i="6" s="1"/>
  <c r="AX166" i="6" s="1"/>
  <c r="BF165" i="6"/>
  <c r="BE165" i="6"/>
  <c r="BD165" i="6"/>
  <c r="BC165" i="6"/>
  <c r="BB165" i="6"/>
  <c r="BA165" i="6"/>
  <c r="AZ165" i="6"/>
  <c r="AY165" i="6"/>
  <c r="AW165" i="6"/>
  <c r="AV165" i="6"/>
  <c r="AU165" i="6"/>
  <c r="AT165" i="6"/>
  <c r="AS165" i="6"/>
  <c r="AR165" i="6"/>
  <c r="AQ165" i="6"/>
  <c r="AP165" i="6"/>
  <c r="AO165" i="6"/>
  <c r="AN165" i="6"/>
  <c r="AM165" i="6"/>
  <c r="AF165" i="6"/>
  <c r="E165" i="6"/>
  <c r="C165" i="6"/>
  <c r="AB165" i="6" s="1"/>
  <c r="BF164" i="6"/>
  <c r="BE164" i="6"/>
  <c r="BD164" i="6"/>
  <c r="BC164" i="6"/>
  <c r="BB164" i="6"/>
  <c r="BA164" i="6"/>
  <c r="AZ164" i="6"/>
  <c r="AY164" i="6"/>
  <c r="AW164" i="6"/>
  <c r="AV164" i="6"/>
  <c r="AU164" i="6"/>
  <c r="AT164" i="6"/>
  <c r="AS164" i="6"/>
  <c r="AR164" i="6"/>
  <c r="AQ164" i="6"/>
  <c r="AP164" i="6"/>
  <c r="AO164" i="6"/>
  <c r="AN164" i="6"/>
  <c r="AM164" i="6"/>
  <c r="AF164" i="6"/>
  <c r="E164" i="6"/>
  <c r="C164" i="6"/>
  <c r="AB164" i="6" s="1"/>
  <c r="BE163" i="6"/>
  <c r="BD163" i="6"/>
  <c r="BC163" i="6"/>
  <c r="BB163" i="6"/>
  <c r="BA163" i="6"/>
  <c r="AZ163" i="6"/>
  <c r="AY163" i="6"/>
  <c r="AX163" i="6"/>
  <c r="AW163" i="6"/>
  <c r="AV163" i="6"/>
  <c r="AU163" i="6"/>
  <c r="AT163" i="6"/>
  <c r="AS163" i="6"/>
  <c r="AR163" i="6"/>
  <c r="AQ163" i="6"/>
  <c r="AP163" i="6"/>
  <c r="AO163" i="6"/>
  <c r="AN163" i="6"/>
  <c r="AM163" i="6"/>
  <c r="AF163" i="6"/>
  <c r="E163" i="6"/>
  <c r="C163" i="6"/>
  <c r="AB163" i="6" s="1"/>
  <c r="BF162" i="6"/>
  <c r="BE162" i="6"/>
  <c r="BD162" i="6"/>
  <c r="BC162" i="6"/>
  <c r="BB162" i="6"/>
  <c r="BA162" i="6"/>
  <c r="AZ162" i="6"/>
  <c r="AY162" i="6"/>
  <c r="AX162" i="6"/>
  <c r="AW162" i="6"/>
  <c r="AV162" i="6"/>
  <c r="AU162" i="6"/>
  <c r="AT162" i="6"/>
  <c r="AS162" i="6"/>
  <c r="AR162" i="6"/>
  <c r="AQ162" i="6"/>
  <c r="AP162" i="6"/>
  <c r="AO162" i="6"/>
  <c r="AN162" i="6"/>
  <c r="AM162" i="6"/>
  <c r="AI162" i="6"/>
  <c r="AF162" i="6"/>
  <c r="AB162" i="6"/>
  <c r="E162" i="6"/>
  <c r="BF161" i="6"/>
  <c r="BE161" i="6"/>
  <c r="BD161" i="6"/>
  <c r="BC161" i="6"/>
  <c r="BB161" i="6"/>
  <c r="BA161" i="6"/>
  <c r="AZ161" i="6"/>
  <c r="AY161" i="6"/>
  <c r="AX161" i="6"/>
  <c r="AW161" i="6"/>
  <c r="AV161" i="6"/>
  <c r="AU161" i="6"/>
  <c r="AT161" i="6"/>
  <c r="AS161" i="6"/>
  <c r="AR161" i="6"/>
  <c r="AQ161" i="6"/>
  <c r="AP161" i="6"/>
  <c r="AO161" i="6"/>
  <c r="AN161" i="6"/>
  <c r="AM161" i="6"/>
  <c r="AI161" i="6"/>
  <c r="AF161" i="6"/>
  <c r="AB161" i="6"/>
  <c r="E161" i="6"/>
  <c r="BF160" i="6"/>
  <c r="BE160" i="6"/>
  <c r="BD160" i="6"/>
  <c r="BC160" i="6"/>
  <c r="BB160" i="6"/>
  <c r="BA160" i="6"/>
  <c r="AZ160" i="6"/>
  <c r="AY160" i="6"/>
  <c r="AW160" i="6"/>
  <c r="AV160" i="6"/>
  <c r="AU160" i="6"/>
  <c r="AT160" i="6"/>
  <c r="AS160" i="6"/>
  <c r="AR160" i="6"/>
  <c r="AQ160" i="6"/>
  <c r="AP160" i="6"/>
  <c r="AO160" i="6"/>
  <c r="AN160" i="6"/>
  <c r="AM160" i="6"/>
  <c r="AF160" i="6"/>
  <c r="E160" i="6"/>
  <c r="C160" i="6"/>
  <c r="BF159" i="6"/>
  <c r="BE159" i="6"/>
  <c r="BD159" i="6"/>
  <c r="BC159" i="6"/>
  <c r="BB159" i="6"/>
  <c r="BA159" i="6"/>
  <c r="AZ159" i="6"/>
  <c r="AY159" i="6"/>
  <c r="AW159" i="6"/>
  <c r="AV159" i="6"/>
  <c r="AU159" i="6"/>
  <c r="AT159" i="6"/>
  <c r="AS159" i="6"/>
  <c r="AR159" i="6"/>
  <c r="AQ159" i="6"/>
  <c r="AP159" i="6"/>
  <c r="AO159" i="6"/>
  <c r="AN159" i="6"/>
  <c r="AM159" i="6"/>
  <c r="AF159" i="6"/>
  <c r="AB159" i="6"/>
  <c r="E159" i="6"/>
  <c r="C159" i="6"/>
  <c r="BF158" i="6"/>
  <c r="BE158" i="6"/>
  <c r="BD158" i="6"/>
  <c r="BC158" i="6"/>
  <c r="BB158" i="6"/>
  <c r="BA158" i="6"/>
  <c r="AZ158" i="6"/>
  <c r="AY158" i="6"/>
  <c r="AW158" i="6"/>
  <c r="AV158" i="6"/>
  <c r="AU158" i="6"/>
  <c r="AT158" i="6"/>
  <c r="AS158" i="6"/>
  <c r="AR158" i="6"/>
  <c r="AQ158" i="6"/>
  <c r="AP158" i="6"/>
  <c r="AO158" i="6"/>
  <c r="AN158" i="6"/>
  <c r="AM158" i="6"/>
  <c r="AF158" i="6"/>
  <c r="E158" i="6"/>
  <c r="C158" i="6"/>
  <c r="AB158" i="6" s="1"/>
  <c r="BF157" i="6"/>
  <c r="BE157" i="6"/>
  <c r="BC157" i="6"/>
  <c r="BB157" i="6"/>
  <c r="BA157" i="6"/>
  <c r="AZ157" i="6"/>
  <c r="AY157" i="6"/>
  <c r="AX157" i="6"/>
  <c r="AW157" i="6"/>
  <c r="AV157" i="6"/>
  <c r="AU157" i="6"/>
  <c r="AT157" i="6"/>
  <c r="AS157" i="6"/>
  <c r="AR157" i="6"/>
  <c r="AQ157" i="6"/>
  <c r="AP157" i="6"/>
  <c r="AO157" i="6"/>
  <c r="AN157" i="6"/>
  <c r="AM157" i="6"/>
  <c r="AF157" i="6"/>
  <c r="AB157" i="6"/>
  <c r="E157" i="6"/>
  <c r="C157" i="6"/>
  <c r="BF156" i="6"/>
  <c r="BE156" i="6"/>
  <c r="BC156" i="6"/>
  <c r="BB156" i="6"/>
  <c r="BA156" i="6"/>
  <c r="AZ156" i="6"/>
  <c r="AY156" i="6"/>
  <c r="AX156" i="6"/>
  <c r="AW156" i="6"/>
  <c r="AV156" i="6"/>
  <c r="AU156" i="6"/>
  <c r="AT156" i="6"/>
  <c r="AS156" i="6"/>
  <c r="AR156" i="6"/>
  <c r="AQ156" i="6"/>
  <c r="AP156" i="6"/>
  <c r="AO156" i="6"/>
  <c r="AN156" i="6"/>
  <c r="AM156" i="6"/>
  <c r="AF156" i="6"/>
  <c r="E156" i="6"/>
  <c r="C156" i="6"/>
  <c r="BF155" i="6"/>
  <c r="BE155" i="6"/>
  <c r="BC155" i="6"/>
  <c r="BB155" i="6"/>
  <c r="BA155" i="6"/>
  <c r="AZ155" i="6"/>
  <c r="AY155" i="6"/>
  <c r="AX155" i="6"/>
  <c r="AW155" i="6"/>
  <c r="AV155" i="6"/>
  <c r="AU155" i="6"/>
  <c r="AT155" i="6"/>
  <c r="AS155" i="6"/>
  <c r="AR155" i="6"/>
  <c r="AQ155" i="6"/>
  <c r="AP155" i="6"/>
  <c r="AO155" i="6"/>
  <c r="AN155" i="6"/>
  <c r="AM155" i="6"/>
  <c r="AF155" i="6"/>
  <c r="E155" i="6"/>
  <c r="C155" i="6"/>
  <c r="AB155" i="6" s="1"/>
  <c r="BF154" i="6"/>
  <c r="BE154" i="6"/>
  <c r="BD154" i="6"/>
  <c r="BC154" i="6"/>
  <c r="BB154" i="6"/>
  <c r="BA154" i="6"/>
  <c r="AZ154" i="6"/>
  <c r="AY154" i="6"/>
  <c r="AX154" i="6"/>
  <c r="AW154" i="6"/>
  <c r="AV154" i="6"/>
  <c r="AU154" i="6"/>
  <c r="AT154" i="6"/>
  <c r="AS154" i="6"/>
  <c r="AR154" i="6"/>
  <c r="AQ154" i="6"/>
  <c r="AO154" i="6"/>
  <c r="AN154" i="6"/>
  <c r="AM154" i="6"/>
  <c r="AF154" i="6"/>
  <c r="E154" i="6"/>
  <c r="C154" i="6"/>
  <c r="AB154" i="6" s="1"/>
  <c r="BF153" i="6"/>
  <c r="BE153" i="6"/>
  <c r="BC153" i="6"/>
  <c r="BB153" i="6"/>
  <c r="BA153" i="6"/>
  <c r="AZ153" i="6"/>
  <c r="AY153" i="6"/>
  <c r="AX153" i="6"/>
  <c r="AW153" i="6"/>
  <c r="AV153" i="6"/>
  <c r="AU153" i="6"/>
  <c r="AT153" i="6"/>
  <c r="AS153" i="6"/>
  <c r="AR153" i="6"/>
  <c r="AQ153" i="6"/>
  <c r="AP153" i="6"/>
  <c r="AO153" i="6"/>
  <c r="AN153" i="6"/>
  <c r="AM153" i="6"/>
  <c r="AF153" i="6"/>
  <c r="E153" i="6"/>
  <c r="C153" i="6"/>
  <c r="AB153" i="6" s="1"/>
  <c r="BF152" i="6"/>
  <c r="BE152" i="6"/>
  <c r="BC152" i="6"/>
  <c r="BB152" i="6"/>
  <c r="BA152" i="6"/>
  <c r="AZ152" i="6"/>
  <c r="AY152" i="6"/>
  <c r="AX152" i="6"/>
  <c r="AW152" i="6"/>
  <c r="AV152" i="6"/>
  <c r="AU152" i="6"/>
  <c r="AT152" i="6"/>
  <c r="AS152" i="6"/>
  <c r="AR152" i="6"/>
  <c r="AQ152" i="6"/>
  <c r="AP152" i="6"/>
  <c r="AO152" i="6"/>
  <c r="AN152" i="6"/>
  <c r="AM152" i="6"/>
  <c r="AF152" i="6"/>
  <c r="E152" i="6"/>
  <c r="C152" i="6"/>
  <c r="BF151" i="6"/>
  <c r="BE151" i="6"/>
  <c r="BC151" i="6"/>
  <c r="BB151" i="6"/>
  <c r="BA151" i="6"/>
  <c r="AZ151" i="6"/>
  <c r="AY151" i="6"/>
  <c r="AX151" i="6"/>
  <c r="AW151" i="6"/>
  <c r="AV151" i="6"/>
  <c r="AU151" i="6"/>
  <c r="AT151" i="6"/>
  <c r="AS151" i="6"/>
  <c r="AR151" i="6"/>
  <c r="AQ151" i="6"/>
  <c r="AP151" i="6"/>
  <c r="AO151" i="6"/>
  <c r="AN151" i="6"/>
  <c r="AM151" i="6"/>
  <c r="AF151" i="6"/>
  <c r="AB151" i="6"/>
  <c r="E151" i="6"/>
  <c r="C151" i="6"/>
  <c r="BF150" i="6"/>
  <c r="BE150" i="6"/>
  <c r="BC150" i="6"/>
  <c r="BB150" i="6"/>
  <c r="BA150" i="6"/>
  <c r="AZ150" i="6"/>
  <c r="AY150" i="6"/>
  <c r="AX150" i="6"/>
  <c r="AW150" i="6"/>
  <c r="AV150" i="6"/>
  <c r="AU150" i="6"/>
  <c r="AT150" i="6"/>
  <c r="AS150" i="6"/>
  <c r="AR150" i="6"/>
  <c r="AQ150" i="6"/>
  <c r="AP150" i="6"/>
  <c r="AO150" i="6"/>
  <c r="AN150" i="6"/>
  <c r="AM150" i="6"/>
  <c r="AF150" i="6"/>
  <c r="E150" i="6"/>
  <c r="C150" i="6"/>
  <c r="AB150" i="6" s="1"/>
  <c r="BF149" i="6"/>
  <c r="BE149" i="6"/>
  <c r="BC149" i="6"/>
  <c r="BB149" i="6"/>
  <c r="BA149" i="6"/>
  <c r="AZ149" i="6"/>
  <c r="AY149" i="6"/>
  <c r="AX149" i="6"/>
  <c r="AW149" i="6"/>
  <c r="AV149" i="6"/>
  <c r="AU149" i="6"/>
  <c r="AT149" i="6"/>
  <c r="AS149" i="6"/>
  <c r="AR149" i="6"/>
  <c r="AQ149" i="6"/>
  <c r="AP149" i="6"/>
  <c r="AO149" i="6"/>
  <c r="AN149" i="6"/>
  <c r="AM149" i="6"/>
  <c r="AF149" i="6"/>
  <c r="AB149" i="6"/>
  <c r="E149" i="6"/>
  <c r="C149" i="6"/>
  <c r="BF148" i="6"/>
  <c r="BE148" i="6"/>
  <c r="BC148" i="6"/>
  <c r="BB148" i="6"/>
  <c r="BA148" i="6"/>
  <c r="AZ148" i="6"/>
  <c r="AY148" i="6"/>
  <c r="AX148" i="6"/>
  <c r="AW148" i="6"/>
  <c r="AV148" i="6"/>
  <c r="AU148" i="6"/>
  <c r="AT148" i="6"/>
  <c r="AS148" i="6"/>
  <c r="AR148" i="6"/>
  <c r="AQ148" i="6"/>
  <c r="AP148" i="6"/>
  <c r="AO148" i="6"/>
  <c r="AN148" i="6"/>
  <c r="AM148" i="6"/>
  <c r="AF148" i="6"/>
  <c r="E148" i="6"/>
  <c r="C148" i="6"/>
  <c r="BF147" i="6"/>
  <c r="BE147" i="6"/>
  <c r="BC147" i="6"/>
  <c r="BB147" i="6"/>
  <c r="BA147" i="6"/>
  <c r="AZ147" i="6"/>
  <c r="AY147" i="6"/>
  <c r="AX147" i="6"/>
  <c r="AW147" i="6"/>
  <c r="AV147" i="6"/>
  <c r="AU147" i="6"/>
  <c r="AT147" i="6"/>
  <c r="AS147" i="6"/>
  <c r="AR147" i="6"/>
  <c r="AQ147" i="6"/>
  <c r="AP147" i="6"/>
  <c r="AO147" i="6"/>
  <c r="AN147" i="6"/>
  <c r="AM147" i="6"/>
  <c r="AF147" i="6"/>
  <c r="E147" i="6"/>
  <c r="C147" i="6"/>
  <c r="AB147" i="6" s="1"/>
  <c r="BF146" i="6"/>
  <c r="BE146" i="6"/>
  <c r="BC146" i="6"/>
  <c r="BB146" i="6"/>
  <c r="BA146" i="6"/>
  <c r="AZ146" i="6"/>
  <c r="AY146" i="6"/>
  <c r="AX146" i="6"/>
  <c r="AW146" i="6"/>
  <c r="AV146" i="6"/>
  <c r="AU146" i="6"/>
  <c r="AT146" i="6"/>
  <c r="AS146" i="6"/>
  <c r="AR146" i="6"/>
  <c r="AQ146" i="6"/>
  <c r="AP146" i="6"/>
  <c r="AO146" i="6"/>
  <c r="AN146" i="6"/>
  <c r="AM146" i="6"/>
  <c r="AF146" i="6"/>
  <c r="E146" i="6"/>
  <c r="C146" i="6"/>
  <c r="BF145" i="6"/>
  <c r="BE145" i="6"/>
  <c r="BD145" i="6"/>
  <c r="BC145" i="6"/>
  <c r="BB145" i="6"/>
  <c r="BA145" i="6"/>
  <c r="AZ145" i="6"/>
  <c r="AY145" i="6"/>
  <c r="AX145" i="6"/>
  <c r="AW145" i="6"/>
  <c r="AV145" i="6"/>
  <c r="AU145" i="6"/>
  <c r="AT145" i="6"/>
  <c r="AS145" i="6"/>
  <c r="AR145" i="6"/>
  <c r="AQ145" i="6"/>
  <c r="AP145" i="6"/>
  <c r="AO145" i="6"/>
  <c r="AN145" i="6"/>
  <c r="AM145" i="6"/>
  <c r="AI145" i="6"/>
  <c r="AF145" i="6"/>
  <c r="AB145" i="6"/>
  <c r="E145" i="6"/>
  <c r="BF144" i="6"/>
  <c r="BE144" i="6"/>
  <c r="BD144" i="6"/>
  <c r="BC144" i="6"/>
  <c r="BB144" i="6"/>
  <c r="BA144" i="6"/>
  <c r="AZ144" i="6"/>
  <c r="AY144" i="6"/>
  <c r="AX144" i="6"/>
  <c r="AW144" i="6"/>
  <c r="AV144" i="6"/>
  <c r="AU144" i="6"/>
  <c r="AT144" i="6"/>
  <c r="AS144" i="6"/>
  <c r="AR144" i="6"/>
  <c r="AQ144" i="6"/>
  <c r="AP144" i="6"/>
  <c r="AO144" i="6"/>
  <c r="AN144" i="6"/>
  <c r="AM144" i="6"/>
  <c r="AI144" i="6"/>
  <c r="AF144" i="6"/>
  <c r="AB144" i="6"/>
  <c r="E144" i="6"/>
  <c r="BF143" i="6"/>
  <c r="BE143" i="6"/>
  <c r="BD143" i="6"/>
  <c r="BC143" i="6"/>
  <c r="BB143" i="6"/>
  <c r="BA143" i="6"/>
  <c r="AZ143" i="6"/>
  <c r="AY143" i="6"/>
  <c r="AX143" i="6"/>
  <c r="AW143" i="6"/>
  <c r="AV143" i="6"/>
  <c r="AU143" i="6"/>
  <c r="AS143" i="6"/>
  <c r="AR143" i="6"/>
  <c r="AQ143" i="6"/>
  <c r="AP143" i="6"/>
  <c r="AO143" i="6"/>
  <c r="AN143" i="6"/>
  <c r="AM143" i="6"/>
  <c r="AF143" i="6"/>
  <c r="E143" i="6"/>
  <c r="C143" i="6"/>
  <c r="AB143" i="6" s="1"/>
  <c r="BF142" i="6"/>
  <c r="BE142" i="6"/>
  <c r="BD142" i="6"/>
  <c r="BC142" i="6"/>
  <c r="BB142" i="6"/>
  <c r="BA142" i="6"/>
  <c r="AZ142" i="6"/>
  <c r="AY142" i="6"/>
  <c r="AX142" i="6"/>
  <c r="AW142" i="6"/>
  <c r="AV142" i="6"/>
  <c r="AU142" i="6"/>
  <c r="AS142" i="6"/>
  <c r="AR142" i="6"/>
  <c r="AQ142" i="6"/>
  <c r="AP142" i="6"/>
  <c r="AO142" i="6"/>
  <c r="AN142" i="6"/>
  <c r="AM142" i="6"/>
  <c r="AF142" i="6"/>
  <c r="E142" i="6"/>
  <c r="C142" i="6"/>
  <c r="AB142" i="6" s="1"/>
  <c r="BF141" i="6"/>
  <c r="BE141" i="6"/>
  <c r="BD141" i="6"/>
  <c r="BC141" i="6"/>
  <c r="BB141" i="6"/>
  <c r="BA141" i="6"/>
  <c r="AZ141" i="6"/>
  <c r="AY141" i="6"/>
  <c r="AX141" i="6"/>
  <c r="AW141" i="6"/>
  <c r="AV141" i="6"/>
  <c r="AU141" i="6"/>
  <c r="AT141" i="6"/>
  <c r="AS141" i="6"/>
  <c r="AR141" i="6"/>
  <c r="AQ141" i="6"/>
  <c r="AP141" i="6"/>
  <c r="AO141" i="6"/>
  <c r="AN141" i="6"/>
  <c r="AM141" i="6"/>
  <c r="AI141" i="6"/>
  <c r="AF141" i="6"/>
  <c r="AB141" i="6"/>
  <c r="E141" i="6"/>
  <c r="BF140" i="6"/>
  <c r="BE140" i="6"/>
  <c r="BD140" i="6"/>
  <c r="BC140" i="6"/>
  <c r="BB140" i="6"/>
  <c r="BA140" i="6"/>
  <c r="AZ140" i="6"/>
  <c r="AY140" i="6"/>
  <c r="AX140" i="6"/>
  <c r="AW140" i="6"/>
  <c r="AV140" i="6"/>
  <c r="AU140" i="6"/>
  <c r="AT140" i="6"/>
  <c r="AS140" i="6"/>
  <c r="AR140" i="6"/>
  <c r="AQ140" i="6"/>
  <c r="AP140" i="6"/>
  <c r="AO140" i="6"/>
  <c r="AN140" i="6"/>
  <c r="AM140" i="6"/>
  <c r="AI140" i="6"/>
  <c r="AF140" i="6"/>
  <c r="AB140" i="6"/>
  <c r="E140" i="6"/>
  <c r="BF139" i="6"/>
  <c r="BE139" i="6"/>
  <c r="BC139" i="6"/>
  <c r="BB139" i="6"/>
  <c r="BA139" i="6"/>
  <c r="AZ139" i="6"/>
  <c r="AY139" i="6"/>
  <c r="AX139" i="6"/>
  <c r="AW139" i="6"/>
  <c r="AV139" i="6"/>
  <c r="AU139" i="6"/>
  <c r="AT139" i="6"/>
  <c r="AS139" i="6"/>
  <c r="AR139" i="6"/>
  <c r="AQ139" i="6"/>
  <c r="AP139" i="6"/>
  <c r="AO139" i="6"/>
  <c r="AN139" i="6"/>
  <c r="AM139" i="6"/>
  <c r="AF139" i="6"/>
  <c r="AB139" i="6"/>
  <c r="E139" i="6"/>
  <c r="C139" i="6"/>
  <c r="BF138" i="6"/>
  <c r="BE138" i="6"/>
  <c r="BD138" i="6"/>
  <c r="BC138" i="6"/>
  <c r="BB138" i="6"/>
  <c r="BA138" i="6"/>
  <c r="AZ138" i="6"/>
  <c r="AY138" i="6"/>
  <c r="AX138" i="6"/>
  <c r="AW138" i="6"/>
  <c r="AV138" i="6"/>
  <c r="AU138" i="6"/>
  <c r="AT138" i="6"/>
  <c r="AS138" i="6"/>
  <c r="AR138" i="6"/>
  <c r="AQ138" i="6"/>
  <c r="AP138" i="6"/>
  <c r="AO138" i="6"/>
  <c r="AN138" i="6"/>
  <c r="AM138" i="6"/>
  <c r="AI138" i="6"/>
  <c r="AF138" i="6"/>
  <c r="AB138" i="6"/>
  <c r="E138" i="6"/>
  <c r="BF137" i="6"/>
  <c r="BE137" i="6"/>
  <c r="BD137" i="6"/>
  <c r="BC137" i="6"/>
  <c r="BB137" i="6"/>
  <c r="BA137" i="6"/>
  <c r="AZ137" i="6"/>
  <c r="AY137" i="6"/>
  <c r="AX137" i="6"/>
  <c r="AW137" i="6"/>
  <c r="AV137" i="6"/>
  <c r="AU137" i="6"/>
  <c r="AT137" i="6"/>
  <c r="AS137" i="6"/>
  <c r="AR137" i="6"/>
  <c r="AQ137" i="6"/>
  <c r="AP137" i="6"/>
  <c r="AO137" i="6"/>
  <c r="AN137" i="6"/>
  <c r="AM137" i="6"/>
  <c r="AI137" i="6"/>
  <c r="AF137" i="6"/>
  <c r="AB137" i="6"/>
  <c r="E137" i="6"/>
  <c r="BF136" i="6"/>
  <c r="BE136" i="6"/>
  <c r="BD136" i="6"/>
  <c r="BC136" i="6"/>
  <c r="BB136" i="6"/>
  <c r="BA136" i="6"/>
  <c r="AZ136" i="6"/>
  <c r="AY136" i="6"/>
  <c r="AX136" i="6"/>
  <c r="AW136" i="6"/>
  <c r="AV136" i="6"/>
  <c r="AU136" i="6"/>
  <c r="AS136" i="6"/>
  <c r="AR136" i="6"/>
  <c r="AQ136" i="6"/>
  <c r="AP136" i="6"/>
  <c r="AO136" i="6"/>
  <c r="AN136" i="6"/>
  <c r="AM136" i="6"/>
  <c r="AF136" i="6"/>
  <c r="E136" i="6"/>
  <c r="C136" i="6"/>
  <c r="AB136" i="6" s="1"/>
  <c r="BF135" i="6"/>
  <c r="BE135" i="6"/>
  <c r="BD135" i="6"/>
  <c r="BC135" i="6"/>
  <c r="BB135" i="6"/>
  <c r="BA135" i="6"/>
  <c r="AZ135" i="6"/>
  <c r="AY135" i="6"/>
  <c r="AX135" i="6"/>
  <c r="AW135" i="6"/>
  <c r="AV135" i="6"/>
  <c r="AU135" i="6"/>
  <c r="AS135" i="6"/>
  <c r="AR135" i="6"/>
  <c r="AQ135" i="6"/>
  <c r="AP135" i="6"/>
  <c r="AO135" i="6"/>
  <c r="AN135" i="6"/>
  <c r="AM135" i="6"/>
  <c r="AF135" i="6"/>
  <c r="E135" i="6"/>
  <c r="C135" i="6"/>
  <c r="AB135" i="6" s="1"/>
  <c r="BF134" i="6"/>
  <c r="BE134" i="6"/>
  <c r="BD134" i="6"/>
  <c r="BC134" i="6"/>
  <c r="BB134" i="6"/>
  <c r="BA134" i="6"/>
  <c r="AZ134" i="6"/>
  <c r="AY134" i="6"/>
  <c r="AX134" i="6"/>
  <c r="AW134" i="6"/>
  <c r="AV134" i="6"/>
  <c r="AU134" i="6"/>
  <c r="AS134" i="6"/>
  <c r="AR134" i="6"/>
  <c r="AQ134" i="6"/>
  <c r="AP134" i="6"/>
  <c r="AO134" i="6"/>
  <c r="AN134" i="6"/>
  <c r="AM134" i="6"/>
  <c r="AF134" i="6"/>
  <c r="E134" i="6"/>
  <c r="C134" i="6"/>
  <c r="AB134" i="6" s="1"/>
  <c r="BF133" i="6"/>
  <c r="BE133" i="6"/>
  <c r="BD133" i="6"/>
  <c r="BC133" i="6"/>
  <c r="BB133" i="6"/>
  <c r="BA133" i="6"/>
  <c r="AZ133" i="6"/>
  <c r="AY133" i="6"/>
  <c r="AX133" i="6"/>
  <c r="AW133" i="6"/>
  <c r="AV133" i="6"/>
  <c r="AU133" i="6"/>
  <c r="AS133" i="6"/>
  <c r="AR133" i="6"/>
  <c r="AQ133" i="6"/>
  <c r="AP133" i="6"/>
  <c r="AO133" i="6"/>
  <c r="AN133" i="6"/>
  <c r="AM133" i="6"/>
  <c r="AF133" i="6"/>
  <c r="E133" i="6"/>
  <c r="C133" i="6"/>
  <c r="AB133" i="6" s="1"/>
  <c r="BF132" i="6"/>
  <c r="BE132" i="6"/>
  <c r="BD132" i="6"/>
  <c r="BC132" i="6"/>
  <c r="BB132" i="6"/>
  <c r="BA132" i="6"/>
  <c r="AZ132" i="6"/>
  <c r="AY132" i="6"/>
  <c r="AX132" i="6"/>
  <c r="AW132" i="6"/>
  <c r="AV132" i="6"/>
  <c r="AU132" i="6"/>
  <c r="AS132" i="6"/>
  <c r="AR132" i="6"/>
  <c r="AQ132" i="6"/>
  <c r="AP132" i="6"/>
  <c r="AO132" i="6"/>
  <c r="AN132" i="6"/>
  <c r="AM132" i="6"/>
  <c r="AF132" i="6"/>
  <c r="E132" i="6"/>
  <c r="C132" i="6"/>
  <c r="BF131" i="6"/>
  <c r="BE131" i="6"/>
  <c r="BD131" i="6"/>
  <c r="BC131" i="6"/>
  <c r="BB131" i="6"/>
  <c r="BA131" i="6"/>
  <c r="AZ131" i="6"/>
  <c r="AY131" i="6"/>
  <c r="AX131" i="6"/>
  <c r="AW131" i="6"/>
  <c r="AV131" i="6"/>
  <c r="AU131" i="6"/>
  <c r="AS131" i="6"/>
  <c r="AR131" i="6"/>
  <c r="AQ131" i="6"/>
  <c r="AP131" i="6"/>
  <c r="AO131" i="6"/>
  <c r="AN131" i="6"/>
  <c r="AM131" i="6"/>
  <c r="AF131" i="6"/>
  <c r="AB131" i="6"/>
  <c r="E131" i="6"/>
  <c r="C131" i="6"/>
  <c r="BF130" i="6"/>
  <c r="BE130" i="6"/>
  <c r="BD130" i="6"/>
  <c r="BC130" i="6"/>
  <c r="BB130" i="6"/>
  <c r="BA130" i="6"/>
  <c r="AZ130" i="6"/>
  <c r="AY130" i="6"/>
  <c r="AX130" i="6"/>
  <c r="AW130" i="6"/>
  <c r="AV130" i="6"/>
  <c r="AU130" i="6"/>
  <c r="AT130" i="6"/>
  <c r="AS130" i="6"/>
  <c r="AR130" i="6"/>
  <c r="AQ130" i="6"/>
  <c r="AP130" i="6"/>
  <c r="AO130" i="6"/>
  <c r="AN130" i="6"/>
  <c r="AM130" i="6"/>
  <c r="AI130" i="6"/>
  <c r="AF130" i="6"/>
  <c r="AB130" i="6"/>
  <c r="E130" i="6"/>
  <c r="BF129" i="6"/>
  <c r="BE129" i="6"/>
  <c r="BD129" i="6"/>
  <c r="BC129" i="6"/>
  <c r="BB129" i="6"/>
  <c r="BA129" i="6"/>
  <c r="AZ129" i="6"/>
  <c r="AY129" i="6"/>
  <c r="AX129" i="6"/>
  <c r="AW129" i="6"/>
  <c r="AV129" i="6"/>
  <c r="AU129" i="6"/>
  <c r="AT129" i="6"/>
  <c r="AS129" i="6"/>
  <c r="AR129" i="6"/>
  <c r="AQ129" i="6"/>
  <c r="AP129" i="6"/>
  <c r="AO129" i="6"/>
  <c r="AN129" i="6"/>
  <c r="AM129" i="6"/>
  <c r="AI129" i="6"/>
  <c r="AF129" i="6"/>
  <c r="AB129" i="6"/>
  <c r="E129" i="6"/>
  <c r="BF128" i="6"/>
  <c r="BE128" i="6"/>
  <c r="BD128" i="6"/>
  <c r="BC128" i="6"/>
  <c r="BB128" i="6"/>
  <c r="BA128" i="6"/>
  <c r="AY128" i="6"/>
  <c r="AX128" i="6"/>
  <c r="AW128" i="6"/>
  <c r="AV128" i="6"/>
  <c r="AU128" i="6"/>
  <c r="AT128" i="6"/>
  <c r="AS128" i="6"/>
  <c r="AR128" i="6"/>
  <c r="AQ128" i="6"/>
  <c r="AP128" i="6"/>
  <c r="AO128" i="6"/>
  <c r="AN128" i="6"/>
  <c r="AM128" i="6"/>
  <c r="AF128" i="6"/>
  <c r="E128" i="6"/>
  <c r="C128" i="6"/>
  <c r="AB128" i="6" s="1"/>
  <c r="BF127" i="6"/>
  <c r="BE127" i="6"/>
  <c r="BD127" i="6"/>
  <c r="BC127" i="6"/>
  <c r="BB127" i="6"/>
  <c r="BA127" i="6"/>
  <c r="AY127" i="6"/>
  <c r="AX127" i="6"/>
  <c r="AW127" i="6"/>
  <c r="AV127" i="6"/>
  <c r="AU127" i="6"/>
  <c r="AT127" i="6"/>
  <c r="AS127" i="6"/>
  <c r="AR127" i="6"/>
  <c r="AQ127" i="6"/>
  <c r="AP127" i="6"/>
  <c r="AO127" i="6"/>
  <c r="AN127" i="6"/>
  <c r="AM127" i="6"/>
  <c r="AF127" i="6"/>
  <c r="E127" i="6"/>
  <c r="C127" i="6"/>
  <c r="AB127" i="6" s="1"/>
  <c r="BF126" i="6"/>
  <c r="BE126" i="6"/>
  <c r="BD126" i="6"/>
  <c r="BC126" i="6"/>
  <c r="BB126" i="6"/>
  <c r="BA126" i="6"/>
  <c r="AZ126" i="6"/>
  <c r="AY126" i="6"/>
  <c r="AX126" i="6"/>
  <c r="AW126" i="6"/>
  <c r="AV126" i="6"/>
  <c r="AU126" i="6"/>
  <c r="AT126" i="6"/>
  <c r="AS126" i="6"/>
  <c r="AR126" i="6"/>
  <c r="AQ126" i="6"/>
  <c r="AP126" i="6"/>
  <c r="AO126" i="6"/>
  <c r="AN126" i="6"/>
  <c r="AM126" i="6"/>
  <c r="AI126" i="6"/>
  <c r="AF126" i="6"/>
  <c r="AB126" i="6"/>
  <c r="E126" i="6"/>
  <c r="BF125" i="6"/>
  <c r="BE125" i="6"/>
  <c r="BD125" i="6"/>
  <c r="BC125" i="6"/>
  <c r="BB125" i="6"/>
  <c r="BA125" i="6"/>
  <c r="AZ125" i="6"/>
  <c r="AY125" i="6"/>
  <c r="AX125" i="6"/>
  <c r="AW125" i="6"/>
  <c r="AV125" i="6"/>
  <c r="AU125" i="6"/>
  <c r="AT125" i="6"/>
  <c r="AS125" i="6"/>
  <c r="AR125" i="6"/>
  <c r="AQ125" i="6"/>
  <c r="AP125" i="6"/>
  <c r="AO125" i="6"/>
  <c r="AN125" i="6"/>
  <c r="AM125" i="6"/>
  <c r="AI125" i="6"/>
  <c r="AF125" i="6"/>
  <c r="AB125" i="6"/>
  <c r="E125" i="6"/>
  <c r="BF124" i="6"/>
  <c r="BE124" i="6"/>
  <c r="BC124" i="6"/>
  <c r="BB124" i="6"/>
  <c r="BA124" i="6"/>
  <c r="AZ124" i="6"/>
  <c r="AY124" i="6"/>
  <c r="AX124" i="6"/>
  <c r="AW124" i="6"/>
  <c r="AV124" i="6"/>
  <c r="AU124" i="6"/>
  <c r="AT124" i="6"/>
  <c r="AS124" i="6"/>
  <c r="AR124" i="6"/>
  <c r="AQ124" i="6"/>
  <c r="AP124" i="6"/>
  <c r="AO124" i="6"/>
  <c r="AN124" i="6"/>
  <c r="AM124" i="6"/>
  <c r="AF124" i="6"/>
  <c r="E124" i="6"/>
  <c r="C124" i="6"/>
  <c r="AB124" i="6" s="1"/>
  <c r="BF123" i="6"/>
  <c r="BE123" i="6"/>
  <c r="BC123" i="6"/>
  <c r="BB123" i="6"/>
  <c r="BA123" i="6"/>
  <c r="AZ123" i="6"/>
  <c r="AY123" i="6"/>
  <c r="AX123" i="6"/>
  <c r="AW123" i="6"/>
  <c r="AV123" i="6"/>
  <c r="AU123" i="6"/>
  <c r="AT123" i="6"/>
  <c r="AS123" i="6"/>
  <c r="AR123" i="6"/>
  <c r="AQ123" i="6"/>
  <c r="AP123" i="6"/>
  <c r="AO123" i="6"/>
  <c r="AN123" i="6"/>
  <c r="AM123" i="6"/>
  <c r="AF123" i="6"/>
  <c r="E123" i="6"/>
  <c r="C123" i="6"/>
  <c r="BF122" i="6"/>
  <c r="BE122" i="6"/>
  <c r="BC122" i="6"/>
  <c r="BB122" i="6"/>
  <c r="BA122" i="6"/>
  <c r="AZ122" i="6"/>
  <c r="AY122" i="6"/>
  <c r="AX122" i="6"/>
  <c r="AW122" i="6"/>
  <c r="AV122" i="6"/>
  <c r="AU122" i="6"/>
  <c r="AT122" i="6"/>
  <c r="AS122" i="6"/>
  <c r="AR122" i="6"/>
  <c r="AQ122" i="6"/>
  <c r="AP122" i="6"/>
  <c r="AO122" i="6"/>
  <c r="AN122" i="6"/>
  <c r="AM122" i="6"/>
  <c r="AF122" i="6"/>
  <c r="AB122" i="6"/>
  <c r="E122" i="6"/>
  <c r="C122" i="6"/>
  <c r="BF121" i="6"/>
  <c r="BE121" i="6"/>
  <c r="BC121" i="6"/>
  <c r="BB121" i="6"/>
  <c r="BA121" i="6"/>
  <c r="AZ121" i="6"/>
  <c r="AY121" i="6"/>
  <c r="AX121" i="6"/>
  <c r="AW121" i="6"/>
  <c r="AV121" i="6"/>
  <c r="AU121" i="6"/>
  <c r="AT121" i="6"/>
  <c r="AS121" i="6"/>
  <c r="AR121" i="6"/>
  <c r="AQ121" i="6"/>
  <c r="AP121" i="6"/>
  <c r="AO121" i="6"/>
  <c r="AN121" i="6"/>
  <c r="AM121" i="6"/>
  <c r="AF121" i="6"/>
  <c r="AB121" i="6"/>
  <c r="E121" i="6"/>
  <c r="C121" i="6"/>
  <c r="BF120" i="6"/>
  <c r="BE120" i="6"/>
  <c r="BC120" i="6"/>
  <c r="BB120" i="6"/>
  <c r="BA120" i="6"/>
  <c r="AZ120" i="6"/>
  <c r="AY120" i="6"/>
  <c r="AX120" i="6"/>
  <c r="AW120" i="6"/>
  <c r="AV120" i="6"/>
  <c r="AU120" i="6"/>
  <c r="AT120" i="6"/>
  <c r="AS120" i="6"/>
  <c r="AR120" i="6"/>
  <c r="AQ120" i="6"/>
  <c r="AP120" i="6"/>
  <c r="AO120" i="6"/>
  <c r="AN120" i="6"/>
  <c r="AM120" i="6"/>
  <c r="AF120" i="6"/>
  <c r="E120" i="6"/>
  <c r="C120" i="6"/>
  <c r="AB120" i="6" s="1"/>
  <c r="BF119" i="6"/>
  <c r="BE119" i="6"/>
  <c r="BC119" i="6"/>
  <c r="BB119" i="6"/>
  <c r="BA119" i="6"/>
  <c r="AZ119" i="6"/>
  <c r="AY119" i="6"/>
  <c r="AX119" i="6"/>
  <c r="AW119" i="6"/>
  <c r="AV119" i="6"/>
  <c r="AU119" i="6"/>
  <c r="AT119" i="6"/>
  <c r="AS119" i="6"/>
  <c r="AR119" i="6"/>
  <c r="AQ119" i="6"/>
  <c r="AP119" i="6"/>
  <c r="AO119" i="6"/>
  <c r="AN119" i="6"/>
  <c r="AM119" i="6"/>
  <c r="AF119" i="6"/>
  <c r="E119" i="6"/>
  <c r="C119" i="6"/>
  <c r="BF118" i="6"/>
  <c r="BE118" i="6"/>
  <c r="BC118" i="6"/>
  <c r="BB118" i="6"/>
  <c r="BA118" i="6"/>
  <c r="AZ118" i="6"/>
  <c r="AY118" i="6"/>
  <c r="AX118" i="6"/>
  <c r="AW118" i="6"/>
  <c r="AV118" i="6"/>
  <c r="AU118" i="6"/>
  <c r="AT118" i="6"/>
  <c r="AS118" i="6"/>
  <c r="AR118" i="6"/>
  <c r="AQ118" i="6"/>
  <c r="AP118" i="6"/>
  <c r="AO118" i="6"/>
  <c r="AN118" i="6"/>
  <c r="AM118" i="6"/>
  <c r="AF118" i="6"/>
  <c r="E118" i="6"/>
  <c r="C118" i="6"/>
  <c r="AB118" i="6" s="1"/>
  <c r="BF117" i="6"/>
  <c r="BE117" i="6"/>
  <c r="BC117" i="6"/>
  <c r="BB117" i="6"/>
  <c r="BA117" i="6"/>
  <c r="AZ117" i="6"/>
  <c r="AY117" i="6"/>
  <c r="AX117" i="6"/>
  <c r="AW117" i="6"/>
  <c r="AV117" i="6"/>
  <c r="AU117" i="6"/>
  <c r="AT117" i="6"/>
  <c r="AS117" i="6"/>
  <c r="AR117" i="6"/>
  <c r="AQ117" i="6"/>
  <c r="AP117" i="6"/>
  <c r="AO117" i="6"/>
  <c r="AN117" i="6"/>
  <c r="AM117" i="6"/>
  <c r="AF117" i="6"/>
  <c r="E117" i="6"/>
  <c r="C117" i="6"/>
  <c r="AB117" i="6" s="1"/>
  <c r="BF116" i="6"/>
  <c r="BE116" i="6"/>
  <c r="BC116" i="6"/>
  <c r="BB116" i="6"/>
  <c r="BA116" i="6"/>
  <c r="AZ116" i="6"/>
  <c r="AY116" i="6"/>
  <c r="AX116" i="6"/>
  <c r="AW116" i="6"/>
  <c r="AV116" i="6"/>
  <c r="AU116" i="6"/>
  <c r="AT116" i="6"/>
  <c r="AS116" i="6"/>
  <c r="AR116" i="6"/>
  <c r="AQ116" i="6"/>
  <c r="AP116" i="6"/>
  <c r="AO116" i="6"/>
  <c r="AN116" i="6"/>
  <c r="AM116" i="6"/>
  <c r="AF116" i="6"/>
  <c r="E116" i="6"/>
  <c r="C116" i="6"/>
  <c r="AB116" i="6" s="1"/>
  <c r="BF115" i="6"/>
  <c r="BE115" i="6"/>
  <c r="BC115" i="6"/>
  <c r="BB115" i="6"/>
  <c r="BA115" i="6"/>
  <c r="AZ115" i="6"/>
  <c r="AY115" i="6"/>
  <c r="AX115" i="6"/>
  <c r="AW115" i="6"/>
  <c r="AV115" i="6"/>
  <c r="AU115" i="6"/>
  <c r="AT115" i="6"/>
  <c r="AS115" i="6"/>
  <c r="AR115" i="6"/>
  <c r="AQ115" i="6"/>
  <c r="AP115" i="6"/>
  <c r="AO115" i="6"/>
  <c r="AN115" i="6"/>
  <c r="AM115" i="6"/>
  <c r="AF115" i="6"/>
  <c r="E115" i="6"/>
  <c r="C115" i="6"/>
  <c r="BF114" i="6"/>
  <c r="BE114" i="6"/>
  <c r="BC114" i="6"/>
  <c r="BB114" i="6"/>
  <c r="BA114" i="6"/>
  <c r="AZ114" i="6"/>
  <c r="AY114" i="6"/>
  <c r="AX114" i="6"/>
  <c r="AW114" i="6"/>
  <c r="AV114" i="6"/>
  <c r="AU114" i="6"/>
  <c r="AT114" i="6"/>
  <c r="AS114" i="6"/>
  <c r="AR114" i="6"/>
  <c r="AQ114" i="6"/>
  <c r="AP114" i="6"/>
  <c r="AO114" i="6"/>
  <c r="AN114" i="6"/>
  <c r="AM114" i="6"/>
  <c r="AF114" i="6"/>
  <c r="AB114" i="6"/>
  <c r="E114" i="6"/>
  <c r="C114" i="6"/>
  <c r="BF113" i="6"/>
  <c r="BE113" i="6"/>
  <c r="BC113" i="6"/>
  <c r="BB113" i="6"/>
  <c r="BA113" i="6"/>
  <c r="AZ113" i="6"/>
  <c r="AY113" i="6"/>
  <c r="AX113" i="6"/>
  <c r="AW113" i="6"/>
  <c r="AV113" i="6"/>
  <c r="AU113" i="6"/>
  <c r="AT113" i="6"/>
  <c r="AS113" i="6"/>
  <c r="AR113" i="6"/>
  <c r="AQ113" i="6"/>
  <c r="AP113" i="6"/>
  <c r="AO113" i="6"/>
  <c r="AN113" i="6"/>
  <c r="AM113" i="6"/>
  <c r="AF113" i="6"/>
  <c r="AB113" i="6"/>
  <c r="E113" i="6"/>
  <c r="C113" i="6"/>
  <c r="BF112" i="6"/>
  <c r="BE112" i="6"/>
  <c r="BC112" i="6"/>
  <c r="BB112" i="6"/>
  <c r="BA112" i="6"/>
  <c r="AZ112" i="6"/>
  <c r="AY112" i="6"/>
  <c r="AX112" i="6"/>
  <c r="AW112" i="6"/>
  <c r="AV112" i="6"/>
  <c r="AU112" i="6"/>
  <c r="AT112" i="6"/>
  <c r="AS112" i="6"/>
  <c r="AR112" i="6"/>
  <c r="AQ112" i="6"/>
  <c r="AP112" i="6"/>
  <c r="AO112" i="6"/>
  <c r="AN112" i="6"/>
  <c r="AM112" i="6"/>
  <c r="AF112" i="6"/>
  <c r="E112" i="6"/>
  <c r="C112" i="6"/>
  <c r="AB112" i="6" s="1"/>
  <c r="BF111" i="6"/>
  <c r="BE111" i="6"/>
  <c r="BC111" i="6"/>
  <c r="BB111" i="6"/>
  <c r="BA111" i="6"/>
  <c r="AZ111" i="6"/>
  <c r="AY111" i="6"/>
  <c r="AX111" i="6"/>
  <c r="AW111" i="6"/>
  <c r="AV111" i="6"/>
  <c r="AU111" i="6"/>
  <c r="AT111" i="6"/>
  <c r="AS111" i="6"/>
  <c r="AR111" i="6"/>
  <c r="AQ111" i="6"/>
  <c r="AP111" i="6"/>
  <c r="AO111" i="6"/>
  <c r="AN111" i="6"/>
  <c r="AM111" i="6"/>
  <c r="AF111" i="6"/>
  <c r="E111" i="6"/>
  <c r="C111" i="6"/>
  <c r="BF110" i="6"/>
  <c r="BE110" i="6"/>
  <c r="BC110" i="6"/>
  <c r="BB110" i="6"/>
  <c r="BA110" i="6"/>
  <c r="AZ110" i="6"/>
  <c r="AY110" i="6"/>
  <c r="AX110" i="6"/>
  <c r="AW110" i="6"/>
  <c r="AV110" i="6"/>
  <c r="AU110" i="6"/>
  <c r="AT110" i="6"/>
  <c r="AS110" i="6"/>
  <c r="AR110" i="6"/>
  <c r="AQ110" i="6"/>
  <c r="AP110" i="6"/>
  <c r="AO110" i="6"/>
  <c r="AN110" i="6"/>
  <c r="AM110" i="6"/>
  <c r="AF110" i="6"/>
  <c r="AB110" i="6"/>
  <c r="E110" i="6"/>
  <c r="C110" i="6"/>
  <c r="BF109" i="6"/>
  <c r="BE109" i="6"/>
  <c r="BC109" i="6"/>
  <c r="BB109" i="6"/>
  <c r="BA109" i="6"/>
  <c r="AZ109" i="6"/>
  <c r="AY109" i="6"/>
  <c r="AX109" i="6"/>
  <c r="AW109" i="6"/>
  <c r="AV109" i="6"/>
  <c r="AU109" i="6"/>
  <c r="AT109" i="6"/>
  <c r="AS109" i="6"/>
  <c r="AR109" i="6"/>
  <c r="AQ109" i="6"/>
  <c r="AP109" i="6"/>
  <c r="AO109" i="6"/>
  <c r="AN109" i="6"/>
  <c r="AM109" i="6"/>
  <c r="AF109" i="6"/>
  <c r="E109" i="6"/>
  <c r="C109" i="6"/>
  <c r="AB109" i="6" s="1"/>
  <c r="BF108" i="6"/>
  <c r="BE108" i="6"/>
  <c r="BC108" i="6"/>
  <c r="BB108" i="6"/>
  <c r="BA108" i="6"/>
  <c r="AZ108" i="6"/>
  <c r="AY108" i="6"/>
  <c r="AX108" i="6"/>
  <c r="AW108" i="6"/>
  <c r="AV108" i="6"/>
  <c r="AU108" i="6"/>
  <c r="AT108" i="6"/>
  <c r="AS108" i="6"/>
  <c r="AR108" i="6"/>
  <c r="AQ108" i="6"/>
  <c r="AP108" i="6"/>
  <c r="AO108" i="6"/>
  <c r="AN108" i="6"/>
  <c r="AM108" i="6"/>
  <c r="AF108" i="6"/>
  <c r="E108" i="6"/>
  <c r="C108" i="6"/>
  <c r="AB108" i="6" s="1"/>
  <c r="BF107" i="6"/>
  <c r="BE107" i="6"/>
  <c r="BC107" i="6"/>
  <c r="BB107" i="6"/>
  <c r="BA107" i="6"/>
  <c r="AZ107" i="6"/>
  <c r="AY107" i="6"/>
  <c r="AX107" i="6"/>
  <c r="AW107" i="6"/>
  <c r="AV107" i="6"/>
  <c r="AU107" i="6"/>
  <c r="AT107" i="6"/>
  <c r="AS107" i="6"/>
  <c r="AR107" i="6"/>
  <c r="AQ107" i="6"/>
  <c r="AP107" i="6"/>
  <c r="AO107" i="6"/>
  <c r="AN107" i="6"/>
  <c r="AM107" i="6"/>
  <c r="AF107" i="6"/>
  <c r="E107" i="6"/>
  <c r="C107" i="6"/>
  <c r="BF106" i="6"/>
  <c r="BE106" i="6"/>
  <c r="BC106" i="6"/>
  <c r="BB106" i="6"/>
  <c r="BA106" i="6"/>
  <c r="AZ106" i="6"/>
  <c r="AY106" i="6"/>
  <c r="AX106" i="6"/>
  <c r="AW106" i="6"/>
  <c r="AV106" i="6"/>
  <c r="AU106" i="6"/>
  <c r="AT106" i="6"/>
  <c r="AS106" i="6"/>
  <c r="AR106" i="6"/>
  <c r="AQ106" i="6"/>
  <c r="AP106" i="6"/>
  <c r="AO106" i="6"/>
  <c r="AN106" i="6"/>
  <c r="AM106" i="6"/>
  <c r="AF106" i="6"/>
  <c r="E106" i="6"/>
  <c r="C106" i="6"/>
  <c r="AB106" i="6" s="1"/>
  <c r="BF105" i="6"/>
  <c r="BE105" i="6"/>
  <c r="BC105" i="6"/>
  <c r="BB105" i="6"/>
  <c r="BA105" i="6"/>
  <c r="AZ105" i="6"/>
  <c r="AY105" i="6"/>
  <c r="AX105" i="6"/>
  <c r="AW105" i="6"/>
  <c r="AV105" i="6"/>
  <c r="AU105" i="6"/>
  <c r="AT105" i="6"/>
  <c r="AS105" i="6"/>
  <c r="AR105" i="6"/>
  <c r="AQ105" i="6"/>
  <c r="AP105" i="6"/>
  <c r="AO105" i="6"/>
  <c r="AN105" i="6"/>
  <c r="AM105" i="6"/>
  <c r="AF105" i="6"/>
  <c r="AB105" i="6"/>
  <c r="E105" i="6"/>
  <c r="C105" i="6"/>
  <c r="BF104" i="6"/>
  <c r="BE104" i="6"/>
  <c r="BC104" i="6"/>
  <c r="BB104" i="6"/>
  <c r="BA104" i="6"/>
  <c r="AZ104" i="6"/>
  <c r="AY104" i="6"/>
  <c r="AX104" i="6"/>
  <c r="AW104" i="6"/>
  <c r="AV104" i="6"/>
  <c r="AU104" i="6"/>
  <c r="AT104" i="6"/>
  <c r="AS104" i="6"/>
  <c r="AR104" i="6"/>
  <c r="AQ104" i="6"/>
  <c r="AP104" i="6"/>
  <c r="AO104" i="6"/>
  <c r="AN104" i="6"/>
  <c r="AM104" i="6"/>
  <c r="AF104" i="6"/>
  <c r="E104" i="6"/>
  <c r="C104" i="6"/>
  <c r="AB104" i="6" s="1"/>
  <c r="BF103" i="6"/>
  <c r="BE103" i="6"/>
  <c r="BC103" i="6"/>
  <c r="BB103" i="6"/>
  <c r="BA103" i="6"/>
  <c r="AZ103" i="6"/>
  <c r="AY103" i="6"/>
  <c r="AX103" i="6"/>
  <c r="AW103" i="6"/>
  <c r="AV103" i="6"/>
  <c r="AU103" i="6"/>
  <c r="AT103" i="6"/>
  <c r="AS103" i="6"/>
  <c r="AR103" i="6"/>
  <c r="AQ103" i="6"/>
  <c r="AP103" i="6"/>
  <c r="AO103" i="6"/>
  <c r="AN103" i="6"/>
  <c r="AM103" i="6"/>
  <c r="AF103" i="6"/>
  <c r="E103" i="6"/>
  <c r="C103" i="6"/>
  <c r="BF102" i="6"/>
  <c r="BE102" i="6"/>
  <c r="BC102" i="6"/>
  <c r="BB102" i="6"/>
  <c r="BA102" i="6"/>
  <c r="AZ102" i="6"/>
  <c r="AY102" i="6"/>
  <c r="AX102" i="6"/>
  <c r="AW102" i="6"/>
  <c r="AV102" i="6"/>
  <c r="AU102" i="6"/>
  <c r="AT102" i="6"/>
  <c r="AS102" i="6"/>
  <c r="AR102" i="6"/>
  <c r="AQ102" i="6"/>
  <c r="AP102" i="6"/>
  <c r="AO102" i="6"/>
  <c r="AN102" i="6"/>
  <c r="AM102" i="6"/>
  <c r="AF102" i="6"/>
  <c r="AB102" i="6"/>
  <c r="E102" i="6"/>
  <c r="C102" i="6"/>
  <c r="BF101" i="6"/>
  <c r="BE101" i="6"/>
  <c r="BC101" i="6"/>
  <c r="BB101" i="6"/>
  <c r="BA101" i="6"/>
  <c r="AZ101" i="6"/>
  <c r="AY101" i="6"/>
  <c r="AX101" i="6"/>
  <c r="AW101" i="6"/>
  <c r="AV101" i="6"/>
  <c r="AU101" i="6"/>
  <c r="AT101" i="6"/>
  <c r="AS101" i="6"/>
  <c r="AR101" i="6"/>
  <c r="AQ101" i="6"/>
  <c r="AP101" i="6"/>
  <c r="AO101" i="6"/>
  <c r="AN101" i="6"/>
  <c r="AM101" i="6"/>
  <c r="AF101" i="6"/>
  <c r="E101" i="6"/>
  <c r="C101" i="6"/>
  <c r="AB101" i="6" s="1"/>
  <c r="BF100" i="6"/>
  <c r="BE100" i="6"/>
  <c r="BC100" i="6"/>
  <c r="BB100" i="6"/>
  <c r="BA100" i="6"/>
  <c r="AZ100" i="6"/>
  <c r="AY100" i="6"/>
  <c r="AX100" i="6"/>
  <c r="AW100" i="6"/>
  <c r="AV100" i="6"/>
  <c r="AU100" i="6"/>
  <c r="AT100" i="6"/>
  <c r="AS100" i="6"/>
  <c r="AR100" i="6"/>
  <c r="AQ100" i="6"/>
  <c r="AP100" i="6"/>
  <c r="AO100" i="6"/>
  <c r="AN100" i="6"/>
  <c r="AM100" i="6"/>
  <c r="AF100" i="6"/>
  <c r="E100" i="6"/>
  <c r="C100" i="6"/>
  <c r="AB100" i="6" s="1"/>
  <c r="BF99" i="6"/>
  <c r="BE99" i="6"/>
  <c r="BC99" i="6"/>
  <c r="BB99" i="6"/>
  <c r="BA99" i="6"/>
  <c r="AZ99" i="6"/>
  <c r="AY99" i="6"/>
  <c r="AX99" i="6"/>
  <c r="AW99" i="6"/>
  <c r="AV99" i="6"/>
  <c r="AU99" i="6"/>
  <c r="AT99" i="6"/>
  <c r="AS99" i="6"/>
  <c r="AR99" i="6"/>
  <c r="AQ99" i="6"/>
  <c r="AP99" i="6"/>
  <c r="AO99" i="6"/>
  <c r="AN99" i="6"/>
  <c r="AM99" i="6"/>
  <c r="AF99" i="6"/>
  <c r="E99" i="6"/>
  <c r="C99" i="6"/>
  <c r="BF98" i="6"/>
  <c r="BE98" i="6"/>
  <c r="BC98" i="6"/>
  <c r="BB98" i="6"/>
  <c r="BA98" i="6"/>
  <c r="AZ98" i="6"/>
  <c r="AY98" i="6"/>
  <c r="AX98" i="6"/>
  <c r="AW98" i="6"/>
  <c r="AV98" i="6"/>
  <c r="AU98" i="6"/>
  <c r="AT98" i="6"/>
  <c r="AS98" i="6"/>
  <c r="AR98" i="6"/>
  <c r="AQ98" i="6"/>
  <c r="AP98" i="6"/>
  <c r="AO98" i="6"/>
  <c r="AN98" i="6"/>
  <c r="AM98" i="6"/>
  <c r="AF98" i="6"/>
  <c r="E98" i="6"/>
  <c r="C98" i="6"/>
  <c r="AB98" i="6" s="1"/>
  <c r="BF97" i="6"/>
  <c r="BE97" i="6"/>
  <c r="BC97" i="6"/>
  <c r="BB97" i="6"/>
  <c r="BA97" i="6"/>
  <c r="AZ97" i="6"/>
  <c r="AY97" i="6"/>
  <c r="AX97" i="6"/>
  <c r="AW97" i="6"/>
  <c r="AV97" i="6"/>
  <c r="AU97" i="6"/>
  <c r="AT97" i="6"/>
  <c r="AS97" i="6"/>
  <c r="AR97" i="6"/>
  <c r="AQ97" i="6"/>
  <c r="AP97" i="6"/>
  <c r="AO97" i="6"/>
  <c r="AN97" i="6"/>
  <c r="AM97" i="6"/>
  <c r="AF97" i="6"/>
  <c r="AB97" i="6"/>
  <c r="E97" i="6"/>
  <c r="C97" i="6"/>
  <c r="BF96" i="6"/>
  <c r="BE96" i="6"/>
  <c r="BC96" i="6"/>
  <c r="BB96" i="6"/>
  <c r="BA96" i="6"/>
  <c r="AZ96" i="6"/>
  <c r="AY96" i="6"/>
  <c r="AX96" i="6"/>
  <c r="AW96" i="6"/>
  <c r="AV96" i="6"/>
  <c r="AU96" i="6"/>
  <c r="AT96" i="6"/>
  <c r="AS96" i="6"/>
  <c r="AR96" i="6"/>
  <c r="AQ96" i="6"/>
  <c r="AP96" i="6"/>
  <c r="AO96" i="6"/>
  <c r="AN96" i="6"/>
  <c r="AM96" i="6"/>
  <c r="AF96" i="6"/>
  <c r="E96" i="6"/>
  <c r="C96" i="6"/>
  <c r="AB96" i="6" s="1"/>
  <c r="BF95" i="6"/>
  <c r="BE95" i="6"/>
  <c r="BC95" i="6"/>
  <c r="BB95" i="6"/>
  <c r="BA95" i="6"/>
  <c r="AZ95" i="6"/>
  <c r="AY95" i="6"/>
  <c r="AX95" i="6"/>
  <c r="AW95" i="6"/>
  <c r="AV95" i="6"/>
  <c r="AU95" i="6"/>
  <c r="AT95" i="6"/>
  <c r="AS95" i="6"/>
  <c r="AR95" i="6"/>
  <c r="AQ95" i="6"/>
  <c r="AP95" i="6"/>
  <c r="AO95" i="6"/>
  <c r="AN95" i="6"/>
  <c r="AM95" i="6"/>
  <c r="AF95" i="6"/>
  <c r="E95" i="6"/>
  <c r="C95" i="6"/>
  <c r="BF94" i="6"/>
  <c r="BE94" i="6"/>
  <c r="BC94" i="6"/>
  <c r="BB94" i="6"/>
  <c r="BA94" i="6"/>
  <c r="AZ94" i="6"/>
  <c r="AY94" i="6"/>
  <c r="AX94" i="6"/>
  <c r="AW94" i="6"/>
  <c r="AV94" i="6"/>
  <c r="AU94" i="6"/>
  <c r="AT94" i="6"/>
  <c r="AS94" i="6"/>
  <c r="AR94" i="6"/>
  <c r="AQ94" i="6"/>
  <c r="AP94" i="6"/>
  <c r="AO94" i="6"/>
  <c r="AN94" i="6"/>
  <c r="AM94" i="6"/>
  <c r="AF94" i="6"/>
  <c r="E94" i="6"/>
  <c r="C94" i="6"/>
  <c r="AB94" i="6" s="1"/>
  <c r="BF93" i="6"/>
  <c r="BE93" i="6"/>
  <c r="BC93" i="6"/>
  <c r="BB93" i="6"/>
  <c r="BA93" i="6"/>
  <c r="AZ93" i="6"/>
  <c r="AY93" i="6"/>
  <c r="AX93" i="6"/>
  <c r="AW93" i="6"/>
  <c r="AV93" i="6"/>
  <c r="AU93" i="6"/>
  <c r="AT93" i="6"/>
  <c r="AS93" i="6"/>
  <c r="AR93" i="6"/>
  <c r="AQ93" i="6"/>
  <c r="AP93" i="6"/>
  <c r="AO93" i="6"/>
  <c r="AN93" i="6"/>
  <c r="AM93" i="6"/>
  <c r="AF93" i="6"/>
  <c r="E93" i="6"/>
  <c r="C93" i="6"/>
  <c r="AB93" i="6" s="1"/>
  <c r="BF92" i="6"/>
  <c r="BE92" i="6"/>
  <c r="BC92" i="6"/>
  <c r="BB92" i="6"/>
  <c r="BA92" i="6"/>
  <c r="AZ92" i="6"/>
  <c r="AY92" i="6"/>
  <c r="AX92" i="6"/>
  <c r="AW92" i="6"/>
  <c r="AV92" i="6"/>
  <c r="AU92" i="6"/>
  <c r="AT92" i="6"/>
  <c r="AS92" i="6"/>
  <c r="AR92" i="6"/>
  <c r="AQ92" i="6"/>
  <c r="AP92" i="6"/>
  <c r="AO92" i="6"/>
  <c r="AN92" i="6"/>
  <c r="AM92" i="6"/>
  <c r="AF92" i="6"/>
  <c r="E92" i="6"/>
  <c r="D92" i="6"/>
  <c r="C92" i="6"/>
  <c r="D100" i="6" s="1"/>
  <c r="BF91" i="6"/>
  <c r="BE91" i="6"/>
  <c r="BC91" i="6"/>
  <c r="BB91" i="6"/>
  <c r="BA91" i="6"/>
  <c r="AZ91" i="6"/>
  <c r="AY91" i="6"/>
  <c r="AX91" i="6"/>
  <c r="AW91" i="6"/>
  <c r="AV91" i="6"/>
  <c r="AU91" i="6"/>
  <c r="AT91" i="6"/>
  <c r="AS91" i="6"/>
  <c r="AR91" i="6"/>
  <c r="AQ91" i="6"/>
  <c r="AP91" i="6"/>
  <c r="AO91" i="6"/>
  <c r="AN91" i="6"/>
  <c r="AM91" i="6"/>
  <c r="AF91" i="6"/>
  <c r="E91" i="6"/>
  <c r="C91" i="6"/>
  <c r="AB91" i="6" s="1"/>
  <c r="BF90" i="6"/>
  <c r="BE90" i="6"/>
  <c r="BD90" i="6"/>
  <c r="BC90" i="6"/>
  <c r="BB90" i="6"/>
  <c r="BA90" i="6"/>
  <c r="AZ90" i="6"/>
  <c r="AY90" i="6"/>
  <c r="AX90" i="6"/>
  <c r="AW90" i="6"/>
  <c r="AV90" i="6"/>
  <c r="AU90" i="6"/>
  <c r="AT90" i="6"/>
  <c r="AS90" i="6"/>
  <c r="AR90" i="6"/>
  <c r="AQ90" i="6"/>
  <c r="AP90" i="6"/>
  <c r="AO90" i="6"/>
  <c r="AN90" i="6"/>
  <c r="AM90" i="6"/>
  <c r="AI90" i="6"/>
  <c r="AF90" i="6"/>
  <c r="AB90" i="6"/>
  <c r="E90" i="6"/>
  <c r="BF89" i="6"/>
  <c r="BE89" i="6"/>
  <c r="BD89" i="6"/>
  <c r="BC89" i="6"/>
  <c r="BB89" i="6"/>
  <c r="BA89" i="6"/>
  <c r="AZ89" i="6"/>
  <c r="AY89" i="6"/>
  <c r="AX89" i="6"/>
  <c r="AW89" i="6"/>
  <c r="AV89" i="6"/>
  <c r="AU89" i="6"/>
  <c r="AT89" i="6"/>
  <c r="AS89" i="6"/>
  <c r="AR89" i="6"/>
  <c r="AQ89" i="6"/>
  <c r="AP89" i="6"/>
  <c r="AO89" i="6"/>
  <c r="AN89" i="6"/>
  <c r="AM89" i="6"/>
  <c r="AI89" i="6"/>
  <c r="AF89" i="6"/>
  <c r="AB89" i="6"/>
  <c r="E89" i="6"/>
  <c r="D89" i="6"/>
  <c r="AG89" i="6" s="1"/>
  <c r="BF88" i="6"/>
  <c r="BE88" i="6"/>
  <c r="BD88" i="6"/>
  <c r="BC88" i="6"/>
  <c r="BB88" i="6"/>
  <c r="BA88" i="6"/>
  <c r="AZ88" i="6"/>
  <c r="AY88" i="6"/>
  <c r="AX88" i="6"/>
  <c r="AW88" i="6"/>
  <c r="AV88" i="6"/>
  <c r="AU88" i="6"/>
  <c r="AT88" i="6"/>
  <c r="AS88" i="6"/>
  <c r="AQ88" i="6"/>
  <c r="AP88" i="6"/>
  <c r="AO88" i="6"/>
  <c r="AN88" i="6"/>
  <c r="AM88" i="6"/>
  <c r="AF88" i="6"/>
  <c r="E88" i="6"/>
  <c r="C88" i="6"/>
  <c r="AB88" i="6" s="1"/>
  <c r="BF87" i="6"/>
  <c r="BE87" i="6"/>
  <c r="BD87" i="6"/>
  <c r="BC87" i="6"/>
  <c r="BB87" i="6"/>
  <c r="BA87" i="6"/>
  <c r="AZ87" i="6"/>
  <c r="AY87" i="6"/>
  <c r="AX87" i="6"/>
  <c r="AW87" i="6"/>
  <c r="AV87" i="6"/>
  <c r="AU87" i="6"/>
  <c r="AT87" i="6"/>
  <c r="AS87" i="6"/>
  <c r="AQ87" i="6"/>
  <c r="AP87" i="6"/>
  <c r="AO87" i="6"/>
  <c r="AN87" i="6"/>
  <c r="AM87" i="6"/>
  <c r="AF87" i="6"/>
  <c r="E87" i="6"/>
  <c r="D87" i="6"/>
  <c r="C87" i="6"/>
  <c r="AB87" i="6" s="1"/>
  <c r="BF86" i="6"/>
  <c r="BE86" i="6"/>
  <c r="BD86" i="6"/>
  <c r="BC86" i="6"/>
  <c r="BB86" i="6"/>
  <c r="BA86" i="6"/>
  <c r="AZ86" i="6"/>
  <c r="AY86" i="6"/>
  <c r="AX86" i="6"/>
  <c r="AW86" i="6"/>
  <c r="AV86" i="6"/>
  <c r="AU86" i="6"/>
  <c r="AT86" i="6"/>
  <c r="AS86" i="6"/>
  <c r="AQ86" i="6"/>
  <c r="AP86" i="6"/>
  <c r="AO86" i="6"/>
  <c r="AN86" i="6"/>
  <c r="AM86" i="6"/>
  <c r="AF86" i="6"/>
  <c r="E86" i="6"/>
  <c r="D86" i="6"/>
  <c r="C86" i="6"/>
  <c r="AB86" i="6" s="1"/>
  <c r="BF85" i="6"/>
  <c r="BE85" i="6"/>
  <c r="BD85" i="6"/>
  <c r="BC85" i="6"/>
  <c r="BB85" i="6"/>
  <c r="BA85" i="6"/>
  <c r="AZ85" i="6"/>
  <c r="AY85" i="6"/>
  <c r="AX85" i="6"/>
  <c r="AW85" i="6"/>
  <c r="AV85" i="6"/>
  <c r="AU85" i="6"/>
  <c r="AT85" i="6"/>
  <c r="AS85" i="6"/>
  <c r="AQ85" i="6"/>
  <c r="AP85" i="6"/>
  <c r="AO85" i="6"/>
  <c r="AN85" i="6"/>
  <c r="AM85" i="6"/>
  <c r="AF85" i="6"/>
  <c r="E85" i="6"/>
  <c r="D85" i="6"/>
  <c r="C85" i="6"/>
  <c r="AB85" i="6" s="1"/>
  <c r="BF84" i="6"/>
  <c r="BE84" i="6"/>
  <c r="BD84" i="6"/>
  <c r="BC84" i="6"/>
  <c r="BB84" i="6"/>
  <c r="BA84" i="6"/>
  <c r="AZ84" i="6"/>
  <c r="AY84" i="6"/>
  <c r="AX84" i="6"/>
  <c r="AW84" i="6"/>
  <c r="AV84" i="6"/>
  <c r="AU84" i="6"/>
  <c r="AT84" i="6"/>
  <c r="AS84" i="6"/>
  <c r="AQ84" i="6"/>
  <c r="AP84" i="6"/>
  <c r="AO84" i="6"/>
  <c r="AN84" i="6"/>
  <c r="AM84" i="6"/>
  <c r="AF84" i="6"/>
  <c r="E84" i="6"/>
  <c r="C84" i="6"/>
  <c r="BF83" i="6"/>
  <c r="BE83" i="6"/>
  <c r="BD83" i="6"/>
  <c r="BC83" i="6"/>
  <c r="BB83" i="6"/>
  <c r="BA83" i="6"/>
  <c r="AZ83" i="6"/>
  <c r="AY83" i="6"/>
  <c r="AX83" i="6"/>
  <c r="AW83" i="6"/>
  <c r="AV83" i="6"/>
  <c r="AU83" i="6"/>
  <c r="AT83" i="6"/>
  <c r="AS83" i="6"/>
  <c r="AQ83" i="6"/>
  <c r="AP83" i="6"/>
  <c r="AO83" i="6"/>
  <c r="AN83" i="6"/>
  <c r="AM83" i="6"/>
  <c r="AF83" i="6"/>
  <c r="E83" i="6"/>
  <c r="D83" i="6"/>
  <c r="C83" i="6"/>
  <c r="AB83" i="6" s="1"/>
  <c r="BF82" i="6"/>
  <c r="BE82" i="6"/>
  <c r="BD82" i="6"/>
  <c r="BC82" i="6"/>
  <c r="BB82" i="6"/>
  <c r="BA82" i="6"/>
  <c r="AZ82" i="6"/>
  <c r="AY82" i="6"/>
  <c r="AX82" i="6"/>
  <c r="AW82" i="6"/>
  <c r="AV82" i="6"/>
  <c r="AU82" i="6"/>
  <c r="AT82" i="6"/>
  <c r="AS82" i="6"/>
  <c r="AQ82" i="6"/>
  <c r="AP82" i="6"/>
  <c r="AO82" i="6"/>
  <c r="AN82" i="6"/>
  <c r="AM82" i="6"/>
  <c r="AF82" i="6"/>
  <c r="E82" i="6"/>
  <c r="D82" i="6"/>
  <c r="C82" i="6"/>
  <c r="AB82" i="6" s="1"/>
  <c r="BF81" i="6"/>
  <c r="BE81" i="6"/>
  <c r="BD81" i="6"/>
  <c r="BC81" i="6"/>
  <c r="BB81" i="6"/>
  <c r="BA81" i="6"/>
  <c r="AZ81" i="6"/>
  <c r="AY81" i="6"/>
  <c r="AX81" i="6"/>
  <c r="AW81" i="6"/>
  <c r="AV81" i="6"/>
  <c r="AU81" i="6"/>
  <c r="AT81" i="6"/>
  <c r="AS81" i="6"/>
  <c r="AQ81" i="6"/>
  <c r="AP81" i="6"/>
  <c r="AO81" i="6"/>
  <c r="AN81" i="6"/>
  <c r="AM81" i="6"/>
  <c r="AF81" i="6"/>
  <c r="AB81" i="6"/>
  <c r="E81" i="6"/>
  <c r="D81" i="6"/>
  <c r="AG81" i="6" s="1"/>
  <c r="C81" i="6"/>
  <c r="BF80" i="6"/>
  <c r="BE80" i="6"/>
  <c r="BD80" i="6"/>
  <c r="BC80" i="6"/>
  <c r="BB80" i="6"/>
  <c r="BA80" i="6"/>
  <c r="AZ80" i="6"/>
  <c r="AY80" i="6"/>
  <c r="AX80" i="6"/>
  <c r="AW80" i="6"/>
  <c r="AV80" i="6"/>
  <c r="AU80" i="6"/>
  <c r="AT80" i="6"/>
  <c r="AS80" i="6"/>
  <c r="AR80" i="6"/>
  <c r="AQ80" i="6"/>
  <c r="AP80" i="6"/>
  <c r="AO80" i="6"/>
  <c r="AN80" i="6"/>
  <c r="AM80" i="6"/>
  <c r="AI80" i="6"/>
  <c r="AF80" i="6"/>
  <c r="AB80" i="6"/>
  <c r="E80" i="6"/>
  <c r="D80" i="6"/>
  <c r="AG80" i="6" s="1"/>
  <c r="BF79" i="6"/>
  <c r="BE79" i="6"/>
  <c r="BD79" i="6"/>
  <c r="BC79" i="6"/>
  <c r="BB79" i="6"/>
  <c r="BA79" i="6"/>
  <c r="AZ79" i="6"/>
  <c r="AY79" i="6"/>
  <c r="AX79" i="6"/>
  <c r="AW79" i="6"/>
  <c r="AV79" i="6"/>
  <c r="AU79" i="6"/>
  <c r="AT79" i="6"/>
  <c r="AS79" i="6"/>
  <c r="AR79" i="6"/>
  <c r="AQ79" i="6"/>
  <c r="AP79" i="6"/>
  <c r="AO79" i="6"/>
  <c r="AN79" i="6"/>
  <c r="AM79" i="6"/>
  <c r="AI79" i="6"/>
  <c r="AF79" i="6"/>
  <c r="AB79" i="6"/>
  <c r="E79" i="6"/>
  <c r="D79" i="6"/>
  <c r="AG79" i="6" s="1"/>
  <c r="BF78" i="6"/>
  <c r="BE78" i="6"/>
  <c r="BD78" i="6"/>
  <c r="BC78" i="6"/>
  <c r="BB78" i="6"/>
  <c r="BA78" i="6"/>
  <c r="AZ78" i="6"/>
  <c r="AY78" i="6"/>
  <c r="AX78" i="6"/>
  <c r="AW78" i="6"/>
  <c r="AV78" i="6"/>
  <c r="AU78" i="6"/>
  <c r="AT78" i="6"/>
  <c r="AS78" i="6"/>
  <c r="AR78" i="6"/>
  <c r="AQ78" i="6"/>
  <c r="AO78" i="6"/>
  <c r="AN78" i="6"/>
  <c r="AM78" i="6"/>
  <c r="AF78" i="6"/>
  <c r="E78" i="6"/>
  <c r="D78" i="6"/>
  <c r="C78" i="6"/>
  <c r="AB78" i="6" s="1"/>
  <c r="BF77" i="6"/>
  <c r="BE77" i="6"/>
  <c r="BD77" i="6"/>
  <c r="BC77" i="6"/>
  <c r="BB77" i="6"/>
  <c r="BA77" i="6"/>
  <c r="AZ77" i="6"/>
  <c r="AY77" i="6"/>
  <c r="AX77" i="6"/>
  <c r="AW77" i="6"/>
  <c r="AV77" i="6"/>
  <c r="AU77" i="6"/>
  <c r="AT77" i="6"/>
  <c r="AS77" i="6"/>
  <c r="AR77" i="6"/>
  <c r="AQ77" i="6"/>
  <c r="AO77" i="6"/>
  <c r="AN77" i="6"/>
  <c r="AM77" i="6"/>
  <c r="AF77" i="6"/>
  <c r="E77" i="6"/>
  <c r="D77" i="6"/>
  <c r="C77" i="6"/>
  <c r="AB77" i="6" s="1"/>
  <c r="BF76" i="6"/>
  <c r="BE76" i="6"/>
  <c r="BD76" i="6"/>
  <c r="BC76" i="6"/>
  <c r="BB76" i="6"/>
  <c r="BA76" i="6"/>
  <c r="AZ76" i="6"/>
  <c r="AY76" i="6"/>
  <c r="AX76" i="6"/>
  <c r="AW76" i="6"/>
  <c r="AV76" i="6"/>
  <c r="AU76" i="6"/>
  <c r="AT76" i="6"/>
  <c r="AS76" i="6"/>
  <c r="AR76" i="6"/>
  <c r="AQ76" i="6"/>
  <c r="AO76" i="6"/>
  <c r="AN76" i="6"/>
  <c r="AM76" i="6"/>
  <c r="AF76" i="6"/>
  <c r="E76" i="6"/>
  <c r="D76" i="6"/>
  <c r="C76" i="6"/>
  <c r="BF75" i="6"/>
  <c r="BE75" i="6"/>
  <c r="BD75" i="6"/>
  <c r="BC75" i="6"/>
  <c r="BB75" i="6"/>
  <c r="BA75" i="6"/>
  <c r="AZ75" i="6"/>
  <c r="AY75" i="6"/>
  <c r="AX75" i="6"/>
  <c r="AW75" i="6"/>
  <c r="AV75" i="6"/>
  <c r="AU75" i="6"/>
  <c r="AT75" i="6"/>
  <c r="AS75" i="6"/>
  <c r="AR75" i="6"/>
  <c r="AQ75" i="6"/>
  <c r="AO75" i="6"/>
  <c r="AN75" i="6"/>
  <c r="AM75" i="6"/>
  <c r="AF75" i="6"/>
  <c r="AB75" i="6"/>
  <c r="E75" i="6"/>
  <c r="D75" i="6"/>
  <c r="AG75" i="6" s="1"/>
  <c r="AI75" i="6" s="1"/>
  <c r="AP75" i="6" s="1"/>
  <c r="C75" i="6"/>
  <c r="BF74" i="6"/>
  <c r="BE74" i="6"/>
  <c r="BD74" i="6"/>
  <c r="BC74" i="6"/>
  <c r="BB74" i="6"/>
  <c r="BA74" i="6"/>
  <c r="AZ74" i="6"/>
  <c r="AY74" i="6"/>
  <c r="AX74" i="6"/>
  <c r="AW74" i="6"/>
  <c r="AV74" i="6"/>
  <c r="AU74" i="6"/>
  <c r="AT74" i="6"/>
  <c r="AS74" i="6"/>
  <c r="AR74" i="6"/>
  <c r="AQ74" i="6"/>
  <c r="AO74" i="6"/>
  <c r="AN74" i="6"/>
  <c r="AM74" i="6"/>
  <c r="AF74" i="6"/>
  <c r="E74" i="6"/>
  <c r="D74" i="6"/>
  <c r="C74" i="6"/>
  <c r="AB74" i="6" s="1"/>
  <c r="BF73" i="6"/>
  <c r="BE73" i="6"/>
  <c r="BD73" i="6"/>
  <c r="BC73" i="6"/>
  <c r="BB73" i="6"/>
  <c r="BA73" i="6"/>
  <c r="AZ73" i="6"/>
  <c r="AY73" i="6"/>
  <c r="AX73" i="6"/>
  <c r="AW73" i="6"/>
  <c r="AV73" i="6"/>
  <c r="AU73" i="6"/>
  <c r="AT73" i="6"/>
  <c r="AS73" i="6"/>
  <c r="AR73" i="6"/>
  <c r="AQ73" i="6"/>
  <c r="AO73" i="6"/>
  <c r="AN73" i="6"/>
  <c r="AM73" i="6"/>
  <c r="AF73" i="6"/>
  <c r="E73" i="6"/>
  <c r="D73" i="6"/>
  <c r="C73" i="6"/>
  <c r="AB73" i="6" s="1"/>
  <c r="BF72" i="6"/>
  <c r="BE72" i="6"/>
  <c r="BD72" i="6"/>
  <c r="BC72" i="6"/>
  <c r="BB72" i="6"/>
  <c r="BA72" i="6"/>
  <c r="AZ72" i="6"/>
  <c r="AY72" i="6"/>
  <c r="AX72" i="6"/>
  <c r="AW72" i="6"/>
  <c r="AV72" i="6"/>
  <c r="AU72" i="6"/>
  <c r="AT72" i="6"/>
  <c r="AS72" i="6"/>
  <c r="AR72" i="6"/>
  <c r="AQ72" i="6"/>
  <c r="AO72" i="6"/>
  <c r="AN72" i="6"/>
  <c r="AM72" i="6"/>
  <c r="AF72" i="6"/>
  <c r="E72" i="6"/>
  <c r="D72" i="6"/>
  <c r="C72" i="6"/>
  <c r="BF71" i="6"/>
  <c r="BE71" i="6"/>
  <c r="BD71" i="6"/>
  <c r="BC71" i="6"/>
  <c r="BB71" i="6"/>
  <c r="BA71" i="6"/>
  <c r="AZ71" i="6"/>
  <c r="AY71" i="6"/>
  <c r="AX71" i="6"/>
  <c r="AW71" i="6"/>
  <c r="AV71" i="6"/>
  <c r="AU71" i="6"/>
  <c r="AT71" i="6"/>
  <c r="AS71" i="6"/>
  <c r="AR71" i="6"/>
  <c r="AQ71" i="6"/>
  <c r="AO71" i="6"/>
  <c r="AN71" i="6"/>
  <c r="AM71" i="6"/>
  <c r="AF71" i="6"/>
  <c r="AB71" i="6"/>
  <c r="E71" i="6"/>
  <c r="D71" i="6"/>
  <c r="AG71" i="6" s="1"/>
  <c r="AI71" i="6" s="1"/>
  <c r="AP71" i="6" s="1"/>
  <c r="C71" i="6"/>
  <c r="BF70" i="6"/>
  <c r="BE70" i="6"/>
  <c r="BD70" i="6"/>
  <c r="BC70" i="6"/>
  <c r="BB70" i="6"/>
  <c r="BA70" i="6"/>
  <c r="AZ70" i="6"/>
  <c r="AY70" i="6"/>
  <c r="AX70" i="6"/>
  <c r="AW70" i="6"/>
  <c r="AV70" i="6"/>
  <c r="AU70" i="6"/>
  <c r="AT70" i="6"/>
  <c r="AS70" i="6"/>
  <c r="AR70" i="6"/>
  <c r="AQ70" i="6"/>
  <c r="AO70" i="6"/>
  <c r="AN70" i="6"/>
  <c r="AM70" i="6"/>
  <c r="AF70" i="6"/>
  <c r="E70" i="6"/>
  <c r="D70" i="6"/>
  <c r="C70" i="6"/>
  <c r="AB70" i="6" s="1"/>
  <c r="BF69" i="6"/>
  <c r="BE69" i="6"/>
  <c r="BD69" i="6"/>
  <c r="BC69" i="6"/>
  <c r="BB69" i="6"/>
  <c r="BA69" i="6"/>
  <c r="AZ69" i="6"/>
  <c r="AY69" i="6"/>
  <c r="AX69" i="6"/>
  <c r="AW69" i="6"/>
  <c r="AV69" i="6"/>
  <c r="AU69" i="6"/>
  <c r="AT69" i="6"/>
  <c r="AS69" i="6"/>
  <c r="AR69" i="6"/>
  <c r="AQ69" i="6"/>
  <c r="AO69" i="6"/>
  <c r="AN69" i="6"/>
  <c r="AM69" i="6"/>
  <c r="AF69" i="6"/>
  <c r="E69" i="6"/>
  <c r="D69" i="6"/>
  <c r="C69" i="6"/>
  <c r="AB69" i="6" s="1"/>
  <c r="BF68" i="6"/>
  <c r="BE68" i="6"/>
  <c r="BD68" i="6"/>
  <c r="BC68" i="6"/>
  <c r="BB68" i="6"/>
  <c r="BA68" i="6"/>
  <c r="AZ68" i="6"/>
  <c r="AY68" i="6"/>
  <c r="AX68" i="6"/>
  <c r="AW68" i="6"/>
  <c r="AV68" i="6"/>
  <c r="AU68" i="6"/>
  <c r="AT68" i="6"/>
  <c r="AS68" i="6"/>
  <c r="AR68" i="6"/>
  <c r="AQ68" i="6"/>
  <c r="AO68" i="6"/>
  <c r="AN68" i="6"/>
  <c r="AM68" i="6"/>
  <c r="AF68" i="6"/>
  <c r="E68" i="6"/>
  <c r="D68" i="6"/>
  <c r="C68" i="6"/>
  <c r="BF67" i="6"/>
  <c r="BE67" i="6"/>
  <c r="BD67" i="6"/>
  <c r="BC67" i="6"/>
  <c r="BB67" i="6"/>
  <c r="BA67" i="6"/>
  <c r="AZ67" i="6"/>
  <c r="AY67" i="6"/>
  <c r="AX67" i="6"/>
  <c r="AW67" i="6"/>
  <c r="AV67" i="6"/>
  <c r="AU67" i="6"/>
  <c r="AT67" i="6"/>
  <c r="AS67" i="6"/>
  <c r="AR67" i="6"/>
  <c r="AQ67" i="6"/>
  <c r="AO67" i="6"/>
  <c r="AN67" i="6"/>
  <c r="AM67" i="6"/>
  <c r="AF67" i="6"/>
  <c r="AB67" i="6"/>
  <c r="E67" i="6"/>
  <c r="D67" i="6"/>
  <c r="AG67" i="6" s="1"/>
  <c r="AI67" i="6" s="1"/>
  <c r="AP67" i="6" s="1"/>
  <c r="C67" i="6"/>
  <c r="BF66" i="6"/>
  <c r="BE66" i="6"/>
  <c r="BD66" i="6"/>
  <c r="BC66" i="6"/>
  <c r="BB66" i="6"/>
  <c r="BA66" i="6"/>
  <c r="AZ66" i="6"/>
  <c r="AY66" i="6"/>
  <c r="AX66" i="6"/>
  <c r="AW66" i="6"/>
  <c r="AV66" i="6"/>
  <c r="AU66" i="6"/>
  <c r="AT66" i="6"/>
  <c r="AS66" i="6"/>
  <c r="AR66" i="6"/>
  <c r="AQ66" i="6"/>
  <c r="AO66" i="6"/>
  <c r="AN66" i="6"/>
  <c r="AM66" i="6"/>
  <c r="AF66" i="6"/>
  <c r="E66" i="6"/>
  <c r="D66" i="6"/>
  <c r="C66" i="6"/>
  <c r="AB66" i="6" s="1"/>
  <c r="BF65" i="6"/>
  <c r="BE65" i="6"/>
  <c r="BD65" i="6"/>
  <c r="BC65" i="6"/>
  <c r="BB65" i="6"/>
  <c r="BA65" i="6"/>
  <c r="AZ65" i="6"/>
  <c r="AY65" i="6"/>
  <c r="AX65" i="6"/>
  <c r="AW65" i="6"/>
  <c r="AV65" i="6"/>
  <c r="AU65" i="6"/>
  <c r="AT65" i="6"/>
  <c r="AS65" i="6"/>
  <c r="AR65" i="6"/>
  <c r="AQ65" i="6"/>
  <c r="AO65" i="6"/>
  <c r="AN65" i="6"/>
  <c r="AM65" i="6"/>
  <c r="AF65" i="6"/>
  <c r="E65" i="6"/>
  <c r="D65" i="6"/>
  <c r="C65" i="6"/>
  <c r="AB65" i="6" s="1"/>
  <c r="BF64" i="6"/>
  <c r="BE64" i="6"/>
  <c r="BD64" i="6"/>
  <c r="BC64" i="6"/>
  <c r="BB64" i="6"/>
  <c r="BA64" i="6"/>
  <c r="AZ64" i="6"/>
  <c r="AY64" i="6"/>
  <c r="AX64" i="6"/>
  <c r="AW64" i="6"/>
  <c r="AV64" i="6"/>
  <c r="AU64" i="6"/>
  <c r="AT64" i="6"/>
  <c r="AS64" i="6"/>
  <c r="AR64" i="6"/>
  <c r="AQ64" i="6"/>
  <c r="AO64" i="6"/>
  <c r="AN64" i="6"/>
  <c r="AM64" i="6"/>
  <c r="AF64" i="6"/>
  <c r="E64" i="6"/>
  <c r="D64" i="6"/>
  <c r="C64" i="6"/>
  <c r="BF63" i="6"/>
  <c r="BE63" i="6"/>
  <c r="BD63" i="6"/>
  <c r="BC63" i="6"/>
  <c r="BB63" i="6"/>
  <c r="BA63" i="6"/>
  <c r="AZ63" i="6"/>
  <c r="AY63" i="6"/>
  <c r="AX63" i="6"/>
  <c r="AW63" i="6"/>
  <c r="AV63" i="6"/>
  <c r="AU63" i="6"/>
  <c r="AT63" i="6"/>
  <c r="AS63" i="6"/>
  <c r="AR63" i="6"/>
  <c r="AQ63" i="6"/>
  <c r="AO63" i="6"/>
  <c r="AN63" i="6"/>
  <c r="AM63" i="6"/>
  <c r="AF63" i="6"/>
  <c r="AB63" i="6"/>
  <c r="E63" i="6"/>
  <c r="D63" i="6"/>
  <c r="AG63" i="6" s="1"/>
  <c r="AI63" i="6" s="1"/>
  <c r="AP63" i="6" s="1"/>
  <c r="C63" i="6"/>
  <c r="BF62" i="6"/>
  <c r="BE62" i="6"/>
  <c r="BD62" i="6"/>
  <c r="BC62" i="6"/>
  <c r="BB62" i="6"/>
  <c r="BA62" i="6"/>
  <c r="AZ62" i="6"/>
  <c r="AY62" i="6"/>
  <c r="AX62" i="6"/>
  <c r="AW62" i="6"/>
  <c r="AV62" i="6"/>
  <c r="AU62" i="6"/>
  <c r="AT62" i="6"/>
  <c r="AS62" i="6"/>
  <c r="AR62" i="6"/>
  <c r="AQ62" i="6"/>
  <c r="AO62" i="6"/>
  <c r="AN62" i="6"/>
  <c r="AM62" i="6"/>
  <c r="AF62" i="6"/>
  <c r="E62" i="6"/>
  <c r="D62" i="6"/>
  <c r="C62" i="6"/>
  <c r="AB62" i="6" s="1"/>
  <c r="BF61" i="6"/>
  <c r="BE61" i="6"/>
  <c r="BD61" i="6"/>
  <c r="BC61" i="6"/>
  <c r="BB61" i="6"/>
  <c r="BA61" i="6"/>
  <c r="AZ61" i="6"/>
  <c r="AY61" i="6"/>
  <c r="AX61" i="6"/>
  <c r="AW61" i="6"/>
  <c r="AV61" i="6"/>
  <c r="AU61" i="6"/>
  <c r="AT61" i="6"/>
  <c r="AS61" i="6"/>
  <c r="AR61" i="6"/>
  <c r="AQ61" i="6"/>
  <c r="AO61" i="6"/>
  <c r="AN61" i="6"/>
  <c r="AM61" i="6"/>
  <c r="AF61" i="6"/>
  <c r="E61" i="6"/>
  <c r="D61" i="6"/>
  <c r="C61" i="6"/>
  <c r="BF60" i="6"/>
  <c r="BE60" i="6"/>
  <c r="BD60" i="6"/>
  <c r="BC60" i="6"/>
  <c r="BB60" i="6"/>
  <c r="BA60" i="6"/>
  <c r="AZ60" i="6"/>
  <c r="AY60" i="6"/>
  <c r="AX60" i="6"/>
  <c r="AW60" i="6"/>
  <c r="AV60" i="6"/>
  <c r="AU60" i="6"/>
  <c r="AT60" i="6"/>
  <c r="AS60" i="6"/>
  <c r="AR60" i="6"/>
  <c r="AQ60" i="6"/>
  <c r="AO60" i="6"/>
  <c r="AN60" i="6"/>
  <c r="AM60" i="6"/>
  <c r="AF60" i="6"/>
  <c r="E60" i="6"/>
  <c r="D60" i="6"/>
  <c r="C60" i="6"/>
  <c r="BF59" i="6"/>
  <c r="BE59" i="6"/>
  <c r="BD59" i="6"/>
  <c r="BC59" i="6"/>
  <c r="BB59" i="6"/>
  <c r="BA59" i="6"/>
  <c r="AZ59" i="6"/>
  <c r="AY59" i="6"/>
  <c r="AX59" i="6"/>
  <c r="AW59" i="6"/>
  <c r="AV59" i="6"/>
  <c r="AU59" i="6"/>
  <c r="AT59" i="6"/>
  <c r="AS59" i="6"/>
  <c r="AR59" i="6"/>
  <c r="AQ59" i="6"/>
  <c r="AO59" i="6"/>
  <c r="AN59" i="6"/>
  <c r="AM59" i="6"/>
  <c r="AF59" i="6"/>
  <c r="AB59" i="6"/>
  <c r="E59" i="6"/>
  <c r="D59" i="6"/>
  <c r="AG59" i="6" s="1"/>
  <c r="AI59" i="6" s="1"/>
  <c r="AP59" i="6" s="1"/>
  <c r="C59" i="6"/>
  <c r="BF58" i="6"/>
  <c r="BE58" i="6"/>
  <c r="BD58" i="6"/>
  <c r="BC58" i="6"/>
  <c r="BB58" i="6"/>
  <c r="BA58" i="6"/>
  <c r="AZ58" i="6"/>
  <c r="AY58" i="6"/>
  <c r="AX58" i="6"/>
  <c r="AW58" i="6"/>
  <c r="AV58" i="6"/>
  <c r="AU58" i="6"/>
  <c r="AT58" i="6"/>
  <c r="AS58" i="6"/>
  <c r="AR58" i="6"/>
  <c r="AQ58" i="6"/>
  <c r="AO58" i="6"/>
  <c r="AN58" i="6"/>
  <c r="AM58" i="6"/>
  <c r="AF58" i="6"/>
  <c r="E58" i="6"/>
  <c r="D58" i="6"/>
  <c r="C58" i="6"/>
  <c r="AB58" i="6" s="1"/>
  <c r="BF57" i="6"/>
  <c r="BE57" i="6"/>
  <c r="BD57" i="6"/>
  <c r="BC57" i="6"/>
  <c r="BB57" i="6"/>
  <c r="BA57" i="6"/>
  <c r="AZ57" i="6"/>
  <c r="AY57" i="6"/>
  <c r="AX57" i="6"/>
  <c r="AW57" i="6"/>
  <c r="AV57" i="6"/>
  <c r="AU57" i="6"/>
  <c r="AT57" i="6"/>
  <c r="AS57" i="6"/>
  <c r="AR57" i="6"/>
  <c r="AQ57" i="6"/>
  <c r="AO57" i="6"/>
  <c r="AN57" i="6"/>
  <c r="AM57" i="6"/>
  <c r="AF57" i="6"/>
  <c r="E57" i="6"/>
  <c r="D57" i="6"/>
  <c r="C57" i="6"/>
  <c r="AB57" i="6" s="1"/>
  <c r="BF56" i="6"/>
  <c r="BE56" i="6"/>
  <c r="BD56" i="6"/>
  <c r="BC56" i="6"/>
  <c r="BB56" i="6"/>
  <c r="BA56" i="6"/>
  <c r="AZ56" i="6"/>
  <c r="AY56" i="6"/>
  <c r="AX56" i="6"/>
  <c r="AW56" i="6"/>
  <c r="AV56" i="6"/>
  <c r="AU56" i="6"/>
  <c r="AT56" i="6"/>
  <c r="AS56" i="6"/>
  <c r="AR56" i="6"/>
  <c r="AQ56" i="6"/>
  <c r="AO56" i="6"/>
  <c r="AN56" i="6"/>
  <c r="AM56" i="6"/>
  <c r="AF56" i="6"/>
  <c r="E56" i="6"/>
  <c r="D56" i="6"/>
  <c r="C56" i="6"/>
  <c r="BF55" i="6"/>
  <c r="BE55" i="6"/>
  <c r="BD55" i="6"/>
  <c r="BC55" i="6"/>
  <c r="BB55" i="6"/>
  <c r="BA55" i="6"/>
  <c r="AZ55" i="6"/>
  <c r="AY55" i="6"/>
  <c r="AX55" i="6"/>
  <c r="AW55" i="6"/>
  <c r="AV55" i="6"/>
  <c r="AU55" i="6"/>
  <c r="AT55" i="6"/>
  <c r="AS55" i="6"/>
  <c r="AR55" i="6"/>
  <c r="AQ55" i="6"/>
  <c r="AO55" i="6"/>
  <c r="AN55" i="6"/>
  <c r="AM55" i="6"/>
  <c r="AF55" i="6"/>
  <c r="AB55" i="6"/>
  <c r="E55" i="6"/>
  <c r="D55" i="6"/>
  <c r="AG55" i="6" s="1"/>
  <c r="AI55" i="6" s="1"/>
  <c r="AP55" i="6" s="1"/>
  <c r="C55" i="6"/>
  <c r="BF54" i="6"/>
  <c r="BE54" i="6"/>
  <c r="BD54" i="6"/>
  <c r="BC54" i="6"/>
  <c r="BB54" i="6"/>
  <c r="BA54" i="6"/>
  <c r="AZ54" i="6"/>
  <c r="AY54" i="6"/>
  <c r="AX54" i="6"/>
  <c r="AW54" i="6"/>
  <c r="AV54" i="6"/>
  <c r="AU54" i="6"/>
  <c r="AT54" i="6"/>
  <c r="AS54" i="6"/>
  <c r="AR54" i="6"/>
  <c r="AQ54" i="6"/>
  <c r="AO54" i="6"/>
  <c r="AN54" i="6"/>
  <c r="AM54" i="6"/>
  <c r="AF54" i="6"/>
  <c r="E54" i="6"/>
  <c r="D54" i="6"/>
  <c r="C54" i="6"/>
  <c r="AB54" i="6" s="1"/>
  <c r="BF53" i="6"/>
  <c r="BE53" i="6"/>
  <c r="BD53" i="6"/>
  <c r="BC53" i="6"/>
  <c r="BB53" i="6"/>
  <c r="BA53" i="6"/>
  <c r="AZ53" i="6"/>
  <c r="AY53" i="6"/>
  <c r="AX53" i="6"/>
  <c r="AW53" i="6"/>
  <c r="AV53" i="6"/>
  <c r="AU53" i="6"/>
  <c r="AT53" i="6"/>
  <c r="AS53" i="6"/>
  <c r="AR53" i="6"/>
  <c r="AQ53" i="6"/>
  <c r="AO53" i="6"/>
  <c r="AN53" i="6"/>
  <c r="AM53" i="6"/>
  <c r="AF53" i="6"/>
  <c r="E53" i="6"/>
  <c r="D53" i="6"/>
  <c r="C53" i="6"/>
  <c r="AB53" i="6" s="1"/>
  <c r="BF52" i="6"/>
  <c r="BE52" i="6"/>
  <c r="BD52" i="6"/>
  <c r="BC52" i="6"/>
  <c r="BB52" i="6"/>
  <c r="BA52" i="6"/>
  <c r="AZ52" i="6"/>
  <c r="AY52" i="6"/>
  <c r="AX52" i="6"/>
  <c r="AW52" i="6"/>
  <c r="AV52" i="6"/>
  <c r="AU52" i="6"/>
  <c r="AT52" i="6"/>
  <c r="AS52" i="6"/>
  <c r="AR52" i="6"/>
  <c r="AQ52" i="6"/>
  <c r="AO52" i="6"/>
  <c r="AN52" i="6"/>
  <c r="AM52" i="6"/>
  <c r="AF52" i="6"/>
  <c r="E52" i="6"/>
  <c r="D52" i="6"/>
  <c r="C52" i="6"/>
  <c r="BF51" i="6"/>
  <c r="BE51" i="6"/>
  <c r="BD51" i="6"/>
  <c r="BC51" i="6"/>
  <c r="BB51" i="6"/>
  <c r="BA51" i="6"/>
  <c r="AZ51" i="6"/>
  <c r="AY51" i="6"/>
  <c r="AX51" i="6"/>
  <c r="AW51" i="6"/>
  <c r="AV51" i="6"/>
  <c r="AU51" i="6"/>
  <c r="AT51" i="6"/>
  <c r="AS51" i="6"/>
  <c r="AR51" i="6"/>
  <c r="AQ51" i="6"/>
  <c r="AO51" i="6"/>
  <c r="AN51" i="6"/>
  <c r="AM51" i="6"/>
  <c r="AF51" i="6"/>
  <c r="AB51" i="6"/>
  <c r="E51" i="6"/>
  <c r="D51" i="6"/>
  <c r="AG51" i="6" s="1"/>
  <c r="AI51" i="6" s="1"/>
  <c r="AP51" i="6" s="1"/>
  <c r="C51" i="6"/>
  <c r="BF50" i="6"/>
  <c r="BE50" i="6"/>
  <c r="BD50" i="6"/>
  <c r="BC50" i="6"/>
  <c r="BB50" i="6"/>
  <c r="BA50" i="6"/>
  <c r="AZ50" i="6"/>
  <c r="AY50" i="6"/>
  <c r="AX50" i="6"/>
  <c r="AW50" i="6"/>
  <c r="AV50" i="6"/>
  <c r="AU50" i="6"/>
  <c r="AT50" i="6"/>
  <c r="AS50" i="6"/>
  <c r="AR50" i="6"/>
  <c r="AQ50" i="6"/>
  <c r="AO50" i="6"/>
  <c r="AN50" i="6"/>
  <c r="AM50" i="6"/>
  <c r="AF50" i="6"/>
  <c r="E50" i="6"/>
  <c r="D50" i="6"/>
  <c r="C50" i="6"/>
  <c r="AB50" i="6" s="1"/>
  <c r="BF49" i="6"/>
  <c r="BE49" i="6"/>
  <c r="BD49" i="6"/>
  <c r="BC49" i="6"/>
  <c r="BB49" i="6"/>
  <c r="BA49" i="6"/>
  <c r="AZ49" i="6"/>
  <c r="AY49" i="6"/>
  <c r="AX49" i="6"/>
  <c r="AW49" i="6"/>
  <c r="AV49" i="6"/>
  <c r="AU49" i="6"/>
  <c r="AT49" i="6"/>
  <c r="AS49" i="6"/>
  <c r="AR49" i="6"/>
  <c r="AQ49" i="6"/>
  <c r="AO49" i="6"/>
  <c r="AN49" i="6"/>
  <c r="AM49" i="6"/>
  <c r="AF49" i="6"/>
  <c r="E49" i="6"/>
  <c r="D49" i="6"/>
  <c r="C49" i="6"/>
  <c r="AB49" i="6" s="1"/>
  <c r="BF48" i="6"/>
  <c r="BE48" i="6"/>
  <c r="BD48" i="6"/>
  <c r="BC48" i="6"/>
  <c r="BB48" i="6"/>
  <c r="BA48" i="6"/>
  <c r="AZ48" i="6"/>
  <c r="AY48" i="6"/>
  <c r="AX48" i="6"/>
  <c r="AW48" i="6"/>
  <c r="AV48" i="6"/>
  <c r="AU48" i="6"/>
  <c r="AT48" i="6"/>
  <c r="AS48" i="6"/>
  <c r="AR48" i="6"/>
  <c r="AQ48" i="6"/>
  <c r="AP48" i="6"/>
  <c r="AO48" i="6"/>
  <c r="AN48" i="6"/>
  <c r="AM48" i="6"/>
  <c r="AI48" i="6"/>
  <c r="AF48" i="6"/>
  <c r="AB48" i="6"/>
  <c r="E48" i="6"/>
  <c r="D48" i="6"/>
  <c r="AG48" i="6" s="1"/>
  <c r="BF47" i="6"/>
  <c r="BE47" i="6"/>
  <c r="BD47" i="6"/>
  <c r="BC47" i="6"/>
  <c r="BB47" i="6"/>
  <c r="BA47" i="6"/>
  <c r="AZ47" i="6"/>
  <c r="AY47" i="6"/>
  <c r="AX47" i="6"/>
  <c r="AW47" i="6"/>
  <c r="AV47" i="6"/>
  <c r="AU47" i="6"/>
  <c r="AT47" i="6"/>
  <c r="AS47" i="6"/>
  <c r="AR47" i="6"/>
  <c r="AQ47" i="6"/>
  <c r="AP47" i="6"/>
  <c r="AO47" i="6"/>
  <c r="AN47" i="6"/>
  <c r="AM47" i="6"/>
  <c r="AI47" i="6"/>
  <c r="AF47" i="6"/>
  <c r="AB47" i="6"/>
  <c r="E47" i="6"/>
  <c r="D47" i="6"/>
  <c r="AG47" i="6" s="1"/>
  <c r="BE46" i="6"/>
  <c r="BD46" i="6"/>
  <c r="BC46" i="6"/>
  <c r="BB46" i="6"/>
  <c r="BA46" i="6"/>
  <c r="AZ46" i="6"/>
  <c r="AY46" i="6"/>
  <c r="AX46" i="6"/>
  <c r="AW46" i="6"/>
  <c r="AV46" i="6"/>
  <c r="AU46" i="6"/>
  <c r="AT46" i="6"/>
  <c r="AS46" i="6"/>
  <c r="AR46" i="6"/>
  <c r="AQ46" i="6"/>
  <c r="AP46" i="6"/>
  <c r="AO46" i="6"/>
  <c r="AN46" i="6"/>
  <c r="AM46" i="6"/>
  <c r="AF46" i="6"/>
  <c r="E46" i="6"/>
  <c r="D46" i="6"/>
  <c r="C46" i="6"/>
  <c r="AG46" i="6" s="1"/>
  <c r="AI46" i="6" s="1"/>
  <c r="BF46" i="6" s="1"/>
  <c r="BE45" i="6"/>
  <c r="BD45" i="6"/>
  <c r="BC45" i="6"/>
  <c r="BB45" i="6"/>
  <c r="BA45" i="6"/>
  <c r="AZ45" i="6"/>
  <c r="AY45" i="6"/>
  <c r="AX45" i="6"/>
  <c r="AW45" i="6"/>
  <c r="AV45" i="6"/>
  <c r="AU45" i="6"/>
  <c r="AT45" i="6"/>
  <c r="AS45" i="6"/>
  <c r="AR45" i="6"/>
  <c r="AQ45" i="6"/>
  <c r="AP45" i="6"/>
  <c r="AO45" i="6"/>
  <c r="AN45" i="6"/>
  <c r="AM45" i="6"/>
  <c r="AB45" i="6"/>
  <c r="E45" i="6"/>
  <c r="D45" i="6"/>
  <c r="C45" i="6"/>
  <c r="AI45" i="6" s="1"/>
  <c r="BF45" i="6" s="1"/>
  <c r="BF44" i="6"/>
  <c r="BE44" i="6"/>
  <c r="BD44" i="6"/>
  <c r="BC44" i="6"/>
  <c r="BB44" i="6"/>
  <c r="BA44" i="6"/>
  <c r="AZ44" i="6"/>
  <c r="AY44" i="6"/>
  <c r="AX44" i="6"/>
  <c r="AW44" i="6"/>
  <c r="AV44" i="6"/>
  <c r="AU44" i="6"/>
  <c r="AT44" i="6"/>
  <c r="AS44" i="6"/>
  <c r="AR44" i="6"/>
  <c r="AQ44" i="6"/>
  <c r="AP44" i="6"/>
  <c r="AO44" i="6"/>
  <c r="AN44" i="6"/>
  <c r="AM44" i="6"/>
  <c r="AF44" i="6"/>
  <c r="AB44" i="6"/>
  <c r="E44" i="6"/>
  <c r="D44" i="6"/>
  <c r="AG44" i="6" s="1"/>
  <c r="AI44" i="6" s="1"/>
  <c r="BF43" i="6"/>
  <c r="BE43" i="6"/>
  <c r="BD43" i="6"/>
  <c r="BC43" i="6"/>
  <c r="BB43" i="6"/>
  <c r="BA43" i="6"/>
  <c r="AZ43" i="6"/>
  <c r="AY43" i="6"/>
  <c r="AX43" i="6"/>
  <c r="AW43" i="6"/>
  <c r="AV43" i="6"/>
  <c r="AU43" i="6"/>
  <c r="AT43" i="6"/>
  <c r="AS43" i="6"/>
  <c r="AR43" i="6"/>
  <c r="AQ43" i="6"/>
  <c r="AP43" i="6"/>
  <c r="AO43" i="6"/>
  <c r="AN43" i="6"/>
  <c r="AM43" i="6"/>
  <c r="AI43" i="6"/>
  <c r="AB43" i="6"/>
  <c r="E43" i="6"/>
  <c r="D43" i="6"/>
  <c r="BF42" i="6"/>
  <c r="BE42" i="6"/>
  <c r="BD42" i="6"/>
  <c r="BC42" i="6"/>
  <c r="BB42" i="6"/>
  <c r="BA42" i="6"/>
  <c r="AY42" i="6"/>
  <c r="AX42" i="6"/>
  <c r="AW42" i="6"/>
  <c r="AV42" i="6"/>
  <c r="AU42" i="6"/>
  <c r="AT42" i="6"/>
  <c r="AS42" i="6"/>
  <c r="AR42" i="6"/>
  <c r="AQ42" i="6"/>
  <c r="AP42" i="6"/>
  <c r="AO42" i="6"/>
  <c r="AN42" i="6"/>
  <c r="AM42" i="6"/>
  <c r="E42" i="6"/>
  <c r="D42" i="6"/>
  <c r="C42" i="6"/>
  <c r="AI42" i="6" s="1"/>
  <c r="AZ42" i="6" s="1"/>
  <c r="BF41" i="6"/>
  <c r="BE41" i="6"/>
  <c r="BD41" i="6"/>
  <c r="BC41" i="6"/>
  <c r="BB41" i="6"/>
  <c r="BA41" i="6"/>
  <c r="AY41" i="6"/>
  <c r="AX41" i="6"/>
  <c r="AW41" i="6"/>
  <c r="AV41" i="6"/>
  <c r="AU41" i="6"/>
  <c r="AT41" i="6"/>
  <c r="AS41" i="6"/>
  <c r="AR41" i="6"/>
  <c r="AQ41" i="6"/>
  <c r="AP41" i="6"/>
  <c r="AO41" i="6"/>
  <c r="AN41" i="6"/>
  <c r="AM41" i="6"/>
  <c r="AF41" i="6"/>
  <c r="E41" i="6"/>
  <c r="D41" i="6"/>
  <c r="AG41" i="6" s="1"/>
  <c r="AI41" i="6" s="1"/>
  <c r="AZ41" i="6" s="1"/>
  <c r="C41" i="6"/>
  <c r="AB41" i="6" s="1"/>
  <c r="BF40" i="6"/>
  <c r="BE40" i="6"/>
  <c r="BD40" i="6"/>
  <c r="BC40" i="6"/>
  <c r="BB40" i="6"/>
  <c r="BA40" i="6"/>
  <c r="AY40" i="6"/>
  <c r="AX40" i="6"/>
  <c r="AW40" i="6"/>
  <c r="AV40" i="6"/>
  <c r="AU40" i="6"/>
  <c r="AT40" i="6"/>
  <c r="AS40" i="6"/>
  <c r="AR40" i="6"/>
  <c r="AQ40" i="6"/>
  <c r="AP40" i="6"/>
  <c r="AO40" i="6"/>
  <c r="AN40" i="6"/>
  <c r="AM40" i="6"/>
  <c r="E40" i="6"/>
  <c r="D40" i="6"/>
  <c r="C40" i="6"/>
  <c r="AI40" i="6" s="1"/>
  <c r="AZ40" i="6" s="1"/>
  <c r="BF39" i="6"/>
  <c r="BE39" i="6"/>
  <c r="BD39" i="6"/>
  <c r="BC39" i="6"/>
  <c r="BB39" i="6"/>
  <c r="BA39" i="6"/>
  <c r="AY39" i="6"/>
  <c r="AX39" i="6"/>
  <c r="AW39" i="6"/>
  <c r="AV39" i="6"/>
  <c r="AU39" i="6"/>
  <c r="AT39" i="6"/>
  <c r="AS39" i="6"/>
  <c r="AR39" i="6"/>
  <c r="AQ39" i="6"/>
  <c r="AP39" i="6"/>
  <c r="AO39" i="6"/>
  <c r="AN39" i="6"/>
  <c r="AM39" i="6"/>
  <c r="AF39" i="6"/>
  <c r="E39" i="6"/>
  <c r="D39" i="6"/>
  <c r="AG39" i="6" s="1"/>
  <c r="AI39" i="6" s="1"/>
  <c r="AZ39" i="6" s="1"/>
  <c r="C39" i="6"/>
  <c r="AB39" i="6" s="1"/>
  <c r="BF38" i="6"/>
  <c r="BE38" i="6"/>
  <c r="BD38" i="6"/>
  <c r="BC38" i="6"/>
  <c r="BB38" i="6"/>
  <c r="BA38" i="6"/>
  <c r="AY38" i="6"/>
  <c r="AX38" i="6"/>
  <c r="AW38" i="6"/>
  <c r="AV38" i="6"/>
  <c r="AU38" i="6"/>
  <c r="AT38" i="6"/>
  <c r="AS38" i="6"/>
  <c r="AR38" i="6"/>
  <c r="AQ38" i="6"/>
  <c r="AP38" i="6"/>
  <c r="AO38" i="6"/>
  <c r="AN38" i="6"/>
  <c r="AM38" i="6"/>
  <c r="E38" i="6"/>
  <c r="D38" i="6"/>
  <c r="C38" i="6"/>
  <c r="AI38" i="6" s="1"/>
  <c r="AZ38" i="6" s="1"/>
  <c r="BF37" i="6"/>
  <c r="BE37" i="6"/>
  <c r="BD37" i="6"/>
  <c r="BC37" i="6"/>
  <c r="BB37" i="6"/>
  <c r="BA37" i="6"/>
  <c r="AY37" i="6"/>
  <c r="AX37" i="6"/>
  <c r="AW37" i="6"/>
  <c r="AV37" i="6"/>
  <c r="AU37" i="6"/>
  <c r="AT37" i="6"/>
  <c r="AS37" i="6"/>
  <c r="AR37" i="6"/>
  <c r="AQ37" i="6"/>
  <c r="AP37" i="6"/>
  <c r="AO37" i="6"/>
  <c r="AN37" i="6"/>
  <c r="AM37" i="6"/>
  <c r="AF37" i="6"/>
  <c r="E37" i="6"/>
  <c r="D37" i="6"/>
  <c r="C37" i="6"/>
  <c r="AB37" i="6" s="1"/>
  <c r="BF36" i="6"/>
  <c r="BE36" i="6"/>
  <c r="BD36" i="6"/>
  <c r="BC36" i="6"/>
  <c r="BB36" i="6"/>
  <c r="BA36" i="6"/>
  <c r="AY36" i="6"/>
  <c r="AX36" i="6"/>
  <c r="AW36" i="6"/>
  <c r="AV36" i="6"/>
  <c r="AU36" i="6"/>
  <c r="AT36" i="6"/>
  <c r="AS36" i="6"/>
  <c r="AR36" i="6"/>
  <c r="AQ36" i="6"/>
  <c r="AP36" i="6"/>
  <c r="AO36" i="6"/>
  <c r="AN36" i="6"/>
  <c r="AM36" i="6"/>
  <c r="AB36" i="6"/>
  <c r="E36" i="6"/>
  <c r="D36" i="6"/>
  <c r="C36" i="6"/>
  <c r="AI36" i="6" s="1"/>
  <c r="AZ36" i="6" s="1"/>
  <c r="BF35" i="6"/>
  <c r="BE35" i="6"/>
  <c r="BD35" i="6"/>
  <c r="BC35" i="6"/>
  <c r="BB35" i="6"/>
  <c r="BA35" i="6"/>
  <c r="AY35" i="6"/>
  <c r="AX35" i="6"/>
  <c r="AW35" i="6"/>
  <c r="AV35" i="6"/>
  <c r="AU35" i="6"/>
  <c r="AT35" i="6"/>
  <c r="AS35" i="6"/>
  <c r="AR35" i="6"/>
  <c r="AQ35" i="6"/>
  <c r="AP35" i="6"/>
  <c r="AO35" i="6"/>
  <c r="AN35" i="6"/>
  <c r="AM35" i="6"/>
  <c r="AF35" i="6"/>
  <c r="AB35" i="6"/>
  <c r="E35" i="6"/>
  <c r="D35" i="6"/>
  <c r="AG35" i="6" s="1"/>
  <c r="AI35" i="6" s="1"/>
  <c r="AZ35" i="6" s="1"/>
  <c r="C35" i="6"/>
  <c r="BF34" i="6"/>
  <c r="BE34" i="6"/>
  <c r="BD34" i="6"/>
  <c r="BC34" i="6"/>
  <c r="BB34" i="6"/>
  <c r="BA34" i="6"/>
  <c r="AY34" i="6"/>
  <c r="AX34" i="6"/>
  <c r="AW34" i="6"/>
  <c r="AV34" i="6"/>
  <c r="AU34" i="6"/>
  <c r="AT34" i="6"/>
  <c r="AS34" i="6"/>
  <c r="AR34" i="6"/>
  <c r="AQ34" i="6"/>
  <c r="AP34" i="6"/>
  <c r="AO34" i="6"/>
  <c r="AN34" i="6"/>
  <c r="AM34" i="6"/>
  <c r="E34" i="6"/>
  <c r="D34" i="6"/>
  <c r="C34" i="6"/>
  <c r="AI34" i="6" s="1"/>
  <c r="AZ34" i="6" s="1"/>
  <c r="BF33" i="6"/>
  <c r="BE33" i="6"/>
  <c r="BD33" i="6"/>
  <c r="BC33" i="6"/>
  <c r="BB33" i="6"/>
  <c r="BA33" i="6"/>
  <c r="AY33" i="6"/>
  <c r="AX33" i="6"/>
  <c r="AW33" i="6"/>
  <c r="AV33" i="6"/>
  <c r="AU33" i="6"/>
  <c r="AT33" i="6"/>
  <c r="AS33" i="6"/>
  <c r="AR33" i="6"/>
  <c r="AQ33" i="6"/>
  <c r="AP33" i="6"/>
  <c r="AO33" i="6"/>
  <c r="AN33" i="6"/>
  <c r="AM33" i="6"/>
  <c r="AF33" i="6"/>
  <c r="E33" i="6"/>
  <c r="D33" i="6"/>
  <c r="AG33" i="6" s="1"/>
  <c r="AI33" i="6" s="1"/>
  <c r="AZ33" i="6" s="1"/>
  <c r="C33" i="6"/>
  <c r="AB33" i="6" s="1"/>
  <c r="BF32" i="6"/>
  <c r="BE32" i="6"/>
  <c r="BD32" i="6"/>
  <c r="BC32" i="6"/>
  <c r="BB32" i="6"/>
  <c r="BA32" i="6"/>
  <c r="AY32" i="6"/>
  <c r="AX32" i="6"/>
  <c r="AW32" i="6"/>
  <c r="AV32" i="6"/>
  <c r="AU32" i="6"/>
  <c r="AT32" i="6"/>
  <c r="AS32" i="6"/>
  <c r="AR32" i="6"/>
  <c r="AQ32" i="6"/>
  <c r="AP32" i="6"/>
  <c r="AO32" i="6"/>
  <c r="AN32" i="6"/>
  <c r="AM32" i="6"/>
  <c r="AF32" i="6"/>
  <c r="E32" i="6"/>
  <c r="D32" i="6"/>
  <c r="C32" i="6"/>
  <c r="AB32" i="6" s="1"/>
  <c r="BF31" i="6"/>
  <c r="BE31" i="6"/>
  <c r="BD31" i="6"/>
  <c r="BC31" i="6"/>
  <c r="BB31" i="6"/>
  <c r="BA31" i="6"/>
  <c r="AY31" i="6"/>
  <c r="AX31" i="6"/>
  <c r="AW31" i="6"/>
  <c r="AV31" i="6"/>
  <c r="AU31" i="6"/>
  <c r="AT31" i="6"/>
  <c r="AS31" i="6"/>
  <c r="AR31" i="6"/>
  <c r="AQ31" i="6"/>
  <c r="AP31" i="6"/>
  <c r="AO31" i="6"/>
  <c r="AN31" i="6"/>
  <c r="AM31" i="6"/>
  <c r="AF31" i="6"/>
  <c r="E31" i="6"/>
  <c r="D31" i="6"/>
  <c r="C31" i="6"/>
  <c r="AB31" i="6" s="1"/>
  <c r="BF30" i="6"/>
  <c r="BE30" i="6"/>
  <c r="BD30" i="6"/>
  <c r="BC30" i="6"/>
  <c r="BB30" i="6"/>
  <c r="BA30" i="6"/>
  <c r="AY30" i="6"/>
  <c r="AX30" i="6"/>
  <c r="AW30" i="6"/>
  <c r="AV30" i="6"/>
  <c r="AU30" i="6"/>
  <c r="AT30" i="6"/>
  <c r="AS30" i="6"/>
  <c r="AR30" i="6"/>
  <c r="AQ30" i="6"/>
  <c r="AP30" i="6"/>
  <c r="AO30" i="6"/>
  <c r="AN30" i="6"/>
  <c r="AM30" i="6"/>
  <c r="AF30" i="6"/>
  <c r="E30" i="6"/>
  <c r="D30" i="6"/>
  <c r="C30" i="6"/>
  <c r="AB30" i="6" s="1"/>
  <c r="BF29" i="6"/>
  <c r="BE29" i="6"/>
  <c r="BD29" i="6"/>
  <c r="BC29" i="6"/>
  <c r="BB29" i="6"/>
  <c r="BA29" i="6"/>
  <c r="AY29" i="6"/>
  <c r="AX29" i="6"/>
  <c r="AW29" i="6"/>
  <c r="AV29" i="6"/>
  <c r="AU29" i="6"/>
  <c r="AT29" i="6"/>
  <c r="AS29" i="6"/>
  <c r="AR29" i="6"/>
  <c r="AQ29" i="6"/>
  <c r="AP29" i="6"/>
  <c r="AO29" i="6"/>
  <c r="AN29" i="6"/>
  <c r="AM29" i="6"/>
  <c r="AF29" i="6"/>
  <c r="E29" i="6"/>
  <c r="D29" i="6"/>
  <c r="AG29" i="6" s="1"/>
  <c r="AI29" i="6" s="1"/>
  <c r="AZ29" i="6" s="1"/>
  <c r="C29" i="6"/>
  <c r="AB29" i="6" s="1"/>
  <c r="BF28" i="6"/>
  <c r="BE28" i="6"/>
  <c r="BD28" i="6"/>
  <c r="BC28" i="6"/>
  <c r="BB28" i="6"/>
  <c r="BA28" i="6"/>
  <c r="AY28" i="6"/>
  <c r="AX28" i="6"/>
  <c r="AW28" i="6"/>
  <c r="AV28" i="6"/>
  <c r="AU28" i="6"/>
  <c r="AT28" i="6"/>
  <c r="AS28" i="6"/>
  <c r="AR28" i="6"/>
  <c r="AQ28" i="6"/>
  <c r="AP28" i="6"/>
  <c r="AO28" i="6"/>
  <c r="AN28" i="6"/>
  <c r="AM28" i="6"/>
  <c r="AF28" i="6"/>
  <c r="E28" i="6"/>
  <c r="D28" i="6"/>
  <c r="C28" i="6"/>
  <c r="AB28" i="6" s="1"/>
  <c r="BF27" i="6"/>
  <c r="BE27" i="6"/>
  <c r="BD27" i="6"/>
  <c r="BC27" i="6"/>
  <c r="BB27" i="6"/>
  <c r="BA27" i="6"/>
  <c r="AY27" i="6"/>
  <c r="AX27" i="6"/>
  <c r="AW27" i="6"/>
  <c r="AV27" i="6"/>
  <c r="AU27" i="6"/>
  <c r="AT27" i="6"/>
  <c r="AS27" i="6"/>
  <c r="AR27" i="6"/>
  <c r="AQ27" i="6"/>
  <c r="AP27" i="6"/>
  <c r="AO27" i="6"/>
  <c r="AN27" i="6"/>
  <c r="AM27" i="6"/>
  <c r="AF27" i="6"/>
  <c r="E27" i="6"/>
  <c r="D27" i="6"/>
  <c r="C27" i="6"/>
  <c r="AB27" i="6" s="1"/>
  <c r="BF26" i="6"/>
  <c r="BE26" i="6"/>
  <c r="BD26" i="6"/>
  <c r="BC26" i="6"/>
  <c r="BB26" i="6"/>
  <c r="BA26" i="6"/>
  <c r="AY26" i="6"/>
  <c r="AX26" i="6"/>
  <c r="AW26" i="6"/>
  <c r="AV26" i="6"/>
  <c r="AU26" i="6"/>
  <c r="AT26" i="6"/>
  <c r="AS26" i="6"/>
  <c r="AR26" i="6"/>
  <c r="AQ26" i="6"/>
  <c r="AP26" i="6"/>
  <c r="AO26" i="6"/>
  <c r="AN26" i="6"/>
  <c r="AM26" i="6"/>
  <c r="AF26" i="6"/>
  <c r="E26" i="6"/>
  <c r="D26" i="6"/>
  <c r="C26" i="6"/>
  <c r="AG26" i="6" s="1"/>
  <c r="AI26" i="6" s="1"/>
  <c r="AZ26" i="6" s="1"/>
  <c r="BF25" i="6"/>
  <c r="BE25" i="6"/>
  <c r="BD25" i="6"/>
  <c r="BC25" i="6"/>
  <c r="BB25" i="6"/>
  <c r="BA25" i="6"/>
  <c r="AY25" i="6"/>
  <c r="AX25" i="6"/>
  <c r="AW25" i="6"/>
  <c r="AV25" i="6"/>
  <c r="AU25" i="6"/>
  <c r="AT25" i="6"/>
  <c r="AS25" i="6"/>
  <c r="AR25" i="6"/>
  <c r="AQ25" i="6"/>
  <c r="AP25" i="6"/>
  <c r="AO25" i="6"/>
  <c r="AN25" i="6"/>
  <c r="AM25" i="6"/>
  <c r="AF25" i="6"/>
  <c r="E25" i="6"/>
  <c r="D25" i="6"/>
  <c r="C25" i="6"/>
  <c r="AB25" i="6" s="1"/>
  <c r="BF24" i="6"/>
  <c r="BE24" i="6"/>
  <c r="BD24" i="6"/>
  <c r="BC24" i="6"/>
  <c r="BB24" i="6"/>
  <c r="BA24" i="6"/>
  <c r="AY24" i="6"/>
  <c r="AX24" i="6"/>
  <c r="AW24" i="6"/>
  <c r="AV24" i="6"/>
  <c r="AU24" i="6"/>
  <c r="AT24" i="6"/>
  <c r="AS24" i="6"/>
  <c r="AR24" i="6"/>
  <c r="AQ24" i="6"/>
  <c r="AP24" i="6"/>
  <c r="AO24" i="6"/>
  <c r="AN24" i="6"/>
  <c r="AM24" i="6"/>
  <c r="AF24" i="6"/>
  <c r="E24" i="6"/>
  <c r="D24" i="6"/>
  <c r="C24" i="6"/>
  <c r="AB24" i="6" s="1"/>
  <c r="BF23" i="6"/>
  <c r="BE23" i="6"/>
  <c r="BD23" i="6"/>
  <c r="BC23" i="6"/>
  <c r="BB23" i="6"/>
  <c r="BA23" i="6"/>
  <c r="AY23" i="6"/>
  <c r="AX23" i="6"/>
  <c r="AW23" i="6"/>
  <c r="AV23" i="6"/>
  <c r="AU23" i="6"/>
  <c r="AT23" i="6"/>
  <c r="AS23" i="6"/>
  <c r="AR23" i="6"/>
  <c r="AQ23" i="6"/>
  <c r="AP23" i="6"/>
  <c r="AO23" i="6"/>
  <c r="AN23" i="6"/>
  <c r="AM23" i="6"/>
  <c r="AF23" i="6"/>
  <c r="AB23" i="6"/>
  <c r="E23" i="6"/>
  <c r="D23" i="6"/>
  <c r="C23" i="6"/>
  <c r="BF22" i="6"/>
  <c r="BE22" i="6"/>
  <c r="BD22" i="6"/>
  <c r="BC22" i="6"/>
  <c r="BB22" i="6"/>
  <c r="BA22" i="6"/>
  <c r="AY22" i="6"/>
  <c r="AX22" i="6"/>
  <c r="AW22" i="6"/>
  <c r="AV22" i="6"/>
  <c r="AU22" i="6"/>
  <c r="AT22" i="6"/>
  <c r="AS22" i="6"/>
  <c r="AR22" i="6"/>
  <c r="AQ22" i="6"/>
  <c r="AP22" i="6"/>
  <c r="AO22" i="6"/>
  <c r="AN22" i="6"/>
  <c r="AM22" i="6"/>
  <c r="AF22" i="6"/>
  <c r="AB22" i="6"/>
  <c r="E22" i="6"/>
  <c r="D22" i="6"/>
  <c r="C22" i="6"/>
  <c r="AG22" i="6" s="1"/>
  <c r="AI22" i="6" s="1"/>
  <c r="AZ22" i="6" s="1"/>
  <c r="BF21" i="6"/>
  <c r="BE21" i="6"/>
  <c r="BD21" i="6"/>
  <c r="BC21" i="6"/>
  <c r="BB21" i="6"/>
  <c r="BA21" i="6"/>
  <c r="AY21" i="6"/>
  <c r="AX21" i="6"/>
  <c r="AW21" i="6"/>
  <c r="AV21" i="6"/>
  <c r="AU21" i="6"/>
  <c r="AT21" i="6"/>
  <c r="AS21" i="6"/>
  <c r="AR21" i="6"/>
  <c r="AQ21" i="6"/>
  <c r="AP21" i="6"/>
  <c r="AO21" i="6"/>
  <c r="AN21" i="6"/>
  <c r="AM21" i="6"/>
  <c r="AF21" i="6"/>
  <c r="AB21" i="6"/>
  <c r="E21" i="6"/>
  <c r="D21" i="6"/>
  <c r="C21" i="6"/>
  <c r="BF20" i="6"/>
  <c r="BE20" i="6"/>
  <c r="BD20" i="6"/>
  <c r="BC20" i="6"/>
  <c r="BB20" i="6"/>
  <c r="BA20" i="6"/>
  <c r="AZ20" i="6"/>
  <c r="AY20" i="6"/>
  <c r="AX20" i="6"/>
  <c r="AW20" i="6"/>
  <c r="AV20" i="6"/>
  <c r="AU20" i="6"/>
  <c r="AT20" i="6"/>
  <c r="AS20" i="6"/>
  <c r="AR20" i="6"/>
  <c r="AQ20" i="6"/>
  <c r="AP20" i="6"/>
  <c r="AO20" i="6"/>
  <c r="AN20" i="6"/>
  <c r="AM20" i="6"/>
  <c r="AF20" i="6"/>
  <c r="E20" i="6"/>
  <c r="D20" i="6"/>
  <c r="C20" i="6"/>
  <c r="AB20" i="6" s="1"/>
  <c r="BF19" i="6"/>
  <c r="BE19" i="6"/>
  <c r="BD19" i="6"/>
  <c r="BC19" i="6"/>
  <c r="BB19" i="6"/>
  <c r="BA19" i="6"/>
  <c r="AZ19" i="6"/>
  <c r="AY19" i="6"/>
  <c r="AX19" i="6"/>
  <c r="AW19" i="6"/>
  <c r="AV19" i="6"/>
  <c r="AU19" i="6"/>
  <c r="AT19" i="6"/>
  <c r="AS19" i="6"/>
  <c r="AR19" i="6"/>
  <c r="AQ19" i="6"/>
  <c r="AP19" i="6"/>
  <c r="AO19" i="6"/>
  <c r="AN19" i="6"/>
  <c r="AM19" i="6"/>
  <c r="AF19" i="6"/>
  <c r="E19" i="6"/>
  <c r="D19" i="6"/>
  <c r="C19" i="6"/>
  <c r="AB19" i="6" s="1"/>
  <c r="BF18" i="6"/>
  <c r="BE18" i="6"/>
  <c r="BD18" i="6"/>
  <c r="BC18" i="6"/>
  <c r="BB18" i="6"/>
  <c r="BA18" i="6"/>
  <c r="AZ18" i="6"/>
  <c r="AY18" i="6"/>
  <c r="AX18" i="6"/>
  <c r="AW18" i="6"/>
  <c r="AV18" i="6"/>
  <c r="AU18" i="6"/>
  <c r="AT18" i="6"/>
  <c r="AS18" i="6"/>
  <c r="AR18" i="6"/>
  <c r="AQ18" i="6"/>
  <c r="AP18" i="6"/>
  <c r="AO18" i="6"/>
  <c r="AN18" i="6"/>
  <c r="AM18" i="6"/>
  <c r="AF18" i="6"/>
  <c r="E18" i="6"/>
  <c r="D18" i="6"/>
  <c r="C18" i="6"/>
  <c r="AB18" i="6" s="1"/>
  <c r="BF17" i="6"/>
  <c r="BE17" i="6"/>
  <c r="BD17" i="6"/>
  <c r="BC17" i="6"/>
  <c r="BB17" i="6"/>
  <c r="BA17" i="6"/>
  <c r="AZ17" i="6"/>
  <c r="AY17" i="6"/>
  <c r="AX17" i="6"/>
  <c r="AW17" i="6"/>
  <c r="AV17" i="6"/>
  <c r="AU17" i="6"/>
  <c r="AT17" i="6"/>
  <c r="AS17" i="6"/>
  <c r="AR17" i="6"/>
  <c r="AQ17" i="6"/>
  <c r="AP17" i="6"/>
  <c r="AO17" i="6"/>
  <c r="AN17" i="6"/>
  <c r="AM17" i="6"/>
  <c r="AF17" i="6"/>
  <c r="AB17" i="6"/>
  <c r="E17" i="6"/>
  <c r="D17" i="6"/>
  <c r="C17" i="6"/>
  <c r="AI17" i="6" s="1"/>
  <c r="BF16" i="6"/>
  <c r="BE16" i="6"/>
  <c r="BD16" i="6"/>
  <c r="BC16" i="6"/>
  <c r="BB16" i="6"/>
  <c r="BA16" i="6"/>
  <c r="AZ16" i="6"/>
  <c r="AY16" i="6"/>
  <c r="AX16" i="6"/>
  <c r="AW16" i="6"/>
  <c r="AV16" i="6"/>
  <c r="AU16" i="6"/>
  <c r="AT16" i="6"/>
  <c r="AS16" i="6"/>
  <c r="AR16" i="6"/>
  <c r="AQ16" i="6"/>
  <c r="AP16" i="6"/>
  <c r="AO16" i="6"/>
  <c r="AN16" i="6"/>
  <c r="AM16" i="6"/>
  <c r="AF16" i="6"/>
  <c r="E16" i="6"/>
  <c r="D16" i="6"/>
  <c r="C16" i="6"/>
  <c r="AB16" i="6" s="1"/>
  <c r="BF15" i="6"/>
  <c r="BE15" i="6"/>
  <c r="BD15" i="6"/>
  <c r="BC15" i="6"/>
  <c r="BB15" i="6"/>
  <c r="BA15" i="6"/>
  <c r="AZ15" i="6"/>
  <c r="AY15" i="6"/>
  <c r="AX15" i="6"/>
  <c r="AW15" i="6"/>
  <c r="AV15" i="6"/>
  <c r="AU15" i="6"/>
  <c r="AT15" i="6"/>
  <c r="AS15" i="6"/>
  <c r="AR15" i="6"/>
  <c r="AQ15" i="6"/>
  <c r="AP15" i="6"/>
  <c r="AO15" i="6"/>
  <c r="AN15" i="6"/>
  <c r="AM15" i="6"/>
  <c r="AF15" i="6"/>
  <c r="E15" i="6"/>
  <c r="D15" i="6"/>
  <c r="C15" i="6"/>
  <c r="AI15" i="6" s="1"/>
  <c r="BF14" i="6"/>
  <c r="BE14" i="6"/>
  <c r="BD14" i="6"/>
  <c r="BC14" i="6"/>
  <c r="BB14" i="6"/>
  <c r="BA14" i="6"/>
  <c r="AZ14" i="6"/>
  <c r="AY14" i="6"/>
  <c r="AX14" i="6"/>
  <c r="AW14" i="6"/>
  <c r="AV14" i="6"/>
  <c r="AU14" i="6"/>
  <c r="AT14" i="6"/>
  <c r="AS14" i="6"/>
  <c r="AR14" i="6"/>
  <c r="AQ14" i="6"/>
  <c r="AP14" i="6"/>
  <c r="AO14" i="6"/>
  <c r="AM14" i="6"/>
  <c r="AF14" i="6"/>
  <c r="E14" i="6"/>
  <c r="D14" i="6"/>
  <c r="C14" i="6"/>
  <c r="AG14" i="6" s="1"/>
  <c r="AI14" i="6" s="1"/>
  <c r="AN14" i="6" s="1"/>
  <c r="BF13" i="6"/>
  <c r="BE13" i="6"/>
  <c r="BD13" i="6"/>
  <c r="BC13" i="6"/>
  <c r="BA13" i="6"/>
  <c r="AZ13" i="6"/>
  <c r="AY13" i="6"/>
  <c r="AX13" i="6"/>
  <c r="AW13" i="6"/>
  <c r="AV13" i="6"/>
  <c r="AU13" i="6"/>
  <c r="AT13" i="6"/>
  <c r="AS13" i="6"/>
  <c r="AR13" i="6"/>
  <c r="AQ13" i="6"/>
  <c r="AP13" i="6"/>
  <c r="AO13" i="6"/>
  <c r="AN13" i="6"/>
  <c r="AM13" i="6"/>
  <c r="AF13" i="6"/>
  <c r="E13" i="6"/>
  <c r="D13" i="6"/>
  <c r="C13" i="6"/>
  <c r="AB13" i="6" s="1"/>
  <c r="BF12" i="6"/>
  <c r="BE12" i="6"/>
  <c r="BD12" i="6"/>
  <c r="BC12" i="6"/>
  <c r="BA12" i="6"/>
  <c r="AZ12" i="6"/>
  <c r="AY12" i="6"/>
  <c r="AX12" i="6"/>
  <c r="AW12" i="6"/>
  <c r="AV12" i="6"/>
  <c r="AU12" i="6"/>
  <c r="AT12" i="6"/>
  <c r="AS12" i="6"/>
  <c r="AR12" i="6"/>
  <c r="AQ12" i="6"/>
  <c r="AP12" i="6"/>
  <c r="AO12" i="6"/>
  <c r="AN12" i="6"/>
  <c r="AM12" i="6"/>
  <c r="AF12" i="6"/>
  <c r="E12" i="6"/>
  <c r="D12" i="6"/>
  <c r="C12" i="6"/>
  <c r="AB12" i="6" s="1"/>
  <c r="BF11" i="6"/>
  <c r="BE11" i="6"/>
  <c r="BD11" i="6"/>
  <c r="BC11" i="6"/>
  <c r="BB11" i="6"/>
  <c r="BA11" i="6"/>
  <c r="AZ11" i="6"/>
  <c r="AY11" i="6"/>
  <c r="AX11" i="6"/>
  <c r="AW11" i="6"/>
  <c r="AV11" i="6"/>
  <c r="AU11" i="6"/>
  <c r="AT11" i="6"/>
  <c r="AS11" i="6"/>
  <c r="AR11" i="6"/>
  <c r="AQ11" i="6"/>
  <c r="AP11" i="6"/>
  <c r="AO11" i="6"/>
  <c r="AN11" i="6"/>
  <c r="AM11" i="6"/>
  <c r="AF11" i="6"/>
  <c r="E11" i="6"/>
  <c r="D11" i="6"/>
  <c r="C11" i="6"/>
  <c r="AB11" i="6" s="1"/>
  <c r="BF10" i="6"/>
  <c r="BE10" i="6"/>
  <c r="BD10" i="6"/>
  <c r="BC10" i="6"/>
  <c r="BB10" i="6"/>
  <c r="BA10" i="6"/>
  <c r="AZ10" i="6"/>
  <c r="AY10" i="6"/>
  <c r="AX10" i="6"/>
  <c r="AW10" i="6"/>
  <c r="AV10" i="6"/>
  <c r="AU10" i="6"/>
  <c r="AT10" i="6"/>
  <c r="AS10" i="6"/>
  <c r="AR10" i="6"/>
  <c r="AQ10" i="6"/>
  <c r="AP10" i="6"/>
  <c r="AO10" i="6"/>
  <c r="AN10" i="6"/>
  <c r="AM10" i="6"/>
  <c r="AF10" i="6"/>
  <c r="E10" i="6"/>
  <c r="D10" i="6"/>
  <c r="C10" i="6"/>
  <c r="AB10" i="6" s="1"/>
  <c r="BF9" i="6"/>
  <c r="BE9" i="6"/>
  <c r="BD9" i="6"/>
  <c r="BC9" i="6"/>
  <c r="BB9" i="6"/>
  <c r="BA9" i="6"/>
  <c r="AZ9" i="6"/>
  <c r="AY9" i="6"/>
  <c r="AX9" i="6"/>
  <c r="AW9" i="6"/>
  <c r="AV9" i="6"/>
  <c r="AU9" i="6"/>
  <c r="AT9" i="6"/>
  <c r="AS9" i="6"/>
  <c r="AR9" i="6"/>
  <c r="AQ9" i="6"/>
  <c r="AP9" i="6"/>
  <c r="AO9" i="6"/>
  <c r="AN9" i="6"/>
  <c r="AM9" i="6"/>
  <c r="AF9" i="6"/>
  <c r="AB9" i="6"/>
  <c r="E9" i="6"/>
  <c r="D9" i="6"/>
  <c r="AG9" i="6" s="1"/>
  <c r="AI9" i="6" s="1"/>
  <c r="C9" i="6"/>
  <c r="BF8" i="6"/>
  <c r="BE8" i="6"/>
  <c r="BD8" i="6"/>
  <c r="BC8" i="6"/>
  <c r="BB8" i="6"/>
  <c r="BA8" i="6"/>
  <c r="AZ8" i="6"/>
  <c r="AY8" i="6"/>
  <c r="AX8" i="6"/>
  <c r="AW8" i="6"/>
  <c r="AV8" i="6"/>
  <c r="AU8" i="6"/>
  <c r="AT8" i="6"/>
  <c r="AS8" i="6"/>
  <c r="AR8" i="6"/>
  <c r="AQ8" i="6"/>
  <c r="AP8" i="6"/>
  <c r="AO8" i="6"/>
  <c r="AN8" i="6"/>
  <c r="AM8" i="6"/>
  <c r="AF8" i="6"/>
  <c r="E8" i="6"/>
  <c r="D8" i="6"/>
  <c r="C8" i="6"/>
  <c r="AB8" i="6" s="1"/>
  <c r="BF7" i="6"/>
  <c r="BE7" i="6"/>
  <c r="BD7" i="6"/>
  <c r="BC7" i="6"/>
  <c r="BB7" i="6"/>
  <c r="BA7" i="6"/>
  <c r="AZ7" i="6"/>
  <c r="AY7" i="6"/>
  <c r="AX7" i="6"/>
  <c r="AW7" i="6"/>
  <c r="AV7" i="6"/>
  <c r="AU7" i="6"/>
  <c r="AT7" i="6"/>
  <c r="AS7" i="6"/>
  <c r="AR7" i="6"/>
  <c r="AQ7" i="6"/>
  <c r="AP7" i="6"/>
  <c r="AO7" i="6"/>
  <c r="AN7" i="6"/>
  <c r="AM7" i="6"/>
  <c r="AF7" i="6"/>
  <c r="AB7" i="6"/>
  <c r="E7" i="6"/>
  <c r="D7" i="6"/>
  <c r="C7" i="6"/>
  <c r="AI7" i="6" s="1"/>
  <c r="BF6" i="6"/>
  <c r="BE6" i="6"/>
  <c r="BD6" i="6"/>
  <c r="BC6" i="6"/>
  <c r="BC5" i="6" s="1"/>
  <c r="BB6" i="6"/>
  <c r="BA6" i="6"/>
  <c r="AZ6" i="6"/>
  <c r="AY6" i="6"/>
  <c r="AY5" i="6" s="1"/>
  <c r="AX6" i="6"/>
  <c r="AW6" i="6"/>
  <c r="AV6" i="6"/>
  <c r="AU6" i="6"/>
  <c r="AU5" i="6" s="1"/>
  <c r="AT6" i="6"/>
  <c r="AS6" i="6"/>
  <c r="AR6" i="6"/>
  <c r="AQ6" i="6"/>
  <c r="AQ5" i="6" s="1"/>
  <c r="AP6" i="6"/>
  <c r="AO6" i="6"/>
  <c r="AN6" i="6"/>
  <c r="AM6" i="6"/>
  <c r="AM5" i="6" s="1"/>
  <c r="AF6" i="6"/>
  <c r="E6" i="6"/>
  <c r="D6" i="6"/>
  <c r="C6" i="6"/>
  <c r="AG6" i="6" s="1"/>
  <c r="AI6" i="6" s="1"/>
  <c r="BE5" i="6"/>
  <c r="BA5" i="6"/>
  <c r="AW5" i="6"/>
  <c r="AS5" i="6"/>
  <c r="AO5" i="6"/>
  <c r="AF5" i="6"/>
  <c r="AB5" i="6"/>
  <c r="E5" i="6"/>
  <c r="D5" i="6"/>
  <c r="AG5" i="6" s="1"/>
  <c r="AI5" i="6" s="1"/>
  <c r="C5" i="6"/>
  <c r="AB3" i="6"/>
  <c r="AD2" i="6"/>
  <c r="AB1" i="6"/>
  <c r="BC43" i="2"/>
  <c r="BA43" i="2"/>
  <c r="AY43" i="2"/>
  <c r="AW43" i="2"/>
  <c r="AU43" i="2"/>
  <c r="AS43" i="2"/>
  <c r="AQ43" i="2"/>
  <c r="AO43" i="2"/>
  <c r="AM43" i="2"/>
  <c r="BC42" i="2"/>
  <c r="BA42" i="2"/>
  <c r="AY42" i="2"/>
  <c r="AW42" i="2"/>
  <c r="AU42" i="2"/>
  <c r="AS42" i="2"/>
  <c r="AQ42" i="2"/>
  <c r="AO42" i="2"/>
  <c r="AM42" i="2"/>
  <c r="BC41" i="2"/>
  <c r="BA41" i="2"/>
  <c r="AY41" i="2"/>
  <c r="AW41" i="2"/>
  <c r="AU41" i="2"/>
  <c r="AS41" i="2"/>
  <c r="AQ41" i="2"/>
  <c r="AO41" i="2"/>
  <c r="AM41" i="2"/>
  <c r="BE40" i="2"/>
  <c r="BD40" i="2"/>
  <c r="BC40" i="2"/>
  <c r="BB40" i="2"/>
  <c r="BA40" i="2"/>
  <c r="AZ40" i="2"/>
  <c r="AY40" i="2"/>
  <c r="AX40" i="2"/>
  <c r="AW40" i="2"/>
  <c r="AV40" i="2"/>
  <c r="AU40" i="2"/>
  <c r="AT40" i="2"/>
  <c r="AS40" i="2"/>
  <c r="AR40" i="2"/>
  <c r="AQ40" i="2"/>
  <c r="AP40" i="2"/>
  <c r="AO40" i="2"/>
  <c r="AN40" i="2"/>
  <c r="AM40" i="2"/>
  <c r="AL40" i="2"/>
  <c r="AE40" i="2"/>
  <c r="AA40" i="2"/>
  <c r="BE39" i="2"/>
  <c r="BC39" i="2"/>
  <c r="AY39" i="2"/>
  <c r="AW39" i="2"/>
  <c r="AU39" i="2"/>
  <c r="AS39" i="2"/>
  <c r="AQ39" i="2"/>
  <c r="AO39" i="2"/>
  <c r="AM39" i="2"/>
  <c r="BE38" i="2"/>
  <c r="BC38" i="2"/>
  <c r="AY38" i="2"/>
  <c r="AW38" i="2"/>
  <c r="AU38" i="2"/>
  <c r="AS38" i="2"/>
  <c r="AQ38" i="2"/>
  <c r="AO38" i="2"/>
  <c r="AM38" i="2"/>
  <c r="BE37" i="2"/>
  <c r="BC37" i="2"/>
  <c r="AY37" i="2"/>
  <c r="AW37" i="2"/>
  <c r="AU37" i="2"/>
  <c r="AS37" i="2"/>
  <c r="AQ37" i="2"/>
  <c r="AO37" i="2"/>
  <c r="AM37" i="2"/>
  <c r="BE36" i="2"/>
  <c r="BD36" i="2"/>
  <c r="BC36" i="2"/>
  <c r="BB36" i="2"/>
  <c r="BA36" i="2"/>
  <c r="AZ36" i="2"/>
  <c r="AY36" i="2"/>
  <c r="AX36" i="2"/>
  <c r="AW36" i="2"/>
  <c r="AV36" i="2"/>
  <c r="AU36" i="2"/>
  <c r="AT36" i="2"/>
  <c r="AS36" i="2"/>
  <c r="AR36" i="2"/>
  <c r="AQ36" i="2"/>
  <c r="AP36" i="2"/>
  <c r="AO36" i="2"/>
  <c r="AN36" i="2"/>
  <c r="AM36" i="2"/>
  <c r="AL36" i="2"/>
  <c r="AE36" i="2"/>
  <c r="AA36" i="2"/>
  <c r="BE35" i="2"/>
  <c r="BC35" i="2"/>
  <c r="AY35" i="2"/>
  <c r="AW35" i="2"/>
  <c r="AU35" i="2"/>
  <c r="AS35" i="2"/>
  <c r="AQ35" i="2"/>
  <c r="AO35" i="2"/>
  <c r="AM35" i="2"/>
  <c r="BE34" i="2"/>
  <c r="BC34" i="2"/>
  <c r="AY34" i="2"/>
  <c r="AW34" i="2"/>
  <c r="AU34" i="2"/>
  <c r="AS34" i="2"/>
  <c r="AQ34" i="2"/>
  <c r="AO34" i="2"/>
  <c r="AM34" i="2"/>
  <c r="BE33" i="2"/>
  <c r="BC33" i="2"/>
  <c r="BA33" i="2"/>
  <c r="AY33" i="2"/>
  <c r="AW33" i="2"/>
  <c r="AU33" i="2"/>
  <c r="AQ33" i="2"/>
  <c r="AO33" i="2"/>
  <c r="AM33" i="2"/>
  <c r="BE32" i="2"/>
  <c r="BC32" i="2"/>
  <c r="BA32" i="2"/>
  <c r="AY32" i="2"/>
  <c r="AW32" i="2"/>
  <c r="AU32" i="2"/>
  <c r="AQ32" i="2"/>
  <c r="AO32" i="2"/>
  <c r="AM32" i="2"/>
  <c r="BE31" i="2"/>
  <c r="BC31" i="2"/>
  <c r="AY31" i="2"/>
  <c r="AW31" i="2"/>
  <c r="AU31" i="2"/>
  <c r="AS31" i="2"/>
  <c r="AQ31" i="2"/>
  <c r="AO31" i="2"/>
  <c r="AM31" i="2"/>
  <c r="BE30" i="2"/>
  <c r="BC30" i="2"/>
  <c r="AY30" i="2"/>
  <c r="AW30" i="2"/>
  <c r="AU30" i="2"/>
  <c r="AS30" i="2"/>
  <c r="AQ30" i="2"/>
  <c r="AO30" i="2"/>
  <c r="AM30" i="2"/>
  <c r="BE29" i="2"/>
  <c r="BC29" i="2"/>
  <c r="AY29" i="2"/>
  <c r="AW29" i="2"/>
  <c r="AU29" i="2"/>
  <c r="AS29" i="2"/>
  <c r="AQ29" i="2"/>
  <c r="AO29" i="2"/>
  <c r="AM29" i="2"/>
  <c r="BE28" i="2"/>
  <c r="BC28" i="2"/>
  <c r="AY28" i="2"/>
  <c r="AW28" i="2"/>
  <c r="AU28" i="2"/>
  <c r="AS28" i="2"/>
  <c r="AQ28" i="2"/>
  <c r="AO28" i="2"/>
  <c r="AM28" i="2"/>
  <c r="BE27" i="2"/>
  <c r="BD27" i="2"/>
  <c r="BC27" i="2"/>
  <c r="BB27" i="2"/>
  <c r="BA27" i="2"/>
  <c r="AZ27" i="2"/>
  <c r="AY27" i="2"/>
  <c r="AX27" i="2"/>
  <c r="AW27" i="2"/>
  <c r="AV27" i="2"/>
  <c r="AU27" i="2"/>
  <c r="AT27" i="2"/>
  <c r="AS27" i="2"/>
  <c r="AR27" i="2"/>
  <c r="AQ27" i="2"/>
  <c r="AP27" i="2"/>
  <c r="AO27" i="2"/>
  <c r="AN27" i="2"/>
  <c r="AM27" i="2"/>
  <c r="AL27" i="2"/>
  <c r="AE27" i="2"/>
  <c r="AA27" i="2"/>
  <c r="BE26" i="2"/>
  <c r="BC26" i="2"/>
  <c r="AY26" i="2"/>
  <c r="AW26" i="2"/>
  <c r="AU26" i="2"/>
  <c r="AS26" i="2"/>
  <c r="AQ26" i="2"/>
  <c r="AO26" i="2"/>
  <c r="AM26" i="2"/>
  <c r="BE25" i="2"/>
  <c r="BC25" i="2"/>
  <c r="AY25" i="2"/>
  <c r="AW25" i="2"/>
  <c r="AU25" i="2"/>
  <c r="AS25" i="2"/>
  <c r="AQ25" i="2"/>
  <c r="AO25" i="2"/>
  <c r="AM25" i="2"/>
  <c r="BE24" i="2"/>
  <c r="BC24" i="2"/>
  <c r="AY24" i="2"/>
  <c r="AW24" i="2"/>
  <c r="AU24" i="2"/>
  <c r="AS24" i="2"/>
  <c r="AQ24" i="2"/>
  <c r="AO24" i="2"/>
  <c r="AM24" i="2"/>
  <c r="BE23" i="2"/>
  <c r="BC23" i="2"/>
  <c r="AY23" i="2"/>
  <c r="AW23" i="2"/>
  <c r="AU23" i="2"/>
  <c r="AS23" i="2"/>
  <c r="AQ23" i="2"/>
  <c r="AO23" i="2"/>
  <c r="AM23" i="2"/>
  <c r="BE22" i="2"/>
  <c r="BC22" i="2"/>
  <c r="AY22" i="2"/>
  <c r="AW22" i="2"/>
  <c r="AU22" i="2"/>
  <c r="AS22" i="2"/>
  <c r="AQ22" i="2"/>
  <c r="AO22" i="2"/>
  <c r="AM22" i="2"/>
  <c r="BE21" i="2"/>
  <c r="BD21" i="2"/>
  <c r="BC21" i="2"/>
  <c r="BB21" i="2"/>
  <c r="BA21" i="2"/>
  <c r="AZ21" i="2"/>
  <c r="AY21" i="2"/>
  <c r="AX21" i="2"/>
  <c r="AW21" i="2"/>
  <c r="AV21" i="2"/>
  <c r="AU21" i="2"/>
  <c r="AT21" i="2"/>
  <c r="AS21" i="2"/>
  <c r="AR21" i="2"/>
  <c r="AQ21" i="2"/>
  <c r="AP21" i="2"/>
  <c r="AO21" i="2"/>
  <c r="AN21" i="2"/>
  <c r="AM21" i="2"/>
  <c r="AL21" i="2"/>
  <c r="AE21" i="2"/>
  <c r="AA21" i="2"/>
  <c r="BE20" i="2"/>
  <c r="BC20" i="2"/>
  <c r="BA20" i="2"/>
  <c r="AW20" i="2"/>
  <c r="AU20" i="2"/>
  <c r="AS20" i="2"/>
  <c r="AQ20" i="2"/>
  <c r="AO20" i="2"/>
  <c r="AM20" i="2"/>
  <c r="BE19" i="2"/>
  <c r="BC19" i="2"/>
  <c r="AY19" i="2"/>
  <c r="AW19" i="2"/>
  <c r="AU19" i="2"/>
  <c r="AS19" i="2"/>
  <c r="AQ19" i="2"/>
  <c r="AO19" i="2"/>
  <c r="AM19" i="2"/>
  <c r="BE18" i="2"/>
  <c r="BC18" i="2"/>
  <c r="AY18" i="2"/>
  <c r="AW18" i="2"/>
  <c r="AU18" i="2"/>
  <c r="AS18" i="2"/>
  <c r="AQ18" i="2"/>
  <c r="AO18" i="2"/>
  <c r="AM18" i="2"/>
  <c r="BE17" i="2"/>
  <c r="BC17" i="2"/>
  <c r="AY17" i="2"/>
  <c r="AW17" i="2"/>
  <c r="AU17" i="2"/>
  <c r="AS17" i="2"/>
  <c r="AQ17" i="2"/>
  <c r="AO17" i="2"/>
  <c r="AM17" i="2"/>
  <c r="BE16" i="2"/>
  <c r="BC16" i="2"/>
  <c r="AY16" i="2"/>
  <c r="AW16" i="2"/>
  <c r="AU16" i="2"/>
  <c r="AS16" i="2"/>
  <c r="AQ16" i="2"/>
  <c r="AO16" i="2"/>
  <c r="AM16" i="2"/>
  <c r="BE15" i="2"/>
  <c r="BD15" i="2"/>
  <c r="BC15" i="2"/>
  <c r="BB15" i="2"/>
  <c r="BA15" i="2"/>
  <c r="AZ15" i="2"/>
  <c r="AY15" i="2"/>
  <c r="AX15" i="2"/>
  <c r="AW15" i="2"/>
  <c r="AV15" i="2"/>
  <c r="AU15" i="2"/>
  <c r="AT15" i="2"/>
  <c r="AS15" i="2"/>
  <c r="AR15" i="2"/>
  <c r="AQ15" i="2"/>
  <c r="AP15" i="2"/>
  <c r="AO15" i="2"/>
  <c r="AN15" i="2"/>
  <c r="AM15" i="2"/>
  <c r="AL15" i="2"/>
  <c r="AE15" i="2"/>
  <c r="AA15" i="2"/>
  <c r="BE14" i="2"/>
  <c r="BC14" i="2"/>
  <c r="AY14" i="2"/>
  <c r="AW14" i="2"/>
  <c r="AU14" i="2"/>
  <c r="AS14" i="2"/>
  <c r="AQ14" i="2"/>
  <c r="AO14" i="2"/>
  <c r="AM14" i="2"/>
  <c r="BE13" i="2"/>
  <c r="BD13" i="2"/>
  <c r="BC13" i="2"/>
  <c r="BB13" i="2"/>
  <c r="BA13" i="2"/>
  <c r="AZ13" i="2"/>
  <c r="AY13" i="2"/>
  <c r="AX13" i="2"/>
  <c r="AW13" i="2"/>
  <c r="AW5" i="2" s="1"/>
  <c r="AV13" i="2"/>
  <c r="AU13" i="2"/>
  <c r="AT13" i="2"/>
  <c r="AS13" i="2"/>
  <c r="AR13" i="2"/>
  <c r="AQ13" i="2"/>
  <c r="AP13" i="2"/>
  <c r="AO13" i="2"/>
  <c r="AO5" i="2" s="1"/>
  <c r="AN13" i="2"/>
  <c r="AM13" i="2"/>
  <c r="AL13" i="2"/>
  <c r="AE13" i="2"/>
  <c r="AA13" i="2"/>
  <c r="BE12" i="2"/>
  <c r="BC12" i="2"/>
  <c r="AY12" i="2"/>
  <c r="AW12" i="2"/>
  <c r="AU12" i="2"/>
  <c r="AS12" i="2"/>
  <c r="AQ12" i="2"/>
  <c r="AO12" i="2"/>
  <c r="AM12" i="2"/>
  <c r="BE11" i="2"/>
  <c r="BC11" i="2"/>
  <c r="AY11" i="2"/>
  <c r="AW11" i="2"/>
  <c r="AU11" i="2"/>
  <c r="AS11" i="2"/>
  <c r="AQ11" i="2"/>
  <c r="AO11" i="2"/>
  <c r="AM11" i="2"/>
  <c r="BE10" i="2"/>
  <c r="BC10" i="2"/>
  <c r="AY10" i="2"/>
  <c r="AW10" i="2"/>
  <c r="AU10" i="2"/>
  <c r="AS10" i="2"/>
  <c r="AQ10" i="2"/>
  <c r="AO10" i="2"/>
  <c r="AM10" i="2"/>
  <c r="BE9" i="2"/>
  <c r="BD9" i="2"/>
  <c r="BC9" i="2"/>
  <c r="BB9" i="2"/>
  <c r="BA9" i="2"/>
  <c r="AZ9" i="2"/>
  <c r="AY9" i="2"/>
  <c r="AX9" i="2"/>
  <c r="AW9" i="2"/>
  <c r="AV9" i="2"/>
  <c r="AU9" i="2"/>
  <c r="AT9" i="2"/>
  <c r="AS9" i="2"/>
  <c r="AR9" i="2"/>
  <c r="AQ9" i="2"/>
  <c r="AP9" i="2"/>
  <c r="AO9" i="2"/>
  <c r="AN9" i="2"/>
  <c r="AM9" i="2"/>
  <c r="AL9" i="2"/>
  <c r="AE9" i="2"/>
  <c r="AA9" i="2"/>
  <c r="BE8" i="2"/>
  <c r="BC8" i="2"/>
  <c r="AY8" i="2"/>
  <c r="AW8" i="2"/>
  <c r="AU8" i="2"/>
  <c r="AS8" i="2"/>
  <c r="AQ8" i="2"/>
  <c r="AO8" i="2"/>
  <c r="AM8" i="2"/>
  <c r="BE7" i="2"/>
  <c r="BC7" i="2"/>
  <c r="AY7" i="2"/>
  <c r="AW7" i="2"/>
  <c r="AU7" i="2"/>
  <c r="AS7" i="2"/>
  <c r="AQ7" i="2"/>
  <c r="AO7" i="2"/>
  <c r="AM7" i="2"/>
  <c r="BE6" i="2"/>
  <c r="BC6" i="2"/>
  <c r="AY6" i="2"/>
  <c r="AW6" i="2"/>
  <c r="AU6" i="2"/>
  <c r="AS6" i="2"/>
  <c r="AQ6" i="2"/>
  <c r="AO6" i="2"/>
  <c r="AM6" i="2"/>
  <c r="AA5" i="2"/>
  <c r="BE41" i="4"/>
  <c r="BC41" i="4"/>
  <c r="BA41" i="4"/>
  <c r="AY41" i="4"/>
  <c r="AW41" i="4"/>
  <c r="AU41" i="4"/>
  <c r="AS41" i="4"/>
  <c r="AQ41" i="4"/>
  <c r="AM41" i="4"/>
  <c r="BE40" i="4"/>
  <c r="BC40" i="4"/>
  <c r="BA40" i="4"/>
  <c r="AY40" i="4"/>
  <c r="AW40" i="4"/>
  <c r="AU40" i="4"/>
  <c r="AS40" i="4"/>
  <c r="AQ40" i="4"/>
  <c r="AM40" i="4"/>
  <c r="BE39" i="4"/>
  <c r="BC39" i="4"/>
  <c r="BA39" i="4"/>
  <c r="AY39" i="4"/>
  <c r="AW39" i="4"/>
  <c r="AU39" i="4"/>
  <c r="AS39" i="4"/>
  <c r="AQ39" i="4"/>
  <c r="AM39" i="4"/>
  <c r="BE38" i="4"/>
  <c r="BC38" i="4"/>
  <c r="BA38" i="4"/>
  <c r="AY38" i="4"/>
  <c r="AW38" i="4"/>
  <c r="AU38" i="4"/>
  <c r="AS38" i="4"/>
  <c r="AQ38" i="4"/>
  <c r="AM38" i="4"/>
  <c r="BE37" i="4"/>
  <c r="BC37" i="4"/>
  <c r="BA37" i="4"/>
  <c r="AY37" i="4"/>
  <c r="AW37" i="4"/>
  <c r="AU37" i="4"/>
  <c r="AS37" i="4"/>
  <c r="AQ37" i="4"/>
  <c r="AM37" i="4"/>
  <c r="BE36" i="4"/>
  <c r="BC36" i="4"/>
  <c r="BA36" i="4"/>
  <c r="AY36" i="4"/>
  <c r="AW36" i="4"/>
  <c r="AU36" i="4"/>
  <c r="AS36" i="4"/>
  <c r="AQ36" i="4"/>
  <c r="AM36" i="4"/>
  <c r="BE35" i="4"/>
  <c r="BD35" i="4"/>
  <c r="BC35" i="4"/>
  <c r="BB35" i="4"/>
  <c r="BA35" i="4"/>
  <c r="AZ35" i="4"/>
  <c r="AY35" i="4"/>
  <c r="AX35" i="4"/>
  <c r="AW35" i="4"/>
  <c r="AV35" i="4"/>
  <c r="AU35" i="4"/>
  <c r="AT35" i="4"/>
  <c r="AS35" i="4"/>
  <c r="AR35" i="4"/>
  <c r="AQ35" i="4"/>
  <c r="AP35" i="4"/>
  <c r="AO35" i="4"/>
  <c r="AN35" i="4"/>
  <c r="AM35" i="4"/>
  <c r="AL35" i="4"/>
  <c r="AH35" i="4"/>
  <c r="AE35" i="4"/>
  <c r="AA35" i="4"/>
  <c r="BE34" i="4"/>
  <c r="BD34" i="4"/>
  <c r="BC34" i="4"/>
  <c r="BB34" i="4"/>
  <c r="BA34" i="4"/>
  <c r="AZ34" i="4"/>
  <c r="AY34" i="4"/>
  <c r="AX34" i="4"/>
  <c r="AW34" i="4"/>
  <c r="AV34" i="4"/>
  <c r="AU34" i="4"/>
  <c r="AT34" i="4"/>
  <c r="AS34" i="4"/>
  <c r="AR34" i="4"/>
  <c r="AQ34" i="4"/>
  <c r="AP34" i="4"/>
  <c r="AO34" i="4"/>
  <c r="AN34" i="4"/>
  <c r="AM34" i="4"/>
  <c r="AL34" i="4"/>
  <c r="AH34" i="4"/>
  <c r="AE34" i="4"/>
  <c r="AA34" i="4"/>
  <c r="BE33" i="4"/>
  <c r="BC33" i="4"/>
  <c r="BA33" i="4"/>
  <c r="AY33" i="4"/>
  <c r="AW33" i="4"/>
  <c r="AU33" i="4"/>
  <c r="AQ33" i="4"/>
  <c r="AO33" i="4"/>
  <c r="AM33" i="4"/>
  <c r="BC32" i="4"/>
  <c r="BA32" i="4"/>
  <c r="AY32" i="4"/>
  <c r="AW32" i="4"/>
  <c r="AU32" i="4"/>
  <c r="AS32" i="4"/>
  <c r="AQ32" i="4"/>
  <c r="AO32" i="4"/>
  <c r="AM32" i="4"/>
  <c r="BE31" i="4"/>
  <c r="BC31" i="4"/>
  <c r="BA31" i="4"/>
  <c r="AY31" i="4"/>
  <c r="AW31" i="4"/>
  <c r="AU31" i="4"/>
  <c r="AQ31" i="4"/>
  <c r="AO31" i="4"/>
  <c r="AM31" i="4"/>
  <c r="BE30" i="4"/>
  <c r="BA30" i="4"/>
  <c r="AY30" i="4"/>
  <c r="AW30" i="4"/>
  <c r="AU30" i="4"/>
  <c r="AS30" i="4"/>
  <c r="AQ30" i="4"/>
  <c r="AO30" i="4"/>
  <c r="AM30" i="4"/>
  <c r="BE29" i="4"/>
  <c r="BC29" i="4"/>
  <c r="BA29" i="4"/>
  <c r="AY29" i="4"/>
  <c r="AW29" i="4"/>
  <c r="AU29" i="4"/>
  <c r="AQ29" i="4"/>
  <c r="AO29" i="4"/>
  <c r="AM29" i="4"/>
  <c r="BE28" i="4"/>
  <c r="BC28" i="4"/>
  <c r="BA28" i="4"/>
  <c r="AY28" i="4"/>
  <c r="AW28" i="4"/>
  <c r="AU28" i="4"/>
  <c r="AQ28" i="4"/>
  <c r="AO28" i="4"/>
  <c r="AM28" i="4"/>
  <c r="BE27" i="4"/>
  <c r="BC27" i="4"/>
  <c r="BA27" i="4"/>
  <c r="AY27" i="4"/>
  <c r="AW27" i="4"/>
  <c r="AU27" i="4"/>
  <c r="AQ27" i="4"/>
  <c r="AO27" i="4"/>
  <c r="AM27" i="4"/>
  <c r="BE26" i="4"/>
  <c r="BC26" i="4"/>
  <c r="BA26" i="4"/>
  <c r="AY26" i="4"/>
  <c r="AW26" i="4"/>
  <c r="AU26" i="4"/>
  <c r="AQ26" i="4"/>
  <c r="AO26" i="4"/>
  <c r="AM26" i="4"/>
  <c r="BE25" i="4"/>
  <c r="BD25" i="4"/>
  <c r="BC25" i="4"/>
  <c r="BB25" i="4"/>
  <c r="BA25" i="4"/>
  <c r="AZ25" i="4"/>
  <c r="AY25" i="4"/>
  <c r="AX25" i="4"/>
  <c r="AW25" i="4"/>
  <c r="AV25" i="4"/>
  <c r="AU25" i="4"/>
  <c r="AT25" i="4"/>
  <c r="AS25" i="4"/>
  <c r="AR25" i="4"/>
  <c r="AQ25" i="4"/>
  <c r="AP25" i="4"/>
  <c r="AO25" i="4"/>
  <c r="AN25" i="4"/>
  <c r="AM25" i="4"/>
  <c r="AL25" i="4"/>
  <c r="AH25" i="4"/>
  <c r="AE25" i="4"/>
  <c r="AA25" i="4"/>
  <c r="BE24" i="4"/>
  <c r="BC24" i="4"/>
  <c r="BA24" i="4"/>
  <c r="AW24" i="4"/>
  <c r="AU24" i="4"/>
  <c r="AS24" i="4"/>
  <c r="AQ24" i="4"/>
  <c r="AO24" i="4"/>
  <c r="AM24" i="4"/>
  <c r="BE23" i="4"/>
  <c r="BC23" i="4"/>
  <c r="BA23" i="4"/>
  <c r="AW23" i="4"/>
  <c r="AU23" i="4"/>
  <c r="AS23" i="4"/>
  <c r="AQ23" i="4"/>
  <c r="AO23" i="4"/>
  <c r="AM23" i="4"/>
  <c r="BE22" i="4"/>
  <c r="BD22" i="4"/>
  <c r="BC22" i="4"/>
  <c r="BB22" i="4"/>
  <c r="BA22" i="4"/>
  <c r="AZ22" i="4"/>
  <c r="AY22" i="4"/>
  <c r="AX22" i="4"/>
  <c r="AW22" i="4"/>
  <c r="AV22" i="4"/>
  <c r="AU22" i="4"/>
  <c r="AT22" i="4"/>
  <c r="AS22" i="4"/>
  <c r="AR22" i="4"/>
  <c r="AQ22" i="4"/>
  <c r="AP22" i="4"/>
  <c r="AO22" i="4"/>
  <c r="AN22" i="4"/>
  <c r="AM22" i="4"/>
  <c r="AL22" i="4"/>
  <c r="AH22" i="4"/>
  <c r="AA22" i="4"/>
  <c r="BE21" i="4"/>
  <c r="BD21" i="4"/>
  <c r="BC21" i="4"/>
  <c r="BB21" i="4"/>
  <c r="BA21" i="4"/>
  <c r="AZ21" i="4"/>
  <c r="AY21" i="4"/>
  <c r="AX21" i="4"/>
  <c r="AW21" i="4"/>
  <c r="AV21" i="4"/>
  <c r="AU21" i="4"/>
  <c r="AT21" i="4"/>
  <c r="AS21" i="4"/>
  <c r="AR21" i="4"/>
  <c r="AQ21" i="4"/>
  <c r="AP21" i="4"/>
  <c r="AO21" i="4"/>
  <c r="AN21" i="4"/>
  <c r="AM21" i="4"/>
  <c r="AL21" i="4"/>
  <c r="AE21" i="4"/>
  <c r="AA21" i="4"/>
  <c r="BE20" i="4"/>
  <c r="BA20" i="4"/>
  <c r="AY20" i="4"/>
  <c r="AW20" i="4"/>
  <c r="AU20" i="4"/>
  <c r="AS20" i="4"/>
  <c r="AQ20" i="4"/>
  <c r="AO20" i="4"/>
  <c r="AM20" i="4"/>
  <c r="BE19" i="4"/>
  <c r="BA19" i="4"/>
  <c r="AY19" i="4"/>
  <c r="AW19" i="4"/>
  <c r="AU19" i="4"/>
  <c r="AS19" i="4"/>
  <c r="AQ19" i="4"/>
  <c r="AO19" i="4"/>
  <c r="AM19" i="4"/>
  <c r="BE18" i="4"/>
  <c r="BA18" i="4"/>
  <c r="AY18" i="4"/>
  <c r="AW18" i="4"/>
  <c r="AU18" i="4"/>
  <c r="AS18" i="4"/>
  <c r="AQ18" i="4"/>
  <c r="AO18" i="4"/>
  <c r="AM18" i="4"/>
  <c r="BE17" i="4"/>
  <c r="BD17" i="4"/>
  <c r="BC17" i="4"/>
  <c r="BB17" i="4"/>
  <c r="BA17" i="4"/>
  <c r="AZ17" i="4"/>
  <c r="AY17" i="4"/>
  <c r="AX17" i="4"/>
  <c r="AW17" i="4"/>
  <c r="AV17" i="4"/>
  <c r="AU17" i="4"/>
  <c r="AT17" i="4"/>
  <c r="AS17" i="4"/>
  <c r="AR17" i="4"/>
  <c r="AQ17" i="4"/>
  <c r="AP17" i="4"/>
  <c r="AO17" i="4"/>
  <c r="AN17" i="4"/>
  <c r="AM17" i="4"/>
  <c r="AL17" i="4"/>
  <c r="AE17" i="4"/>
  <c r="AA17" i="4"/>
  <c r="BE16" i="4"/>
  <c r="BC16" i="4"/>
  <c r="AY16" i="4"/>
  <c r="AW16" i="4"/>
  <c r="AU16" i="4"/>
  <c r="AS16" i="4"/>
  <c r="AQ16" i="4"/>
  <c r="AO16" i="4"/>
  <c r="AM16" i="4"/>
  <c r="BE15" i="4"/>
  <c r="BD15" i="4"/>
  <c r="BC15" i="4"/>
  <c r="BB15" i="4"/>
  <c r="BA15" i="4"/>
  <c r="AZ15" i="4"/>
  <c r="AY15" i="4"/>
  <c r="AX15" i="4"/>
  <c r="AW15" i="4"/>
  <c r="AV15" i="4"/>
  <c r="AU15" i="4"/>
  <c r="AT15" i="4"/>
  <c r="AS15" i="4"/>
  <c r="AR15" i="4"/>
  <c r="AQ15" i="4"/>
  <c r="AP15" i="4"/>
  <c r="AO15" i="4"/>
  <c r="AN15" i="4"/>
  <c r="AM15" i="4"/>
  <c r="AL15" i="4"/>
  <c r="AE15" i="4"/>
  <c r="AA15" i="4"/>
  <c r="BE14" i="4"/>
  <c r="BD14" i="4"/>
  <c r="BC14" i="4"/>
  <c r="BB14" i="4"/>
  <c r="BA14" i="4"/>
  <c r="AZ14" i="4"/>
  <c r="AY14" i="4"/>
  <c r="AX14" i="4"/>
  <c r="AW14" i="4"/>
  <c r="AV14" i="4"/>
  <c r="AU14" i="4"/>
  <c r="AT14" i="4"/>
  <c r="AS14" i="4"/>
  <c r="AR14" i="4"/>
  <c r="AQ14" i="4"/>
  <c r="AP14" i="4"/>
  <c r="AO14" i="4"/>
  <c r="AN14" i="4"/>
  <c r="AM14" i="4"/>
  <c r="AL14" i="4"/>
  <c r="AE14" i="4"/>
  <c r="AA14" i="4"/>
  <c r="BC13" i="4"/>
  <c r="BA13" i="4"/>
  <c r="AY13" i="4"/>
  <c r="AW13" i="4"/>
  <c r="AU13" i="4"/>
  <c r="AS13" i="4"/>
  <c r="AQ13" i="4"/>
  <c r="AO13" i="4"/>
  <c r="AM13" i="4"/>
  <c r="BC12" i="4"/>
  <c r="BA12" i="4"/>
  <c r="AY12" i="4"/>
  <c r="AW12" i="4"/>
  <c r="AU12" i="4"/>
  <c r="AS12" i="4"/>
  <c r="AQ12" i="4"/>
  <c r="AO12" i="4"/>
  <c r="AM12" i="4"/>
  <c r="BC11" i="4"/>
  <c r="BA11" i="4"/>
  <c r="AY11" i="4"/>
  <c r="AW11" i="4"/>
  <c r="AU11" i="4"/>
  <c r="AS11" i="4"/>
  <c r="AQ11" i="4"/>
  <c r="AO11" i="4"/>
  <c r="AM11" i="4"/>
  <c r="BC10" i="4"/>
  <c r="BA10" i="4"/>
  <c r="AY10" i="4"/>
  <c r="AW10" i="4"/>
  <c r="AU10" i="4"/>
  <c r="AS10" i="4"/>
  <c r="AQ10" i="4"/>
  <c r="AO10" i="4"/>
  <c r="AM10" i="4"/>
  <c r="BE9" i="4"/>
  <c r="BD9" i="4"/>
  <c r="BC9" i="4"/>
  <c r="BB9" i="4"/>
  <c r="BA9" i="4"/>
  <c r="AZ9" i="4"/>
  <c r="AY9" i="4"/>
  <c r="AX9" i="4"/>
  <c r="AW9" i="4"/>
  <c r="AV9" i="4"/>
  <c r="AU9" i="4"/>
  <c r="AT9" i="4"/>
  <c r="AS9" i="4"/>
  <c r="AR9" i="4"/>
  <c r="AQ9" i="4"/>
  <c r="AP9" i="4"/>
  <c r="AO9" i="4"/>
  <c r="AN9" i="4"/>
  <c r="AM9" i="4"/>
  <c r="AL9" i="4"/>
  <c r="AE9" i="4"/>
  <c r="AA9" i="4"/>
  <c r="BE8" i="4"/>
  <c r="BA8" i="4"/>
  <c r="AY8" i="4"/>
  <c r="AW8" i="4"/>
  <c r="AU8" i="4"/>
  <c r="AS8" i="4"/>
  <c r="AQ8" i="4"/>
  <c r="AO8" i="4"/>
  <c r="AM8" i="4"/>
  <c r="BE7" i="4"/>
  <c r="BD7" i="4"/>
  <c r="BC7" i="4"/>
  <c r="BB7" i="4"/>
  <c r="BA7" i="4"/>
  <c r="AZ7" i="4"/>
  <c r="AY7" i="4"/>
  <c r="AX7" i="4"/>
  <c r="AW7" i="4"/>
  <c r="AV7" i="4"/>
  <c r="AU7" i="4"/>
  <c r="AT7" i="4"/>
  <c r="AS7" i="4"/>
  <c r="AR7" i="4"/>
  <c r="AQ7" i="4"/>
  <c r="AP7" i="4"/>
  <c r="AO7" i="4"/>
  <c r="AN7" i="4"/>
  <c r="AM7" i="4"/>
  <c r="AL7" i="4"/>
  <c r="AE7" i="4"/>
  <c r="AA7" i="4"/>
  <c r="BE6" i="4"/>
  <c r="BD6" i="4"/>
  <c r="BC6" i="4"/>
  <c r="BB6" i="4"/>
  <c r="BA6" i="4"/>
  <c r="AZ6" i="4"/>
  <c r="AY6" i="4"/>
  <c r="AX6" i="4"/>
  <c r="AW6" i="4"/>
  <c r="AV6" i="4"/>
  <c r="AU6" i="4"/>
  <c r="AT6" i="4"/>
  <c r="AS6" i="4"/>
  <c r="AR6" i="4"/>
  <c r="AQ6" i="4"/>
  <c r="AP6" i="4"/>
  <c r="AO6" i="4"/>
  <c r="AN6" i="4"/>
  <c r="AM6" i="4"/>
  <c r="AL6" i="4"/>
  <c r="AE6" i="4"/>
  <c r="AA6" i="4"/>
  <c r="AE5" i="4"/>
  <c r="AA5" i="4"/>
  <c r="BE18" i="5"/>
  <c r="BD18" i="5"/>
  <c r="BA18" i="5"/>
  <c r="AZ18" i="5"/>
  <c r="AY18" i="5"/>
  <c r="AX18" i="5"/>
  <c r="AW18" i="5"/>
  <c r="AV18" i="5"/>
  <c r="AU18" i="5"/>
  <c r="AT18" i="5"/>
  <c r="AS18" i="5"/>
  <c r="AR18" i="5"/>
  <c r="AQ18" i="5"/>
  <c r="AP18" i="5"/>
  <c r="AO18" i="5"/>
  <c r="AN18" i="5"/>
  <c r="AM18" i="5"/>
  <c r="AL18" i="5"/>
  <c r="BE17" i="5"/>
  <c r="BD17" i="5"/>
  <c r="BC17" i="5"/>
  <c r="BB17" i="5"/>
  <c r="BA17" i="5"/>
  <c r="AZ17" i="5"/>
  <c r="AY17" i="5"/>
  <c r="AX17" i="5"/>
  <c r="AW17" i="5"/>
  <c r="AV17" i="5"/>
  <c r="AU17" i="5"/>
  <c r="AT17" i="5"/>
  <c r="AS17" i="5"/>
  <c r="AR17" i="5"/>
  <c r="AQ17" i="5"/>
  <c r="AP17" i="5"/>
  <c r="AO17" i="5"/>
  <c r="AN17" i="5"/>
  <c r="BE16" i="5"/>
  <c r="BD16" i="5"/>
  <c r="BC16" i="5"/>
  <c r="BB16" i="5"/>
  <c r="AY16" i="5"/>
  <c r="AX16" i="5"/>
  <c r="AW16" i="5"/>
  <c r="AV16" i="5"/>
  <c r="AU16" i="5"/>
  <c r="AT16" i="5"/>
  <c r="AS16" i="5"/>
  <c r="AR16" i="5"/>
  <c r="AQ16" i="5"/>
  <c r="AP16" i="5"/>
  <c r="AO16" i="5"/>
  <c r="AN16" i="5"/>
  <c r="AM16" i="5"/>
  <c r="AL16" i="5"/>
  <c r="BE15" i="5"/>
  <c r="BD15" i="5"/>
  <c r="BC15" i="5"/>
  <c r="BB15" i="5"/>
  <c r="AY15" i="5"/>
  <c r="AX15" i="5"/>
  <c r="AW15" i="5"/>
  <c r="AV15" i="5"/>
  <c r="AU15" i="5"/>
  <c r="AT15" i="5"/>
  <c r="AS15" i="5"/>
  <c r="AR15" i="5"/>
  <c r="AQ15" i="5"/>
  <c r="AP15" i="5"/>
  <c r="AO15" i="5"/>
  <c r="AN15" i="5"/>
  <c r="AM15" i="5"/>
  <c r="AL15" i="5"/>
  <c r="BE14" i="5"/>
  <c r="BD14" i="5"/>
  <c r="BC14" i="5"/>
  <c r="BB14" i="5"/>
  <c r="AY14" i="5"/>
  <c r="AX14" i="5"/>
  <c r="AW14" i="5"/>
  <c r="AV14" i="5"/>
  <c r="AU14" i="5"/>
  <c r="AT14" i="5"/>
  <c r="AS14" i="5"/>
  <c r="AR14" i="5"/>
  <c r="AQ14" i="5"/>
  <c r="AP14" i="5"/>
  <c r="AO14" i="5"/>
  <c r="AN14" i="5"/>
  <c r="AM14" i="5"/>
  <c r="AL14" i="5"/>
  <c r="BE13" i="5"/>
  <c r="BD13" i="5"/>
  <c r="BA13" i="5"/>
  <c r="AZ13" i="5"/>
  <c r="AY13" i="5"/>
  <c r="AX13" i="5"/>
  <c r="AW13" i="5"/>
  <c r="AV13" i="5"/>
  <c r="AU13" i="5"/>
  <c r="AT13" i="5"/>
  <c r="AS13" i="5"/>
  <c r="AR13" i="5"/>
  <c r="AQ13" i="5"/>
  <c r="AP13" i="5"/>
  <c r="AO13" i="5"/>
  <c r="AN13" i="5"/>
  <c r="AM13" i="5"/>
  <c r="AL13" i="5"/>
  <c r="BE12" i="5"/>
  <c r="BD12" i="5"/>
  <c r="BA12" i="5"/>
  <c r="AZ12" i="5"/>
  <c r="AY12" i="5"/>
  <c r="AX12" i="5"/>
  <c r="AW12" i="5"/>
  <c r="AV12" i="5"/>
  <c r="AU12" i="5"/>
  <c r="AT12" i="5"/>
  <c r="AS12" i="5"/>
  <c r="AR12" i="5"/>
  <c r="AQ12" i="5"/>
  <c r="AP12" i="5"/>
  <c r="AO12" i="5"/>
  <c r="AN12" i="5"/>
  <c r="AM12" i="5"/>
  <c r="AL12" i="5"/>
  <c r="BE11" i="5"/>
  <c r="BD11" i="5"/>
  <c r="BA11" i="5"/>
  <c r="AZ11" i="5"/>
  <c r="AY11" i="5"/>
  <c r="AX11" i="5"/>
  <c r="AW11" i="5"/>
  <c r="AV11" i="5"/>
  <c r="AU11" i="5"/>
  <c r="AT11" i="5"/>
  <c r="AS11" i="5"/>
  <c r="AR11" i="5"/>
  <c r="AQ11" i="5"/>
  <c r="AP11" i="5"/>
  <c r="AO11" i="5"/>
  <c r="AN11" i="5"/>
  <c r="AM11" i="5"/>
  <c r="AL11" i="5"/>
  <c r="BE10" i="5"/>
  <c r="BD10" i="5"/>
  <c r="BA10" i="5"/>
  <c r="AZ10" i="5"/>
  <c r="AY10" i="5"/>
  <c r="AX10" i="5"/>
  <c r="AW10" i="5"/>
  <c r="AV10" i="5"/>
  <c r="AU10" i="5"/>
  <c r="AT10" i="5"/>
  <c r="AS10" i="5"/>
  <c r="AR10" i="5"/>
  <c r="AQ10" i="5"/>
  <c r="AP10" i="5"/>
  <c r="AO10" i="5"/>
  <c r="AN10" i="5"/>
  <c r="AM10" i="5"/>
  <c r="AL10" i="5"/>
  <c r="BE9" i="5"/>
  <c r="BD9" i="5"/>
  <c r="BC9" i="5"/>
  <c r="BB9" i="5"/>
  <c r="BA9" i="5"/>
  <c r="AZ9" i="5"/>
  <c r="AY9" i="5"/>
  <c r="AX9" i="5"/>
  <c r="AW9" i="5"/>
  <c r="AV9" i="5"/>
  <c r="AU9" i="5"/>
  <c r="AT9" i="5"/>
  <c r="AS9" i="5"/>
  <c r="AR9" i="5"/>
  <c r="AQ9" i="5"/>
  <c r="AP9" i="5"/>
  <c r="AO9" i="5"/>
  <c r="AN9" i="5"/>
  <c r="AM9" i="5"/>
  <c r="AL9" i="5"/>
  <c r="BE8" i="5"/>
  <c r="BD8" i="5"/>
  <c r="BC8" i="5"/>
  <c r="BB8" i="5"/>
  <c r="BA8" i="5"/>
  <c r="AZ8" i="5"/>
  <c r="AY8" i="5"/>
  <c r="AX8" i="5"/>
  <c r="AW8" i="5"/>
  <c r="AV8" i="5"/>
  <c r="AU8" i="5"/>
  <c r="AT8" i="5"/>
  <c r="AS8" i="5"/>
  <c r="AR8" i="5"/>
  <c r="AO8" i="5"/>
  <c r="AN8" i="5"/>
  <c r="AM8" i="5"/>
  <c r="AL8" i="5"/>
  <c r="BE7" i="5"/>
  <c r="BD7" i="5"/>
  <c r="BA7" i="5"/>
  <c r="AZ7" i="5"/>
  <c r="AY7" i="5"/>
  <c r="AX7" i="5"/>
  <c r="AW7" i="5"/>
  <c r="AV7" i="5"/>
  <c r="AU7" i="5"/>
  <c r="AT7" i="5"/>
  <c r="AS7" i="5"/>
  <c r="AR7" i="5"/>
  <c r="AQ7" i="5"/>
  <c r="AP7" i="5"/>
  <c r="AO7" i="5"/>
  <c r="AN7" i="5"/>
  <c r="AM7" i="5"/>
  <c r="AL7" i="5"/>
  <c r="BE6" i="5"/>
  <c r="BE5" i="5" s="1"/>
  <c r="BD6" i="5"/>
  <c r="BC6" i="5"/>
  <c r="BB6" i="5"/>
  <c r="BA6" i="5"/>
  <c r="AZ6" i="5"/>
  <c r="AY6" i="5"/>
  <c r="AX6" i="5"/>
  <c r="AW6" i="5"/>
  <c r="AV6" i="5"/>
  <c r="AU6" i="5"/>
  <c r="AT6" i="5"/>
  <c r="AT5" i="5" s="1"/>
  <c r="AQ6" i="5"/>
  <c r="AP6" i="5"/>
  <c r="AO6" i="5"/>
  <c r="AN6" i="5"/>
  <c r="AN5" i="5" s="1"/>
  <c r="AM6" i="5"/>
  <c r="AL6" i="5"/>
  <c r="AO5" i="5"/>
  <c r="AA5" i="5"/>
  <c r="BD62" i="15"/>
  <c r="BC62" i="15"/>
  <c r="BB62" i="15"/>
  <c r="BA62" i="15"/>
  <c r="AZ62" i="15"/>
  <c r="AY62" i="15"/>
  <c r="AX62" i="15"/>
  <c r="AW62" i="15"/>
  <c r="AV62" i="15"/>
  <c r="AU62" i="15"/>
  <c r="AT62" i="15"/>
  <c r="AS62" i="15"/>
  <c r="AR62" i="15"/>
  <c r="AQ62" i="15"/>
  <c r="AP62" i="15"/>
  <c r="AO62" i="15"/>
  <c r="AN62" i="15"/>
  <c r="AM62" i="15"/>
  <c r="AL62" i="15"/>
  <c r="AK62" i="15"/>
  <c r="AG62" i="15"/>
  <c r="BD61" i="15"/>
  <c r="BC61" i="15"/>
  <c r="BB61" i="15"/>
  <c r="BA61" i="15"/>
  <c r="AZ61" i="15"/>
  <c r="AY61" i="15"/>
  <c r="AX61" i="15"/>
  <c r="AW61" i="15"/>
  <c r="AV61" i="15"/>
  <c r="AU61" i="15"/>
  <c r="AT61" i="15"/>
  <c r="AS61" i="15"/>
  <c r="AR61" i="15"/>
  <c r="AQ61" i="15"/>
  <c r="AP61" i="15"/>
  <c r="AO61" i="15"/>
  <c r="AN61" i="15"/>
  <c r="AM61" i="15"/>
  <c r="AL61" i="15"/>
  <c r="AK61" i="15"/>
  <c r="AG61" i="15"/>
  <c r="BD60" i="15"/>
  <c r="BC60" i="15"/>
  <c r="BB60" i="15"/>
  <c r="BA60" i="15"/>
  <c r="AZ60" i="15"/>
  <c r="AY60" i="15"/>
  <c r="AX60" i="15"/>
  <c r="AW60" i="15"/>
  <c r="AV60" i="15"/>
  <c r="AU60" i="15"/>
  <c r="AT60" i="15"/>
  <c r="AS60" i="15"/>
  <c r="AR60" i="15"/>
  <c r="AQ60" i="15"/>
  <c r="AP60" i="15"/>
  <c r="AO60" i="15"/>
  <c r="AN60" i="15"/>
  <c r="AM60" i="15"/>
  <c r="AL60" i="15"/>
  <c r="AK60" i="15"/>
  <c r="AG60" i="15"/>
  <c r="BD59" i="15"/>
  <c r="BC59" i="15"/>
  <c r="BB59" i="15"/>
  <c r="BA59" i="15"/>
  <c r="AZ59" i="15"/>
  <c r="AY59" i="15"/>
  <c r="AX59" i="15"/>
  <c r="AW59" i="15"/>
  <c r="AV59" i="15"/>
  <c r="AU59" i="15"/>
  <c r="AT59" i="15"/>
  <c r="AS59" i="15"/>
  <c r="AR59" i="15"/>
  <c r="AQ59" i="15"/>
  <c r="AP59" i="15"/>
  <c r="AO59" i="15"/>
  <c r="AN59" i="15"/>
  <c r="AM59" i="15"/>
  <c r="AL59" i="15"/>
  <c r="AK59" i="15"/>
  <c r="AG59" i="15"/>
  <c r="BD58" i="15"/>
  <c r="BC58" i="15"/>
  <c r="BB58" i="15"/>
  <c r="BA58" i="15"/>
  <c r="AZ58" i="15"/>
  <c r="AY58" i="15"/>
  <c r="AX58" i="15"/>
  <c r="AW58" i="15"/>
  <c r="AV58" i="15"/>
  <c r="AU58" i="15"/>
  <c r="AT58" i="15"/>
  <c r="AS58" i="15"/>
  <c r="AR58" i="15"/>
  <c r="AQ58" i="15"/>
  <c r="AP58" i="15"/>
  <c r="AO58" i="15"/>
  <c r="AN58" i="15"/>
  <c r="AM58" i="15"/>
  <c r="AL58" i="15"/>
  <c r="AK58" i="15"/>
  <c r="AG58" i="15"/>
  <c r="BD57" i="15"/>
  <c r="BC57" i="15"/>
  <c r="BB57" i="15"/>
  <c r="BA57" i="15"/>
  <c r="AZ57" i="15"/>
  <c r="AY57" i="15"/>
  <c r="AX57" i="15"/>
  <c r="AW57" i="15"/>
  <c r="AV57" i="15"/>
  <c r="AU57" i="15"/>
  <c r="AT57" i="15"/>
  <c r="AS57" i="15"/>
  <c r="AR57" i="15"/>
  <c r="AQ57" i="15"/>
  <c r="AP57" i="15"/>
  <c r="AO57" i="15"/>
  <c r="AN57" i="15"/>
  <c r="AM57" i="15"/>
  <c r="AL57" i="15"/>
  <c r="AK57" i="15"/>
  <c r="AG57" i="15"/>
  <c r="BD56" i="15"/>
  <c r="BC56" i="15"/>
  <c r="BB56" i="15"/>
  <c r="BA56" i="15"/>
  <c r="AZ56" i="15"/>
  <c r="AY56" i="15"/>
  <c r="AX56" i="15"/>
  <c r="AW56" i="15"/>
  <c r="AV56" i="15"/>
  <c r="AU56" i="15"/>
  <c r="AT56" i="15"/>
  <c r="AS56" i="15"/>
  <c r="AR56" i="15"/>
  <c r="AQ56" i="15"/>
  <c r="AP56" i="15"/>
  <c r="AO56" i="15"/>
  <c r="AN56" i="15"/>
  <c r="AM56" i="15"/>
  <c r="AL56" i="15"/>
  <c r="AK56" i="15"/>
  <c r="AG56" i="15"/>
  <c r="BD55" i="15"/>
  <c r="BC55" i="15"/>
  <c r="BB55" i="15"/>
  <c r="BA55" i="15"/>
  <c r="AZ55" i="15"/>
  <c r="AY55" i="15"/>
  <c r="AX55" i="15"/>
  <c r="AW55" i="15"/>
  <c r="AV55" i="15"/>
  <c r="AU55" i="15"/>
  <c r="AT55" i="15"/>
  <c r="AS55" i="15"/>
  <c r="AR55" i="15"/>
  <c r="AQ55" i="15"/>
  <c r="AP55" i="15"/>
  <c r="AO55" i="15"/>
  <c r="AN55" i="15"/>
  <c r="AM55" i="15"/>
  <c r="AL55" i="15"/>
  <c r="AK55" i="15"/>
  <c r="AG55" i="15"/>
  <c r="BD54" i="15"/>
  <c r="BC54" i="15"/>
  <c r="BB54" i="15"/>
  <c r="BA54" i="15"/>
  <c r="AZ54" i="15"/>
  <c r="AY54" i="15"/>
  <c r="AX54" i="15"/>
  <c r="AW54" i="15"/>
  <c r="AV54" i="15"/>
  <c r="AU54" i="15"/>
  <c r="AT54" i="15"/>
  <c r="AS54" i="15"/>
  <c r="AR54" i="15"/>
  <c r="AQ54" i="15"/>
  <c r="AP54" i="15"/>
  <c r="AO54" i="15"/>
  <c r="AN54" i="15"/>
  <c r="AM54" i="15"/>
  <c r="AL54" i="15"/>
  <c r="AK54" i="15"/>
  <c r="AG54" i="15"/>
  <c r="BD53" i="15"/>
  <c r="BC53" i="15"/>
  <c r="BB53" i="15"/>
  <c r="BA53" i="15"/>
  <c r="AZ53" i="15"/>
  <c r="AY53" i="15"/>
  <c r="AW53" i="15"/>
  <c r="AV53" i="15"/>
  <c r="AU53" i="15"/>
  <c r="AT53" i="15"/>
  <c r="AS53" i="15"/>
  <c r="AR53" i="15"/>
  <c r="AQ53" i="15"/>
  <c r="AP53" i="15"/>
  <c r="AO53" i="15"/>
  <c r="AN53" i="15"/>
  <c r="AM53" i="15"/>
  <c r="AL53" i="15"/>
  <c r="AK53" i="15"/>
  <c r="AG53" i="15"/>
  <c r="AX53" i="15" s="1"/>
  <c r="BD52" i="15"/>
  <c r="BC52" i="15"/>
  <c r="BB52" i="15"/>
  <c r="BA52" i="15"/>
  <c r="AZ52" i="15"/>
  <c r="AY52" i="15"/>
  <c r="AW52" i="15"/>
  <c r="AV52" i="15"/>
  <c r="AU52" i="15"/>
  <c r="AT52" i="15"/>
  <c r="AS52" i="15"/>
  <c r="AR52" i="15"/>
  <c r="AQ52" i="15"/>
  <c r="AP52" i="15"/>
  <c r="AO52" i="15"/>
  <c r="AN52" i="15"/>
  <c r="AM52" i="15"/>
  <c r="AL52" i="15"/>
  <c r="AK52" i="15"/>
  <c r="AG52" i="15"/>
  <c r="AX52" i="15" s="1"/>
  <c r="BD51" i="15"/>
  <c r="BC51" i="15"/>
  <c r="BB51" i="15"/>
  <c r="BA51" i="15"/>
  <c r="AZ51" i="15"/>
  <c r="AY51" i="15"/>
  <c r="AX51" i="15"/>
  <c r="AW51" i="15"/>
  <c r="AV51" i="15"/>
  <c r="AU51" i="15"/>
  <c r="AT51" i="15"/>
  <c r="AS51" i="15"/>
  <c r="AR51" i="15"/>
  <c r="AQ51" i="15"/>
  <c r="AP51" i="15"/>
  <c r="AO51" i="15"/>
  <c r="AN51" i="15"/>
  <c r="AM51" i="15"/>
  <c r="AL51" i="15"/>
  <c r="AK51" i="15"/>
  <c r="AG51" i="15"/>
  <c r="BD50" i="15"/>
  <c r="BC50" i="15"/>
  <c r="BB50" i="15"/>
  <c r="BA50" i="15"/>
  <c r="AZ50" i="15"/>
  <c r="AY50" i="15"/>
  <c r="AX50" i="15"/>
  <c r="AW50" i="15"/>
  <c r="AV50" i="15"/>
  <c r="AU50" i="15"/>
  <c r="AT50" i="15"/>
  <c r="AS50" i="15"/>
  <c r="AR50" i="15"/>
  <c r="AQ50" i="15"/>
  <c r="AP50" i="15"/>
  <c r="AO50" i="15"/>
  <c r="AN50" i="15"/>
  <c r="AM50" i="15"/>
  <c r="AL50" i="15"/>
  <c r="AK50" i="15"/>
  <c r="AG50" i="15"/>
  <c r="BD49" i="15"/>
  <c r="BC49" i="15"/>
  <c r="BB49" i="15"/>
  <c r="BA49" i="15"/>
  <c r="AZ49" i="15"/>
  <c r="AY49" i="15"/>
  <c r="AW49" i="15"/>
  <c r="AV49" i="15"/>
  <c r="AU49" i="15"/>
  <c r="AT49" i="15"/>
  <c r="AS49" i="15"/>
  <c r="AR49" i="15"/>
  <c r="AQ49" i="15"/>
  <c r="AP49" i="15"/>
  <c r="AO49" i="15"/>
  <c r="AN49" i="15"/>
  <c r="AM49" i="15"/>
  <c r="AL49" i="15"/>
  <c r="AK49" i="15"/>
  <c r="AG49" i="15"/>
  <c r="AX49" i="15" s="1"/>
  <c r="BD48" i="15"/>
  <c r="BC48" i="15"/>
  <c r="BB48" i="15"/>
  <c r="BA48" i="15"/>
  <c r="AZ48" i="15"/>
  <c r="AY48" i="15"/>
  <c r="AW48" i="15"/>
  <c r="AV48" i="15"/>
  <c r="AU48" i="15"/>
  <c r="AT48" i="15"/>
  <c r="AS48" i="15"/>
  <c r="AR48" i="15"/>
  <c r="AQ48" i="15"/>
  <c r="AP48" i="15"/>
  <c r="AO48" i="15"/>
  <c r="AN48" i="15"/>
  <c r="AM48" i="15"/>
  <c r="AL48" i="15"/>
  <c r="AK48" i="15"/>
  <c r="AG48" i="15"/>
  <c r="AX48" i="15" s="1"/>
  <c r="BD47" i="15"/>
  <c r="BC47" i="15"/>
  <c r="BB47" i="15"/>
  <c r="BA47" i="15"/>
  <c r="AZ47" i="15"/>
  <c r="AY47" i="15"/>
  <c r="AX47" i="15"/>
  <c r="AW47" i="15"/>
  <c r="AV47" i="15"/>
  <c r="AU47" i="15"/>
  <c r="AT47" i="15"/>
  <c r="AS47" i="15"/>
  <c r="AR47" i="15"/>
  <c r="AQ47" i="15"/>
  <c r="AP47" i="15"/>
  <c r="AO47" i="15"/>
  <c r="AN47" i="15"/>
  <c r="AM47" i="15"/>
  <c r="AL47" i="15"/>
  <c r="AK47" i="15"/>
  <c r="AG47" i="15"/>
  <c r="BD46" i="15"/>
  <c r="BC46" i="15"/>
  <c r="BB46" i="15"/>
  <c r="BA46" i="15"/>
  <c r="AZ46" i="15"/>
  <c r="AY46" i="15"/>
  <c r="AX46" i="15"/>
  <c r="AW46" i="15"/>
  <c r="AV46" i="15"/>
  <c r="AU46" i="15"/>
  <c r="AT46" i="15"/>
  <c r="AS46" i="15"/>
  <c r="AR46" i="15"/>
  <c r="AQ46" i="15"/>
  <c r="AP46" i="15"/>
  <c r="AO46" i="15"/>
  <c r="AN46" i="15"/>
  <c r="AM46" i="15"/>
  <c r="AL46" i="15"/>
  <c r="AK46" i="15"/>
  <c r="AG46" i="15"/>
  <c r="BD45" i="15"/>
  <c r="BC45" i="15"/>
  <c r="BB45" i="15"/>
  <c r="BA45" i="15"/>
  <c r="AZ45" i="15"/>
  <c r="AY45" i="15"/>
  <c r="AW45" i="15"/>
  <c r="AV45" i="15"/>
  <c r="AU45" i="15"/>
  <c r="AT45" i="15"/>
  <c r="AS45" i="15"/>
  <c r="AR45" i="15"/>
  <c r="AQ45" i="15"/>
  <c r="AP45" i="15"/>
  <c r="AO45" i="15"/>
  <c r="AN45" i="15"/>
  <c r="AM45" i="15"/>
  <c r="AL45" i="15"/>
  <c r="AK45" i="15"/>
  <c r="AG45" i="15"/>
  <c r="AX45" i="15" s="1"/>
  <c r="BD44" i="15"/>
  <c r="BC44" i="15"/>
  <c r="BB44" i="15"/>
  <c r="BA44" i="15"/>
  <c r="AZ44" i="15"/>
  <c r="AY44" i="15"/>
  <c r="AW44" i="15"/>
  <c r="AV44" i="15"/>
  <c r="AU44" i="15"/>
  <c r="AT44" i="15"/>
  <c r="AS44" i="15"/>
  <c r="AR44" i="15"/>
  <c r="AQ44" i="15"/>
  <c r="AP44" i="15"/>
  <c r="AO44" i="15"/>
  <c r="AN44" i="15"/>
  <c r="AM44" i="15"/>
  <c r="AL44" i="15"/>
  <c r="AK44" i="15"/>
  <c r="AG44" i="15"/>
  <c r="AX44" i="15" s="1"/>
  <c r="BD43" i="15"/>
  <c r="BC43" i="15"/>
  <c r="BB43" i="15"/>
  <c r="BA43" i="15"/>
  <c r="AZ43" i="15"/>
  <c r="AY43" i="15"/>
  <c r="AX43" i="15"/>
  <c r="AW43" i="15"/>
  <c r="AV43" i="15"/>
  <c r="AU43" i="15"/>
  <c r="AT43" i="15"/>
  <c r="AS43" i="15"/>
  <c r="AR43" i="15"/>
  <c r="AQ43" i="15"/>
  <c r="AP43" i="15"/>
  <c r="AO43" i="15"/>
  <c r="AN43" i="15"/>
  <c r="AM43" i="15"/>
  <c r="AL43" i="15"/>
  <c r="AK43" i="15"/>
  <c r="AG43" i="15"/>
  <c r="BD42" i="15"/>
  <c r="BC42" i="15"/>
  <c r="BB42" i="15"/>
  <c r="BA42" i="15"/>
  <c r="AZ42" i="15"/>
  <c r="AY42" i="15"/>
  <c r="AX42" i="15"/>
  <c r="AW42" i="15"/>
  <c r="AV42" i="15"/>
  <c r="AU42" i="15"/>
  <c r="AT42" i="15"/>
  <c r="AS42" i="15"/>
  <c r="AR42" i="15"/>
  <c r="AQ42" i="15"/>
  <c r="AP42" i="15"/>
  <c r="AO42" i="15"/>
  <c r="AN42" i="15"/>
  <c r="AM42" i="15"/>
  <c r="AL42" i="15"/>
  <c r="AK42" i="15"/>
  <c r="AG42" i="15"/>
  <c r="BD41" i="15"/>
  <c r="BC41" i="15"/>
  <c r="BB41" i="15"/>
  <c r="BA41" i="15"/>
  <c r="AZ41" i="15"/>
  <c r="AY41" i="15"/>
  <c r="AW41" i="15"/>
  <c r="AV41" i="15"/>
  <c r="AU41" i="15"/>
  <c r="AT41" i="15"/>
  <c r="AS41" i="15"/>
  <c r="AR41" i="15"/>
  <c r="AQ41" i="15"/>
  <c r="AP41" i="15"/>
  <c r="AO41" i="15"/>
  <c r="AN41" i="15"/>
  <c r="AM41" i="15"/>
  <c r="AL41" i="15"/>
  <c r="AK41" i="15"/>
  <c r="AG41" i="15"/>
  <c r="AX41" i="15" s="1"/>
  <c r="BD40" i="15"/>
  <c r="BC40" i="15"/>
  <c r="BB40" i="15"/>
  <c r="BA40" i="15"/>
  <c r="AZ40" i="15"/>
  <c r="AY40" i="15"/>
  <c r="AW40" i="15"/>
  <c r="AV40" i="15"/>
  <c r="AU40" i="15"/>
  <c r="AT40" i="15"/>
  <c r="AS40" i="15"/>
  <c r="AR40" i="15"/>
  <c r="AQ40" i="15"/>
  <c r="AP40" i="15"/>
  <c r="AO40" i="15"/>
  <c r="AN40" i="15"/>
  <c r="AM40" i="15"/>
  <c r="AL40" i="15"/>
  <c r="AK40" i="15"/>
  <c r="AG40" i="15"/>
  <c r="AX40" i="15" s="1"/>
  <c r="BD39" i="15"/>
  <c r="BC39" i="15"/>
  <c r="BB39" i="15"/>
  <c r="BA39" i="15"/>
  <c r="AZ39" i="15"/>
  <c r="AY39" i="15"/>
  <c r="AX39" i="15"/>
  <c r="AW39" i="15"/>
  <c r="AV39" i="15"/>
  <c r="AU39" i="15"/>
  <c r="AT39" i="15"/>
  <c r="AS39" i="15"/>
  <c r="AR39" i="15"/>
  <c r="AQ39" i="15"/>
  <c r="AP39" i="15"/>
  <c r="AO39" i="15"/>
  <c r="AN39" i="15"/>
  <c r="AM39" i="15"/>
  <c r="AL39" i="15"/>
  <c r="AK39" i="15"/>
  <c r="AG39" i="15"/>
  <c r="BD38" i="15"/>
  <c r="BC38" i="15"/>
  <c r="BB38" i="15"/>
  <c r="BA38" i="15"/>
  <c r="AZ38" i="15"/>
  <c r="AY38" i="15"/>
  <c r="AX38" i="15"/>
  <c r="AW38" i="15"/>
  <c r="AV38" i="15"/>
  <c r="AU38" i="15"/>
  <c r="AT38" i="15"/>
  <c r="AS38" i="15"/>
  <c r="AR38" i="15"/>
  <c r="AQ38" i="15"/>
  <c r="AP38" i="15"/>
  <c r="AO38" i="15"/>
  <c r="AN38" i="15"/>
  <c r="AM38" i="15"/>
  <c r="AL38" i="15"/>
  <c r="AK38" i="15"/>
  <c r="AG38" i="15"/>
  <c r="BD37" i="15"/>
  <c r="BC37" i="15"/>
  <c r="BB37" i="15"/>
  <c r="BA37" i="15"/>
  <c r="AZ37" i="15"/>
  <c r="AY37" i="15"/>
  <c r="AW37" i="15"/>
  <c r="AV37" i="15"/>
  <c r="AU37" i="15"/>
  <c r="AT37" i="15"/>
  <c r="AS37" i="15"/>
  <c r="AR37" i="15"/>
  <c r="AQ37" i="15"/>
  <c r="AP37" i="15"/>
  <c r="AO37" i="15"/>
  <c r="AN37" i="15"/>
  <c r="AM37" i="15"/>
  <c r="AL37" i="15"/>
  <c r="AK37" i="15"/>
  <c r="AG37" i="15"/>
  <c r="AX37" i="15" s="1"/>
  <c r="BD36" i="15"/>
  <c r="BC36" i="15"/>
  <c r="BB36" i="15"/>
  <c r="BA36" i="15"/>
  <c r="AZ36" i="15"/>
  <c r="AY36" i="15"/>
  <c r="AX36" i="15"/>
  <c r="AW36" i="15"/>
  <c r="AV36" i="15"/>
  <c r="AU36" i="15"/>
  <c r="AT36" i="15"/>
  <c r="AS36" i="15"/>
  <c r="AR36" i="15"/>
  <c r="AQ36" i="15"/>
  <c r="AP36" i="15"/>
  <c r="AO36" i="15"/>
  <c r="AN36" i="15"/>
  <c r="AM36" i="15"/>
  <c r="AL36" i="15"/>
  <c r="AK36" i="15"/>
  <c r="AG36" i="15"/>
  <c r="BD35" i="15"/>
  <c r="BC35" i="15"/>
  <c r="BB35" i="15"/>
  <c r="BA35" i="15"/>
  <c r="AZ35" i="15"/>
  <c r="AY35" i="15"/>
  <c r="AX35" i="15"/>
  <c r="AW35" i="15"/>
  <c r="AV35" i="15"/>
  <c r="AU35" i="15"/>
  <c r="AT35" i="15"/>
  <c r="AS35" i="15"/>
  <c r="AR35" i="15"/>
  <c r="AQ35" i="15"/>
  <c r="AP35" i="15"/>
  <c r="AO35" i="15"/>
  <c r="AN35" i="15"/>
  <c r="AM35" i="15"/>
  <c r="AL35" i="15"/>
  <c r="AK35" i="15"/>
  <c r="AG35" i="15"/>
  <c r="BD34" i="15"/>
  <c r="BC34" i="15"/>
  <c r="BB34" i="15"/>
  <c r="BA34" i="15"/>
  <c r="AZ34" i="15"/>
  <c r="AY34" i="15"/>
  <c r="AX34" i="15"/>
  <c r="AW34" i="15"/>
  <c r="AV34" i="15"/>
  <c r="AU34" i="15"/>
  <c r="AT34" i="15"/>
  <c r="AS34" i="15"/>
  <c r="AR34" i="15"/>
  <c r="AQ34" i="15"/>
  <c r="AP34" i="15"/>
  <c r="AO34" i="15"/>
  <c r="AN34" i="15"/>
  <c r="AM34" i="15"/>
  <c r="AL34" i="15"/>
  <c r="AK34" i="15"/>
  <c r="AG34" i="15"/>
  <c r="BD33" i="15"/>
  <c r="BC33" i="15"/>
  <c r="BB33" i="15"/>
  <c r="BA33" i="15"/>
  <c r="AZ33" i="15"/>
  <c r="AY33" i="15"/>
  <c r="AW33" i="15"/>
  <c r="AV33" i="15"/>
  <c r="AU33" i="15"/>
  <c r="AT33" i="15"/>
  <c r="AS33" i="15"/>
  <c r="AR33" i="15"/>
  <c r="AQ33" i="15"/>
  <c r="AP33" i="15"/>
  <c r="AO33" i="15"/>
  <c r="AN33" i="15"/>
  <c r="AM33" i="15"/>
  <c r="AL33" i="15"/>
  <c r="AK33" i="15"/>
  <c r="AG33" i="15"/>
  <c r="AX33" i="15" s="1"/>
  <c r="BD32" i="15"/>
  <c r="BC32" i="15"/>
  <c r="BB32" i="15"/>
  <c r="BA32" i="15"/>
  <c r="AZ32" i="15"/>
  <c r="AY32" i="15"/>
  <c r="AW32" i="15"/>
  <c r="AV32" i="15"/>
  <c r="AU32" i="15"/>
  <c r="AT32" i="15"/>
  <c r="AS32" i="15"/>
  <c r="AR32" i="15"/>
  <c r="AQ32" i="15"/>
  <c r="AP32" i="15"/>
  <c r="AO32" i="15"/>
  <c r="AN32" i="15"/>
  <c r="AM32" i="15"/>
  <c r="AL32" i="15"/>
  <c r="AK32" i="15"/>
  <c r="AG32" i="15"/>
  <c r="AX32" i="15" s="1"/>
  <c r="BD31" i="15"/>
  <c r="BC31" i="15"/>
  <c r="BB31" i="15"/>
  <c r="BA31" i="15"/>
  <c r="AZ31" i="15"/>
  <c r="AY31" i="15"/>
  <c r="AX31" i="15"/>
  <c r="AW31" i="15"/>
  <c r="AV31" i="15"/>
  <c r="AU31" i="15"/>
  <c r="AT31" i="15"/>
  <c r="AS31" i="15"/>
  <c r="AR31" i="15"/>
  <c r="AQ31" i="15"/>
  <c r="AP31" i="15"/>
  <c r="AO31" i="15"/>
  <c r="AN31" i="15"/>
  <c r="AM31" i="15"/>
  <c r="AL31" i="15"/>
  <c r="AK31" i="15"/>
  <c r="AG31" i="15"/>
  <c r="BD30" i="15"/>
  <c r="BC30" i="15"/>
  <c r="BB30" i="15"/>
  <c r="BA30" i="15"/>
  <c r="AZ30" i="15"/>
  <c r="AY30" i="15"/>
  <c r="AX30" i="15"/>
  <c r="AW30" i="15"/>
  <c r="AV30" i="15"/>
  <c r="AU30" i="15"/>
  <c r="AT30" i="15"/>
  <c r="AS30" i="15"/>
  <c r="AR30" i="15"/>
  <c r="AQ30" i="15"/>
  <c r="AP30" i="15"/>
  <c r="AO30" i="15"/>
  <c r="AN30" i="15"/>
  <c r="AM30" i="15"/>
  <c r="AL30" i="15"/>
  <c r="AK30" i="15"/>
  <c r="AG30" i="15"/>
  <c r="BD29" i="15"/>
  <c r="BC29" i="15"/>
  <c r="BB29" i="15"/>
  <c r="BA29" i="15"/>
  <c r="AZ29" i="15"/>
  <c r="AY29" i="15"/>
  <c r="AX29" i="15"/>
  <c r="AW29" i="15"/>
  <c r="AV29" i="15"/>
  <c r="AU29" i="15"/>
  <c r="AT29" i="15"/>
  <c r="AS29" i="15"/>
  <c r="AR29" i="15"/>
  <c r="AQ29" i="15"/>
  <c r="AP29" i="15"/>
  <c r="AO29" i="15"/>
  <c r="AN29" i="15"/>
  <c r="AM29" i="15"/>
  <c r="AL29" i="15"/>
  <c r="AK29" i="15"/>
  <c r="AG29" i="15"/>
  <c r="BD28" i="15"/>
  <c r="BC28" i="15"/>
  <c r="BB28" i="15"/>
  <c r="BA28" i="15"/>
  <c r="AZ28" i="15"/>
  <c r="AY28" i="15"/>
  <c r="AW28" i="15"/>
  <c r="AV28" i="15"/>
  <c r="AU28" i="15"/>
  <c r="AT28" i="15"/>
  <c r="AS28" i="15"/>
  <c r="AR28" i="15"/>
  <c r="AQ28" i="15"/>
  <c r="AP28" i="15"/>
  <c r="AO28" i="15"/>
  <c r="AN28" i="15"/>
  <c r="AM28" i="15"/>
  <c r="AL28" i="15"/>
  <c r="AK28" i="15"/>
  <c r="AG28" i="15"/>
  <c r="AX28" i="15" s="1"/>
  <c r="BD27" i="15"/>
  <c r="BC27" i="15"/>
  <c r="BB27" i="15"/>
  <c r="BA27" i="15"/>
  <c r="AZ27" i="15"/>
  <c r="AY27" i="15"/>
  <c r="AX27" i="15"/>
  <c r="AW27" i="15"/>
  <c r="AV27" i="15"/>
  <c r="AU27" i="15"/>
  <c r="AT27" i="15"/>
  <c r="AS27" i="15"/>
  <c r="AR27" i="15"/>
  <c r="AQ27" i="15"/>
  <c r="AP27" i="15"/>
  <c r="AO27" i="15"/>
  <c r="AN27" i="15"/>
  <c r="AM27" i="15"/>
  <c r="AL27" i="15"/>
  <c r="AK27" i="15"/>
  <c r="AG27" i="15"/>
  <c r="BD26" i="15"/>
  <c r="BC26" i="15"/>
  <c r="BB26" i="15"/>
  <c r="BA26" i="15"/>
  <c r="AZ26" i="15"/>
  <c r="AY26" i="15"/>
  <c r="AX26" i="15"/>
  <c r="AW26" i="15"/>
  <c r="AV26" i="15"/>
  <c r="AU26" i="15"/>
  <c r="AT26" i="15"/>
  <c r="AS26" i="15"/>
  <c r="AR26" i="15"/>
  <c r="AQ26" i="15"/>
  <c r="AP26" i="15"/>
  <c r="AO26" i="15"/>
  <c r="AN26" i="15"/>
  <c r="AM26" i="15"/>
  <c r="AL26" i="15"/>
  <c r="AK26" i="15"/>
  <c r="AG26" i="15"/>
  <c r="BD25" i="15"/>
  <c r="BC25" i="15"/>
  <c r="BB25" i="15"/>
  <c r="BA25" i="15"/>
  <c r="AZ25" i="15"/>
  <c r="AY25" i="15"/>
  <c r="AW25" i="15"/>
  <c r="AV25" i="15"/>
  <c r="AU25" i="15"/>
  <c r="AT25" i="15"/>
  <c r="AS25" i="15"/>
  <c r="AR25" i="15"/>
  <c r="AQ25" i="15"/>
  <c r="AP25" i="15"/>
  <c r="AO25" i="15"/>
  <c r="AN25" i="15"/>
  <c r="AM25" i="15"/>
  <c r="AL25" i="15"/>
  <c r="AK25" i="15"/>
  <c r="AG25" i="15"/>
  <c r="AX25" i="15" s="1"/>
  <c r="BD24" i="15"/>
  <c r="BC24" i="15"/>
  <c r="BB24" i="15"/>
  <c r="BA24" i="15"/>
  <c r="AZ24" i="15"/>
  <c r="AY24" i="15"/>
  <c r="AW24" i="15"/>
  <c r="AV24" i="15"/>
  <c r="AU24" i="15"/>
  <c r="AT24" i="15"/>
  <c r="AS24" i="15"/>
  <c r="AR24" i="15"/>
  <c r="AQ24" i="15"/>
  <c r="AP24" i="15"/>
  <c r="AO24" i="15"/>
  <c r="AN24" i="15"/>
  <c r="AM24" i="15"/>
  <c r="AL24" i="15"/>
  <c r="AK24" i="15"/>
  <c r="AG24" i="15"/>
  <c r="AX24" i="15" s="1"/>
  <c r="BD23" i="15"/>
  <c r="BC23" i="15"/>
  <c r="BB23" i="15"/>
  <c r="BA23" i="15"/>
  <c r="AZ23" i="15"/>
  <c r="AY23" i="15"/>
  <c r="AX23" i="15"/>
  <c r="AW23" i="15"/>
  <c r="AV23" i="15"/>
  <c r="AU23" i="15"/>
  <c r="AT23" i="15"/>
  <c r="AS23" i="15"/>
  <c r="AR23" i="15"/>
  <c r="AQ23" i="15"/>
  <c r="AP23" i="15"/>
  <c r="AO23" i="15"/>
  <c r="AN23" i="15"/>
  <c r="AM23" i="15"/>
  <c r="AL23" i="15"/>
  <c r="AK23" i="15"/>
  <c r="AG23" i="15"/>
  <c r="BD22" i="15"/>
  <c r="BC22" i="15"/>
  <c r="BB22" i="15"/>
  <c r="BA22" i="15"/>
  <c r="AZ22" i="15"/>
  <c r="AY22" i="15"/>
  <c r="AX22" i="15"/>
  <c r="AW22" i="15"/>
  <c r="AV22" i="15"/>
  <c r="AU22" i="15"/>
  <c r="AT22" i="15"/>
  <c r="AS22" i="15"/>
  <c r="AR22" i="15"/>
  <c r="AQ22" i="15"/>
  <c r="AP22" i="15"/>
  <c r="AO22" i="15"/>
  <c r="AN22" i="15"/>
  <c r="AM22" i="15"/>
  <c r="AL22" i="15"/>
  <c r="AK22" i="15"/>
  <c r="AG22" i="15"/>
  <c r="BD21" i="15"/>
  <c r="BC21" i="15"/>
  <c r="BB21" i="15"/>
  <c r="BA21" i="15"/>
  <c r="AZ21" i="15"/>
  <c r="AY21" i="15"/>
  <c r="AW21" i="15"/>
  <c r="AV21" i="15"/>
  <c r="AU21" i="15"/>
  <c r="AT21" i="15"/>
  <c r="AS21" i="15"/>
  <c r="AR21" i="15"/>
  <c r="AQ21" i="15"/>
  <c r="AP21" i="15"/>
  <c r="AO21" i="15"/>
  <c r="AN21" i="15"/>
  <c r="AM21" i="15"/>
  <c r="AL21" i="15"/>
  <c r="AK21" i="15"/>
  <c r="AG21" i="15"/>
  <c r="AX21" i="15" s="1"/>
  <c r="BD20" i="15"/>
  <c r="BC20" i="15"/>
  <c r="BB20" i="15"/>
  <c r="BA20" i="15"/>
  <c r="AZ20" i="15"/>
  <c r="AY20" i="15"/>
  <c r="AW20" i="15"/>
  <c r="AV20" i="15"/>
  <c r="AU20" i="15"/>
  <c r="AT20" i="15"/>
  <c r="AS20" i="15"/>
  <c r="AR20" i="15"/>
  <c r="AQ20" i="15"/>
  <c r="AP20" i="15"/>
  <c r="AO20" i="15"/>
  <c r="AN20" i="15"/>
  <c r="AM20" i="15"/>
  <c r="AL20" i="15"/>
  <c r="AK20" i="15"/>
  <c r="AG20" i="15"/>
  <c r="AX20" i="15" s="1"/>
  <c r="BD19" i="15"/>
  <c r="BC19" i="15"/>
  <c r="BB19" i="15"/>
  <c r="BA19" i="15"/>
  <c r="AZ19" i="15"/>
  <c r="AY19" i="15"/>
  <c r="AX19" i="15"/>
  <c r="AW19" i="15"/>
  <c r="AV19" i="15"/>
  <c r="AU19" i="15"/>
  <c r="AT19" i="15"/>
  <c r="AS19" i="15"/>
  <c r="AR19" i="15"/>
  <c r="AQ19" i="15"/>
  <c r="AP19" i="15"/>
  <c r="AO19" i="15"/>
  <c r="AN19" i="15"/>
  <c r="AM19" i="15"/>
  <c r="AL19" i="15"/>
  <c r="AK19" i="15"/>
  <c r="AG19" i="15"/>
  <c r="BD18" i="15"/>
  <c r="BC18" i="15"/>
  <c r="BB18" i="15"/>
  <c r="BA18" i="15"/>
  <c r="AZ18" i="15"/>
  <c r="AY18" i="15"/>
  <c r="AX18" i="15"/>
  <c r="AW18" i="15"/>
  <c r="AV18" i="15"/>
  <c r="AU18" i="15"/>
  <c r="AT18" i="15"/>
  <c r="AS18" i="15"/>
  <c r="AR18" i="15"/>
  <c r="AQ18" i="15"/>
  <c r="AP18" i="15"/>
  <c r="AO18" i="15"/>
  <c r="AN18" i="15"/>
  <c r="AM18" i="15"/>
  <c r="AL18" i="15"/>
  <c r="AK18" i="15"/>
  <c r="AG18" i="15"/>
  <c r="BD17" i="15"/>
  <c r="BC17" i="15"/>
  <c r="BB17" i="15"/>
  <c r="BA17" i="15"/>
  <c r="AZ17" i="15"/>
  <c r="AY17" i="15"/>
  <c r="AW17" i="15"/>
  <c r="AV17" i="15"/>
  <c r="AU17" i="15"/>
  <c r="AT17" i="15"/>
  <c r="AS17" i="15"/>
  <c r="AR17" i="15"/>
  <c r="AQ17" i="15"/>
  <c r="AP17" i="15"/>
  <c r="AO17" i="15"/>
  <c r="AN17" i="15"/>
  <c r="AM17" i="15"/>
  <c r="AL17" i="15"/>
  <c r="AK17" i="15"/>
  <c r="AG17" i="15"/>
  <c r="AX17" i="15" s="1"/>
  <c r="BD16" i="15"/>
  <c r="BC16" i="15"/>
  <c r="BB16" i="15"/>
  <c r="BA16" i="15"/>
  <c r="AZ16" i="15"/>
  <c r="AY16" i="15"/>
  <c r="AW16" i="15"/>
  <c r="AV16" i="15"/>
  <c r="AU16" i="15"/>
  <c r="AT16" i="15"/>
  <c r="AS16" i="15"/>
  <c r="AR16" i="15"/>
  <c r="AQ16" i="15"/>
  <c r="AP16" i="15"/>
  <c r="AO16" i="15"/>
  <c r="AN16" i="15"/>
  <c r="AM16" i="15"/>
  <c r="AL16" i="15"/>
  <c r="AK16" i="15"/>
  <c r="AG16" i="15"/>
  <c r="AX16" i="15" s="1"/>
  <c r="BD15" i="15"/>
  <c r="BC15" i="15"/>
  <c r="BB15" i="15"/>
  <c r="BA15" i="15"/>
  <c r="AZ15" i="15"/>
  <c r="AY15" i="15"/>
  <c r="AX15" i="15"/>
  <c r="AW15" i="15"/>
  <c r="AV15" i="15"/>
  <c r="AU15" i="15"/>
  <c r="AT15" i="15"/>
  <c r="AS15" i="15"/>
  <c r="AR15" i="15"/>
  <c r="AQ15" i="15"/>
  <c r="AP15" i="15"/>
  <c r="AO15" i="15"/>
  <c r="AN15" i="15"/>
  <c r="AM15" i="15"/>
  <c r="AL15" i="15"/>
  <c r="AK15" i="15"/>
  <c r="AG15" i="15"/>
  <c r="BD14" i="15"/>
  <c r="BC14" i="15"/>
  <c r="BB14" i="15"/>
  <c r="BA14" i="15"/>
  <c r="AZ14" i="15"/>
  <c r="AY14" i="15"/>
  <c r="AX14" i="15"/>
  <c r="AW14" i="15"/>
  <c r="AV14" i="15"/>
  <c r="AU14" i="15"/>
  <c r="AT14" i="15"/>
  <c r="AS14" i="15"/>
  <c r="AR14" i="15"/>
  <c r="AQ14" i="15"/>
  <c r="AP14" i="15"/>
  <c r="AO14" i="15"/>
  <c r="AN14" i="15"/>
  <c r="AM14" i="15"/>
  <c r="AL14" i="15"/>
  <c r="AK14" i="15"/>
  <c r="AG14" i="15"/>
  <c r="BD13" i="15"/>
  <c r="BC13" i="15"/>
  <c r="BB13" i="15"/>
  <c r="BA13" i="15"/>
  <c r="AZ13" i="15"/>
  <c r="AY13" i="15"/>
  <c r="AW13" i="15"/>
  <c r="AV13" i="15"/>
  <c r="AU13" i="15"/>
  <c r="AT13" i="15"/>
  <c r="AS13" i="15"/>
  <c r="AR13" i="15"/>
  <c r="AQ13" i="15"/>
  <c r="AP13" i="15"/>
  <c r="AO13" i="15"/>
  <c r="AN13" i="15"/>
  <c r="AM13" i="15"/>
  <c r="AL13" i="15"/>
  <c r="AK13" i="15"/>
  <c r="AG13" i="15"/>
  <c r="AX13" i="15" s="1"/>
  <c r="BD12" i="15"/>
  <c r="BC12" i="15"/>
  <c r="BB12" i="15"/>
  <c r="BA12" i="15"/>
  <c r="AZ12" i="15"/>
  <c r="AY12" i="15"/>
  <c r="AW12" i="15"/>
  <c r="AV12" i="15"/>
  <c r="AU12" i="15"/>
  <c r="AT12" i="15"/>
  <c r="AS12" i="15"/>
  <c r="AR12" i="15"/>
  <c r="AQ12" i="15"/>
  <c r="AP12" i="15"/>
  <c r="AO12" i="15"/>
  <c r="AN12" i="15"/>
  <c r="AM12" i="15"/>
  <c r="AL12" i="15"/>
  <c r="AK12" i="15"/>
  <c r="AG12" i="15"/>
  <c r="AX12" i="15" s="1"/>
  <c r="BD11" i="15"/>
  <c r="BC11" i="15"/>
  <c r="BB11" i="15"/>
  <c r="BA11" i="15"/>
  <c r="AZ11" i="15"/>
  <c r="AY11" i="15"/>
  <c r="AX11" i="15"/>
  <c r="AW11" i="15"/>
  <c r="AV11" i="15"/>
  <c r="AU11" i="15"/>
  <c r="AT11" i="15"/>
  <c r="AS11" i="15"/>
  <c r="AR11" i="15"/>
  <c r="AQ11" i="15"/>
  <c r="AP11" i="15"/>
  <c r="AO11" i="15"/>
  <c r="AN11" i="15"/>
  <c r="AM11" i="15"/>
  <c r="AL11" i="15"/>
  <c r="AK11" i="15"/>
  <c r="AG11" i="15"/>
  <c r="BD10" i="15"/>
  <c r="BC10" i="15"/>
  <c r="BB10" i="15"/>
  <c r="BA10" i="15"/>
  <c r="AZ10" i="15"/>
  <c r="AY10" i="15"/>
  <c r="AX10" i="15"/>
  <c r="AW10" i="15"/>
  <c r="AV10" i="15"/>
  <c r="AU10" i="15"/>
  <c r="AT10" i="15"/>
  <c r="AS10" i="15"/>
  <c r="AR10" i="15"/>
  <c r="AQ10" i="15"/>
  <c r="AP10" i="15"/>
  <c r="AO10" i="15"/>
  <c r="AN10" i="15"/>
  <c r="AM10" i="15"/>
  <c r="AL10" i="15"/>
  <c r="AK10" i="15"/>
  <c r="AG10" i="15"/>
  <c r="BD9" i="15"/>
  <c r="BC9" i="15"/>
  <c r="BB9" i="15"/>
  <c r="BA9" i="15"/>
  <c r="AZ9" i="15"/>
  <c r="AY9" i="15"/>
  <c r="AW9" i="15"/>
  <c r="AV9" i="15"/>
  <c r="AU9" i="15"/>
  <c r="AT9" i="15"/>
  <c r="AS9" i="15"/>
  <c r="AR9" i="15"/>
  <c r="AQ9" i="15"/>
  <c r="AP9" i="15"/>
  <c r="AO9" i="15"/>
  <c r="AN9" i="15"/>
  <c r="AM9" i="15"/>
  <c r="AL9" i="15"/>
  <c r="AK9" i="15"/>
  <c r="AG9" i="15"/>
  <c r="AX9" i="15" s="1"/>
  <c r="BD8" i="15"/>
  <c r="BC8" i="15"/>
  <c r="BB8" i="15"/>
  <c r="BA8" i="15"/>
  <c r="AZ8" i="15"/>
  <c r="AY8" i="15"/>
  <c r="AW8" i="15"/>
  <c r="AV8" i="15"/>
  <c r="AU8" i="15"/>
  <c r="AT8" i="15"/>
  <c r="AS8" i="15"/>
  <c r="AR8" i="15"/>
  <c r="AQ8" i="15"/>
  <c r="AP8" i="15"/>
  <c r="AO8" i="15"/>
  <c r="AN8" i="15"/>
  <c r="AM8" i="15"/>
  <c r="AL8" i="15"/>
  <c r="AK8" i="15"/>
  <c r="AG8" i="15"/>
  <c r="AX8" i="15" s="1"/>
  <c r="BD7" i="15"/>
  <c r="BC7" i="15"/>
  <c r="BB7" i="15"/>
  <c r="BA7" i="15"/>
  <c r="AZ7" i="15"/>
  <c r="AY7" i="15"/>
  <c r="AX7" i="15"/>
  <c r="AW7" i="15"/>
  <c r="AV7" i="15"/>
  <c r="AU7" i="15"/>
  <c r="AT7" i="15"/>
  <c r="AS7" i="15"/>
  <c r="AR7" i="15"/>
  <c r="AQ7" i="15"/>
  <c r="AP7" i="15"/>
  <c r="AO7" i="15"/>
  <c r="AN7" i="15"/>
  <c r="AM7" i="15"/>
  <c r="AL7" i="15"/>
  <c r="AK7" i="15"/>
  <c r="AG7" i="15"/>
  <c r="BD6" i="15"/>
  <c r="BC6" i="15"/>
  <c r="BB6" i="15"/>
  <c r="BA6" i="15"/>
  <c r="AZ6" i="15"/>
  <c r="AY6" i="15"/>
  <c r="AX6" i="15"/>
  <c r="AW6" i="15"/>
  <c r="AV6" i="15"/>
  <c r="AU6" i="15"/>
  <c r="AT6" i="15"/>
  <c r="AS6" i="15"/>
  <c r="AR6" i="15"/>
  <c r="AQ6" i="15"/>
  <c r="AP6" i="15"/>
  <c r="AO6" i="15"/>
  <c r="AN6" i="15"/>
  <c r="AM6" i="15"/>
  <c r="AL6" i="15"/>
  <c r="AK6" i="15"/>
  <c r="AG6" i="15"/>
  <c r="BD5" i="15"/>
  <c r="BD4" i="15" s="1"/>
  <c r="BC5" i="15"/>
  <c r="BC4" i="15" s="1"/>
  <c r="BB5" i="15"/>
  <c r="BB4" i="15" s="1"/>
  <c r="BB2" i="15" s="1"/>
  <c r="BA5" i="15"/>
  <c r="AZ5" i="15"/>
  <c r="AZ4" i="15" s="1"/>
  <c r="AY5" i="15"/>
  <c r="AY4" i="15" s="1"/>
  <c r="AX5" i="15"/>
  <c r="AW5" i="15"/>
  <c r="AV5" i="15"/>
  <c r="AV4" i="15" s="1"/>
  <c r="AU5" i="15"/>
  <c r="AU4" i="15" s="1"/>
  <c r="AT5" i="15"/>
  <c r="AS5" i="15"/>
  <c r="AR5" i="15"/>
  <c r="AR4" i="15" s="1"/>
  <c r="AQ5" i="15"/>
  <c r="AQ4" i="15" s="1"/>
  <c r="AP5" i="15"/>
  <c r="AP4" i="15" s="1"/>
  <c r="AP2" i="15" s="1"/>
  <c r="AO5" i="15"/>
  <c r="AN5" i="15"/>
  <c r="AN4" i="15" s="1"/>
  <c r="AM5" i="15"/>
  <c r="AM4" i="15" s="1"/>
  <c r="AL5" i="15"/>
  <c r="AL4" i="15" s="1"/>
  <c r="AL2" i="15" s="1"/>
  <c r="AK5" i="15"/>
  <c r="AG5" i="15"/>
  <c r="BA4" i="15"/>
  <c r="AW4" i="15"/>
  <c r="AT4" i="15"/>
  <c r="AS4" i="15"/>
  <c r="AO4" i="15"/>
  <c r="AK4" i="15"/>
  <c r="AJ2" i="15"/>
  <c r="AG2" i="15"/>
  <c r="AC2" i="15" s="1"/>
  <c r="AB2" i="15"/>
  <c r="F1" i="15"/>
  <c r="AY70" i="10"/>
  <c r="BD68" i="10"/>
  <c r="BB68" i="10"/>
  <c r="AX68" i="10"/>
  <c r="AW68" i="10"/>
  <c r="AV68" i="10"/>
  <c r="AT68" i="10"/>
  <c r="AR68" i="10"/>
  <c r="AP68" i="10"/>
  <c r="AN68" i="10"/>
  <c r="AL68" i="10"/>
  <c r="D68" i="10"/>
  <c r="BD67" i="10"/>
  <c r="BC67" i="10"/>
  <c r="BB67" i="10"/>
  <c r="BA67" i="10"/>
  <c r="AZ67" i="10"/>
  <c r="AY67" i="10"/>
  <c r="AX67" i="10"/>
  <c r="AW67" i="10"/>
  <c r="AV67" i="10"/>
  <c r="AU67" i="10"/>
  <c r="AT67" i="10"/>
  <c r="AS67" i="10"/>
  <c r="AR67" i="10"/>
  <c r="AQ67" i="10"/>
  <c r="AP67" i="10"/>
  <c r="AO67" i="10"/>
  <c r="AN67" i="10"/>
  <c r="AM67" i="10"/>
  <c r="AL67" i="10"/>
  <c r="AK67" i="10"/>
  <c r="AG67" i="10"/>
  <c r="AE67" i="10"/>
  <c r="AD67" i="10"/>
  <c r="Z67" i="10"/>
  <c r="BD66" i="10"/>
  <c r="BB66" i="10"/>
  <c r="BA66" i="10"/>
  <c r="AZ66" i="10"/>
  <c r="AV66" i="10"/>
  <c r="AU66" i="10"/>
  <c r="AT66" i="10"/>
  <c r="AR66" i="10"/>
  <c r="AQ66" i="10"/>
  <c r="AP66" i="10"/>
  <c r="AN66" i="10"/>
  <c r="AM66" i="10"/>
  <c r="AL66" i="10"/>
  <c r="AE66" i="10"/>
  <c r="AD66" i="10"/>
  <c r="AW66" i="10" s="1"/>
  <c r="D66" i="10"/>
  <c r="BD65" i="10"/>
  <c r="BB65" i="10"/>
  <c r="AZ65" i="10"/>
  <c r="AV65" i="10"/>
  <c r="AT65" i="10"/>
  <c r="AR65" i="10"/>
  <c r="AP65" i="10"/>
  <c r="AN65" i="10"/>
  <c r="AL65" i="10"/>
  <c r="D65" i="10"/>
  <c r="BC65" i="10" s="1"/>
  <c r="BD64" i="10"/>
  <c r="BB64" i="10"/>
  <c r="BA64" i="10"/>
  <c r="AZ64" i="10"/>
  <c r="AV64" i="10"/>
  <c r="AT64" i="10"/>
  <c r="AR64" i="10"/>
  <c r="AP64" i="10"/>
  <c r="AN64" i="10"/>
  <c r="AL64" i="10"/>
  <c r="D64" i="10"/>
  <c r="AK64" i="10" s="1"/>
  <c r="BD63" i="10"/>
  <c r="BB63" i="10"/>
  <c r="AZ63" i="10"/>
  <c r="AV63" i="10"/>
  <c r="AT63" i="10"/>
  <c r="AR63" i="10"/>
  <c r="AP63" i="10"/>
  <c r="AN63" i="10"/>
  <c r="AL63" i="10"/>
  <c r="AK63" i="10"/>
  <c r="D63" i="10"/>
  <c r="AO63" i="10" s="1"/>
  <c r="BD62" i="10"/>
  <c r="BB62" i="10"/>
  <c r="BA62" i="10"/>
  <c r="AZ62" i="10"/>
  <c r="AV62" i="10"/>
  <c r="AU62" i="10"/>
  <c r="AT62" i="10"/>
  <c r="AR62" i="10"/>
  <c r="AQ62" i="10"/>
  <c r="AP62" i="10"/>
  <c r="AN62" i="10"/>
  <c r="AM62" i="10"/>
  <c r="AL62" i="10"/>
  <c r="AE62" i="10"/>
  <c r="AD62" i="10"/>
  <c r="AW62" i="10" s="1"/>
  <c r="Z62" i="10"/>
  <c r="D62" i="10"/>
  <c r="BD61" i="10"/>
  <c r="BC61" i="10"/>
  <c r="BB61" i="10"/>
  <c r="BA61" i="10"/>
  <c r="AZ61" i="10"/>
  <c r="AY61" i="10"/>
  <c r="AX61" i="10"/>
  <c r="AW61" i="10"/>
  <c r="AV61" i="10"/>
  <c r="AU61" i="10"/>
  <c r="AT61" i="10"/>
  <c r="AS61" i="10"/>
  <c r="AR61" i="10"/>
  <c r="AQ61" i="10"/>
  <c r="AP61" i="10"/>
  <c r="AO61" i="10"/>
  <c r="AN61" i="10"/>
  <c r="AM61" i="10"/>
  <c r="AL61" i="10"/>
  <c r="AK61" i="10"/>
  <c r="AG61" i="10"/>
  <c r="AE61" i="10"/>
  <c r="AD61" i="10"/>
  <c r="Z61" i="10"/>
  <c r="BD60" i="10"/>
  <c r="BB60" i="10"/>
  <c r="AZ60" i="10"/>
  <c r="AV60" i="10"/>
  <c r="AT60" i="10"/>
  <c r="AR60" i="10"/>
  <c r="AP60" i="10"/>
  <c r="AN60" i="10"/>
  <c r="AL60" i="10"/>
  <c r="D60" i="10"/>
  <c r="BC60" i="10" s="1"/>
  <c r="BD59" i="10"/>
  <c r="BB59" i="10"/>
  <c r="AZ59" i="10"/>
  <c r="AV59" i="10"/>
  <c r="AT59" i="10"/>
  <c r="AR59" i="10"/>
  <c r="AP59" i="10"/>
  <c r="AN59" i="10"/>
  <c r="AL59" i="10"/>
  <c r="AK59" i="10"/>
  <c r="D59" i="10"/>
  <c r="AO59" i="10" s="1"/>
  <c r="BD58" i="10"/>
  <c r="BB58" i="10"/>
  <c r="AZ58" i="10"/>
  <c r="AV58" i="10"/>
  <c r="AT58" i="10"/>
  <c r="AR58" i="10"/>
  <c r="AP58" i="10"/>
  <c r="AO58" i="10"/>
  <c r="AN58" i="10"/>
  <c r="AL58" i="10"/>
  <c r="AK58" i="10"/>
  <c r="AD58" i="10"/>
  <c r="AW58" i="10" s="1"/>
  <c r="D58" i="10"/>
  <c r="BA58" i="10" s="1"/>
  <c r="BD57" i="10"/>
  <c r="BC57" i="10"/>
  <c r="BB57" i="10"/>
  <c r="BA57" i="10"/>
  <c r="AZ57" i="10"/>
  <c r="AY57" i="10"/>
  <c r="AX57" i="10"/>
  <c r="AW57" i="10"/>
  <c r="AV57" i="10"/>
  <c r="AU57" i="10"/>
  <c r="AT57" i="10"/>
  <c r="AS57" i="10"/>
  <c r="AR57" i="10"/>
  <c r="AQ57" i="10"/>
  <c r="AP57" i="10"/>
  <c r="AO57" i="10"/>
  <c r="AN57" i="10"/>
  <c r="AM57" i="10"/>
  <c r="AL57" i="10"/>
  <c r="AK57" i="10"/>
  <c r="AG57" i="10"/>
  <c r="AE57" i="10"/>
  <c r="AD57" i="10"/>
  <c r="Z57" i="10"/>
  <c r="BD56" i="10"/>
  <c r="BB56" i="10"/>
  <c r="AZ56" i="10"/>
  <c r="AV56" i="10"/>
  <c r="AT56" i="10"/>
  <c r="AR56" i="10"/>
  <c r="AP56" i="10"/>
  <c r="AN56" i="10"/>
  <c r="AL56" i="10"/>
  <c r="D56" i="10"/>
  <c r="BD55" i="10"/>
  <c r="BC55" i="10"/>
  <c r="BB55" i="10"/>
  <c r="BA55" i="10"/>
  <c r="AZ55" i="10"/>
  <c r="AY55" i="10"/>
  <c r="AX55" i="10"/>
  <c r="AW55" i="10"/>
  <c r="AV55" i="10"/>
  <c r="AU55" i="10"/>
  <c r="AT55" i="10"/>
  <c r="AS55" i="10"/>
  <c r="AR55" i="10"/>
  <c r="AQ55" i="10"/>
  <c r="AP55" i="10"/>
  <c r="AO55" i="10"/>
  <c r="AN55" i="10"/>
  <c r="AM55" i="10"/>
  <c r="AL55" i="10"/>
  <c r="AK55" i="10"/>
  <c r="AG55" i="10"/>
  <c r="AE55" i="10"/>
  <c r="AD55" i="10"/>
  <c r="Z55" i="10"/>
  <c r="BD54" i="10"/>
  <c r="BB54" i="10"/>
  <c r="AZ54" i="10"/>
  <c r="AV54" i="10"/>
  <c r="AT54" i="10"/>
  <c r="AR54" i="10"/>
  <c r="AP54" i="10"/>
  <c r="AN54" i="10"/>
  <c r="AL54" i="10"/>
  <c r="D54" i="10"/>
  <c r="BC54" i="10" s="1"/>
  <c r="BD53" i="10"/>
  <c r="BB53" i="10"/>
  <c r="AZ53" i="10"/>
  <c r="AV53" i="10"/>
  <c r="AT53" i="10"/>
  <c r="AR53" i="10"/>
  <c r="AP53" i="10"/>
  <c r="AO53" i="10"/>
  <c r="AN53" i="10"/>
  <c r="AL53" i="10"/>
  <c r="AK53" i="10"/>
  <c r="Z53" i="10"/>
  <c r="D53" i="10"/>
  <c r="BA53" i="10" s="1"/>
  <c r="BD52" i="10"/>
  <c r="BB52" i="10"/>
  <c r="BA52" i="10"/>
  <c r="AZ52" i="10"/>
  <c r="AV52" i="10"/>
  <c r="AT52" i="10"/>
  <c r="AS52" i="10"/>
  <c r="AR52" i="10"/>
  <c r="AP52" i="10"/>
  <c r="AO52" i="10"/>
  <c r="AN52" i="10"/>
  <c r="AL52" i="10"/>
  <c r="AK52" i="10"/>
  <c r="AD52" i="10"/>
  <c r="AW52" i="10" s="1"/>
  <c r="Z52" i="10"/>
  <c r="D52" i="10"/>
  <c r="BD51" i="10"/>
  <c r="BB51" i="10"/>
  <c r="AZ51" i="10"/>
  <c r="AV51" i="10"/>
  <c r="AT51" i="10"/>
  <c r="AR51" i="10"/>
  <c r="AP51" i="10"/>
  <c r="AN51" i="10"/>
  <c r="AL51" i="10"/>
  <c r="AE51" i="10"/>
  <c r="D51" i="10"/>
  <c r="BC51" i="10" s="1"/>
  <c r="BD50" i="10"/>
  <c r="BB50" i="10"/>
  <c r="AZ50" i="10"/>
  <c r="AV50" i="10"/>
  <c r="AU50" i="10"/>
  <c r="AT50" i="10"/>
  <c r="AR50" i="10"/>
  <c r="AQ50" i="10"/>
  <c r="AP50" i="10"/>
  <c r="AN50" i="10"/>
  <c r="AM50" i="10"/>
  <c r="AL50" i="10"/>
  <c r="AE50" i="10"/>
  <c r="D50" i="10"/>
  <c r="BC50" i="10" s="1"/>
  <c r="BD49" i="10"/>
  <c r="BB49" i="10"/>
  <c r="AZ49" i="10"/>
  <c r="AV49" i="10"/>
  <c r="AT49" i="10"/>
  <c r="AR49" i="10"/>
  <c r="AP49" i="10"/>
  <c r="AN49" i="10"/>
  <c r="AL49" i="10"/>
  <c r="D49" i="10"/>
  <c r="BD48" i="10"/>
  <c r="BB48" i="10"/>
  <c r="AZ48" i="10"/>
  <c r="AV48" i="10"/>
  <c r="AT48" i="10"/>
  <c r="AR48" i="10"/>
  <c r="AP48" i="10"/>
  <c r="AN48" i="10"/>
  <c r="AL48" i="10"/>
  <c r="D48" i="10"/>
  <c r="BD47" i="10"/>
  <c r="BB47" i="10"/>
  <c r="BA47" i="10"/>
  <c r="AZ47" i="10"/>
  <c r="AV47" i="10"/>
  <c r="AU47" i="10"/>
  <c r="AT47" i="10"/>
  <c r="AR47" i="10"/>
  <c r="AQ47" i="10"/>
  <c r="AP47" i="10"/>
  <c r="AN47" i="10"/>
  <c r="AM47" i="10"/>
  <c r="AL47" i="10"/>
  <c r="AE47" i="10"/>
  <c r="AD47" i="10"/>
  <c r="AW47" i="10" s="1"/>
  <c r="D47" i="10"/>
  <c r="BD46" i="10"/>
  <c r="BC46" i="10"/>
  <c r="BB46" i="10"/>
  <c r="AZ46" i="10"/>
  <c r="AY46" i="10"/>
  <c r="AV46" i="10"/>
  <c r="AT46" i="10"/>
  <c r="AR46" i="10"/>
  <c r="AQ46" i="10"/>
  <c r="AP46" i="10"/>
  <c r="AN46" i="10"/>
  <c r="AM46" i="10"/>
  <c r="AL46" i="10"/>
  <c r="D46" i="10"/>
  <c r="AD46" i="10" s="1"/>
  <c r="BD45" i="10"/>
  <c r="BB45" i="10"/>
  <c r="AZ45" i="10"/>
  <c r="AV45" i="10"/>
  <c r="AT45" i="10"/>
  <c r="AR45" i="10"/>
  <c r="AP45" i="10"/>
  <c r="AN45" i="10"/>
  <c r="AL45" i="10"/>
  <c r="D45" i="10"/>
  <c r="BD44" i="10"/>
  <c r="BC44" i="10"/>
  <c r="BB44" i="10"/>
  <c r="BA44" i="10"/>
  <c r="AZ44" i="10"/>
  <c r="AY44" i="10"/>
  <c r="AX44" i="10"/>
  <c r="AW44" i="10"/>
  <c r="AV44" i="10"/>
  <c r="AU44" i="10"/>
  <c r="AT44" i="10"/>
  <c r="AS44" i="10"/>
  <c r="AR44" i="10"/>
  <c r="AQ44" i="10"/>
  <c r="AP44" i="10"/>
  <c r="AO44" i="10"/>
  <c r="AN44" i="10"/>
  <c r="AM44" i="10"/>
  <c r="AL44" i="10"/>
  <c r="AK44" i="10"/>
  <c r="AG44" i="10"/>
  <c r="AE44" i="10"/>
  <c r="Z44" i="10"/>
  <c r="BD43" i="10"/>
  <c r="BB43" i="10"/>
  <c r="AZ43" i="10"/>
  <c r="AV43" i="10"/>
  <c r="AT43" i="10"/>
  <c r="AR43" i="10"/>
  <c r="AP43" i="10"/>
  <c r="AN43" i="10"/>
  <c r="AL43" i="10"/>
  <c r="D43" i="10"/>
  <c r="BD42" i="10"/>
  <c r="BB42" i="10"/>
  <c r="BA42" i="10"/>
  <c r="AZ42" i="10"/>
  <c r="AV42" i="10"/>
  <c r="AT42" i="10"/>
  <c r="AR42" i="10"/>
  <c r="AP42" i="10"/>
  <c r="AO42" i="10"/>
  <c r="AN42" i="10"/>
  <c r="AL42" i="10"/>
  <c r="AK42" i="10"/>
  <c r="AD42" i="10"/>
  <c r="D42" i="10"/>
  <c r="AS42" i="10" s="1"/>
  <c r="BD41" i="10"/>
  <c r="BB41" i="10"/>
  <c r="AZ41" i="10"/>
  <c r="AV41" i="10"/>
  <c r="AT41" i="10"/>
  <c r="AS41" i="10"/>
  <c r="AR41" i="10"/>
  <c r="AP41" i="10"/>
  <c r="AN41" i="10"/>
  <c r="AL41" i="10"/>
  <c r="D41" i="10"/>
  <c r="BD40" i="10"/>
  <c r="BB40" i="10"/>
  <c r="AZ40" i="10"/>
  <c r="AV40" i="10"/>
  <c r="AT40" i="10"/>
  <c r="AR40" i="10"/>
  <c r="AP40" i="10"/>
  <c r="AN40" i="10"/>
  <c r="AL40" i="10"/>
  <c r="D40" i="10"/>
  <c r="BD39" i="10"/>
  <c r="BC39" i="10"/>
  <c r="BB39" i="10"/>
  <c r="BA39" i="10"/>
  <c r="AZ39" i="10"/>
  <c r="AY39" i="10"/>
  <c r="AX39" i="10"/>
  <c r="AW39" i="10"/>
  <c r="AV39" i="10"/>
  <c r="AU39" i="10"/>
  <c r="AT39" i="10"/>
  <c r="AS39" i="10"/>
  <c r="AR39" i="10"/>
  <c r="AQ39" i="10"/>
  <c r="AP39" i="10"/>
  <c r="AO39" i="10"/>
  <c r="AN39" i="10"/>
  <c r="AM39" i="10"/>
  <c r="AL39" i="10"/>
  <c r="AK39" i="10"/>
  <c r="AG39" i="10"/>
  <c r="AE39" i="10"/>
  <c r="AD39" i="10"/>
  <c r="Z39" i="10"/>
  <c r="BD38" i="10"/>
  <c r="AZ38" i="10"/>
  <c r="AX38" i="10"/>
  <c r="AV38" i="10"/>
  <c r="AT38" i="10"/>
  <c r="AR38" i="10"/>
  <c r="AP38" i="10"/>
  <c r="AN38" i="10"/>
  <c r="AL38" i="10"/>
  <c r="D38" i="10"/>
  <c r="BD37" i="10"/>
  <c r="AZ37" i="10"/>
  <c r="AX37" i="10"/>
  <c r="AV37" i="10"/>
  <c r="AT37" i="10"/>
  <c r="AR37" i="10"/>
  <c r="AP37" i="10"/>
  <c r="AN37" i="10"/>
  <c r="AL37" i="10"/>
  <c r="AK37" i="10"/>
  <c r="D37" i="10"/>
  <c r="AO37" i="10" s="1"/>
  <c r="BD36" i="10"/>
  <c r="AZ36" i="10"/>
  <c r="AY36" i="10"/>
  <c r="AX36" i="10"/>
  <c r="AV36" i="10"/>
  <c r="AU36" i="10"/>
  <c r="AT36" i="10"/>
  <c r="AR36" i="10"/>
  <c r="AQ36" i="10"/>
  <c r="AP36" i="10"/>
  <c r="AN36" i="10"/>
  <c r="AM36" i="10"/>
  <c r="AL36" i="10"/>
  <c r="AE36" i="10"/>
  <c r="AD36" i="10"/>
  <c r="BA36" i="10" s="1"/>
  <c r="Z36" i="10"/>
  <c r="D36" i="10"/>
  <c r="BD35" i="10"/>
  <c r="BC35" i="10"/>
  <c r="BB35" i="10"/>
  <c r="BA35" i="10"/>
  <c r="AZ35" i="10"/>
  <c r="AY35" i="10"/>
  <c r="AX35" i="10"/>
  <c r="AW35" i="10"/>
  <c r="AV35" i="10"/>
  <c r="AU35" i="10"/>
  <c r="AT35" i="10"/>
  <c r="AS35" i="10"/>
  <c r="AR35" i="10"/>
  <c r="AQ35" i="10"/>
  <c r="AP35" i="10"/>
  <c r="AO35" i="10"/>
  <c r="AN35" i="10"/>
  <c r="AM35" i="10"/>
  <c r="AL35" i="10"/>
  <c r="AK35" i="10"/>
  <c r="AG35" i="10"/>
  <c r="AE35" i="10"/>
  <c r="AD35" i="10"/>
  <c r="Z35" i="10"/>
  <c r="BD34" i="10"/>
  <c r="BC34" i="10"/>
  <c r="BB34" i="10"/>
  <c r="AZ34" i="10"/>
  <c r="AX34" i="10"/>
  <c r="AV34" i="10"/>
  <c r="AT34" i="10"/>
  <c r="AR34" i="10"/>
  <c r="AQ34" i="10"/>
  <c r="AP34" i="10"/>
  <c r="AN34" i="10"/>
  <c r="AM34" i="10"/>
  <c r="AE34" i="10"/>
  <c r="D34" i="10"/>
  <c r="AD34" i="10" s="1"/>
  <c r="BD33" i="10"/>
  <c r="BC33" i="10"/>
  <c r="BB33" i="10"/>
  <c r="BA33" i="10"/>
  <c r="AZ33" i="10"/>
  <c r="AY33" i="10"/>
  <c r="AX33" i="10"/>
  <c r="AW33" i="10"/>
  <c r="AV33" i="10"/>
  <c r="AU33" i="10"/>
  <c r="AT33" i="10"/>
  <c r="AS33" i="10"/>
  <c r="AR33" i="10"/>
  <c r="AQ33" i="10"/>
  <c r="AP33" i="10"/>
  <c r="AO33" i="10"/>
  <c r="AN33" i="10"/>
  <c r="AM33" i="10"/>
  <c r="AL33" i="10"/>
  <c r="AK33" i="10"/>
  <c r="AG33" i="10"/>
  <c r="AE33" i="10"/>
  <c r="AD33" i="10"/>
  <c r="Z33" i="10"/>
  <c r="BD32" i="10"/>
  <c r="BB32" i="10"/>
  <c r="AZ32" i="10"/>
  <c r="AX32" i="10"/>
  <c r="AV32" i="10"/>
  <c r="AT32" i="10"/>
  <c r="AR32" i="10"/>
  <c r="AP32" i="10"/>
  <c r="AN32" i="10"/>
  <c r="D32" i="10"/>
  <c r="BD31" i="10"/>
  <c r="BC31" i="10"/>
  <c r="BB31" i="10"/>
  <c r="BA31" i="10"/>
  <c r="AZ31" i="10"/>
  <c r="AY31" i="10"/>
  <c r="AX31" i="10"/>
  <c r="AW31" i="10"/>
  <c r="AV31" i="10"/>
  <c r="AU31" i="10"/>
  <c r="AT31" i="10"/>
  <c r="AS31" i="10"/>
  <c r="AR31" i="10"/>
  <c r="AQ31" i="10"/>
  <c r="AP31" i="10"/>
  <c r="AO31" i="10"/>
  <c r="AN31" i="10"/>
  <c r="AM31" i="10"/>
  <c r="AL31" i="10"/>
  <c r="AK31" i="10"/>
  <c r="AG31" i="10"/>
  <c r="AE31" i="10"/>
  <c r="AD31" i="10"/>
  <c r="Z31" i="10"/>
  <c r="BD30" i="10"/>
  <c r="BB30" i="10"/>
  <c r="AX30" i="10"/>
  <c r="AW30" i="10"/>
  <c r="AV30" i="10"/>
  <c r="AT30" i="10"/>
  <c r="AR30" i="10"/>
  <c r="AP30" i="10"/>
  <c r="AN30" i="10"/>
  <c r="AL30" i="10"/>
  <c r="D30" i="10"/>
  <c r="BD29" i="10"/>
  <c r="BB29" i="10"/>
  <c r="BA29" i="10"/>
  <c r="AX29" i="10"/>
  <c r="AV29" i="10"/>
  <c r="AU29" i="10"/>
  <c r="AT29" i="10"/>
  <c r="AR29" i="10"/>
  <c r="AQ29" i="10"/>
  <c r="AP29" i="10"/>
  <c r="AN29" i="10"/>
  <c r="AM29" i="10"/>
  <c r="AL29" i="10"/>
  <c r="AE29" i="10"/>
  <c r="AD29" i="10"/>
  <c r="AY29" i="10" s="1"/>
  <c r="Z29" i="10"/>
  <c r="D29" i="10"/>
  <c r="BD28" i="10"/>
  <c r="BC28" i="10"/>
  <c r="AZ28" i="10"/>
  <c r="AX28" i="10"/>
  <c r="AV28" i="10"/>
  <c r="AU28" i="10"/>
  <c r="AT28" i="10"/>
  <c r="AR28" i="10"/>
  <c r="AQ28" i="10"/>
  <c r="AP28" i="10"/>
  <c r="AN28" i="10"/>
  <c r="AM28" i="10"/>
  <c r="AL28" i="10"/>
  <c r="AE28" i="10"/>
  <c r="D28" i="10"/>
  <c r="AD28" i="10" s="1"/>
  <c r="BD27" i="10"/>
  <c r="BC27" i="10"/>
  <c r="BB27" i="10"/>
  <c r="BA27" i="10"/>
  <c r="AZ27" i="10"/>
  <c r="AY27" i="10"/>
  <c r="AX27" i="10"/>
  <c r="AW27" i="10"/>
  <c r="AV27" i="10"/>
  <c r="AU27" i="10"/>
  <c r="AT27" i="10"/>
  <c r="AS27" i="10"/>
  <c r="AR27" i="10"/>
  <c r="AQ27" i="10"/>
  <c r="AP27" i="10"/>
  <c r="AO27" i="10"/>
  <c r="AN27" i="10"/>
  <c r="AM27" i="10"/>
  <c r="AL27" i="10"/>
  <c r="AK27" i="10"/>
  <c r="AG27" i="10"/>
  <c r="AE27" i="10"/>
  <c r="AD27" i="10"/>
  <c r="Z27" i="10"/>
  <c r="BD26" i="10"/>
  <c r="BB26" i="10"/>
  <c r="AZ26" i="10"/>
  <c r="AX26" i="10"/>
  <c r="AV26" i="10"/>
  <c r="AT26" i="10"/>
  <c r="AP26" i="10"/>
  <c r="AN26" i="10"/>
  <c r="AL26" i="10"/>
  <c r="D26" i="10"/>
  <c r="BC26" i="10" s="1"/>
  <c r="BD25" i="10"/>
  <c r="BB25" i="10"/>
  <c r="BA25" i="10"/>
  <c r="AZ25" i="10"/>
  <c r="AX25" i="10"/>
  <c r="AV25" i="10"/>
  <c r="AT25" i="10"/>
  <c r="AP25" i="10"/>
  <c r="AO25" i="10"/>
  <c r="AN25" i="10"/>
  <c r="AL25" i="10"/>
  <c r="AD25" i="10"/>
  <c r="Z25" i="10"/>
  <c r="D25" i="10"/>
  <c r="AS25" i="10" s="1"/>
  <c r="BD24" i="10"/>
  <c r="BC24" i="10"/>
  <c r="BB24" i="10"/>
  <c r="BA24" i="10"/>
  <c r="AZ24" i="10"/>
  <c r="AY24" i="10"/>
  <c r="AX24" i="10"/>
  <c r="AW24" i="10"/>
  <c r="AV24" i="10"/>
  <c r="AU24" i="10"/>
  <c r="AT24" i="10"/>
  <c r="AS24" i="10"/>
  <c r="AR24" i="10"/>
  <c r="AQ24" i="10"/>
  <c r="AP24" i="10"/>
  <c r="AO24" i="10"/>
  <c r="AN24" i="10"/>
  <c r="AM24" i="10"/>
  <c r="AL24" i="10"/>
  <c r="AK24" i="10"/>
  <c r="AG24" i="10"/>
  <c r="AE24" i="10"/>
  <c r="AD24" i="10"/>
  <c r="Z24" i="10"/>
  <c r="BD23" i="10"/>
  <c r="BB23" i="10"/>
  <c r="AX23" i="10"/>
  <c r="AV23" i="10"/>
  <c r="AT23" i="10"/>
  <c r="AR23" i="10"/>
  <c r="AP23" i="10"/>
  <c r="AN23" i="10"/>
  <c r="AL23" i="10"/>
  <c r="AE23" i="10"/>
  <c r="D23" i="10"/>
  <c r="AW23" i="10" s="1"/>
  <c r="BD22" i="10"/>
  <c r="BC22" i="10"/>
  <c r="BB22" i="10"/>
  <c r="AX22" i="10"/>
  <c r="AV22" i="10"/>
  <c r="AU22" i="10"/>
  <c r="AT22" i="10"/>
  <c r="AR22" i="10"/>
  <c r="AQ22" i="10"/>
  <c r="AP22" i="10"/>
  <c r="AN22" i="10"/>
  <c r="AM22" i="10"/>
  <c r="AL22" i="10"/>
  <c r="AE22" i="10"/>
  <c r="D22" i="10"/>
  <c r="AD22" i="10" s="1"/>
  <c r="AY22" i="10" s="1"/>
  <c r="BD21" i="10"/>
  <c r="BB21" i="10"/>
  <c r="AZ21" i="10"/>
  <c r="AX21" i="10"/>
  <c r="AV21" i="10"/>
  <c r="AT21" i="10"/>
  <c r="AR21" i="10"/>
  <c r="AP21" i="10"/>
  <c r="AN21" i="10"/>
  <c r="D21" i="10"/>
  <c r="BD20" i="10"/>
  <c r="BB20" i="10"/>
  <c r="BA20" i="10"/>
  <c r="AZ20" i="10"/>
  <c r="AV20" i="10"/>
  <c r="AT20" i="10"/>
  <c r="AS20" i="10"/>
  <c r="AR20" i="10"/>
  <c r="AP20" i="10"/>
  <c r="AO20" i="10"/>
  <c r="AN20" i="10"/>
  <c r="AL20" i="10"/>
  <c r="AD20" i="10"/>
  <c r="Z20" i="10"/>
  <c r="D20" i="10"/>
  <c r="AW20" i="10" s="1"/>
  <c r="BD19" i="10"/>
  <c r="BB19" i="10"/>
  <c r="AZ19" i="10"/>
  <c r="AX19" i="10"/>
  <c r="AV19" i="10"/>
  <c r="AT19" i="10"/>
  <c r="AR19" i="10"/>
  <c r="AP19" i="10"/>
  <c r="AN19" i="10"/>
  <c r="AE19" i="10"/>
  <c r="D19" i="10"/>
  <c r="BD18" i="10"/>
  <c r="BC18" i="10"/>
  <c r="BB18" i="10"/>
  <c r="BA18" i="10"/>
  <c r="AZ18" i="10"/>
  <c r="AY18" i="10"/>
  <c r="AX18" i="10"/>
  <c r="AW18" i="10"/>
  <c r="AV18" i="10"/>
  <c r="AU18" i="10"/>
  <c r="AT18" i="10"/>
  <c r="AS18" i="10"/>
  <c r="AR18" i="10"/>
  <c r="AQ18" i="10"/>
  <c r="AP18" i="10"/>
  <c r="AO18" i="10"/>
  <c r="AN18" i="10"/>
  <c r="AM18" i="10"/>
  <c r="AL18" i="10"/>
  <c r="AK18" i="10"/>
  <c r="AG18" i="10"/>
  <c r="AE18" i="10"/>
  <c r="AD18" i="10"/>
  <c r="Z18" i="10"/>
  <c r="BD17" i="10"/>
  <c r="BB17" i="10"/>
  <c r="AZ17" i="10"/>
  <c r="AX17" i="10"/>
  <c r="AV17" i="10"/>
  <c r="AT17" i="10"/>
  <c r="AR17" i="10"/>
  <c r="AP17" i="10"/>
  <c r="AN17" i="10"/>
  <c r="AL17" i="10"/>
  <c r="D17" i="10"/>
  <c r="BD16" i="10"/>
  <c r="BC16" i="10"/>
  <c r="BB16" i="10"/>
  <c r="BA16" i="10"/>
  <c r="AZ16" i="10"/>
  <c r="AY16" i="10"/>
  <c r="AX16" i="10"/>
  <c r="AW16" i="10"/>
  <c r="AV16" i="10"/>
  <c r="AU16" i="10"/>
  <c r="AT16" i="10"/>
  <c r="AS16" i="10"/>
  <c r="AR16" i="10"/>
  <c r="AQ16" i="10"/>
  <c r="AP16" i="10"/>
  <c r="AO16" i="10"/>
  <c r="AN16" i="10"/>
  <c r="AM16" i="10"/>
  <c r="AL16" i="10"/>
  <c r="AK16" i="10"/>
  <c r="AG16" i="10"/>
  <c r="AE16" i="10"/>
  <c r="AD16" i="10"/>
  <c r="Z16" i="10"/>
  <c r="BD15" i="10"/>
  <c r="BB15" i="10"/>
  <c r="AZ15" i="10"/>
  <c r="AX15" i="10"/>
  <c r="AV15" i="10"/>
  <c r="AT15" i="10"/>
  <c r="AR15" i="10"/>
  <c r="AP15" i="10"/>
  <c r="AN15" i="10"/>
  <c r="AL15" i="10"/>
  <c r="D15" i="10"/>
  <c r="BC15" i="10" s="1"/>
  <c r="BD14" i="10"/>
  <c r="BC14" i="10"/>
  <c r="BB14" i="10"/>
  <c r="BA14" i="10"/>
  <c r="AZ14" i="10"/>
  <c r="AY14" i="10"/>
  <c r="AX14" i="10"/>
  <c r="AW14" i="10"/>
  <c r="AV14" i="10"/>
  <c r="AU14" i="10"/>
  <c r="AT14" i="10"/>
  <c r="AS14" i="10"/>
  <c r="AR14" i="10"/>
  <c r="AQ14" i="10"/>
  <c r="AP14" i="10"/>
  <c r="AO14" i="10"/>
  <c r="AN14" i="10"/>
  <c r="AM14" i="10"/>
  <c r="AL14" i="10"/>
  <c r="AK14" i="10"/>
  <c r="AG14" i="10"/>
  <c r="AE14" i="10"/>
  <c r="AD14" i="10"/>
  <c r="Z14" i="10"/>
  <c r="BD13" i="10"/>
  <c r="BB13" i="10"/>
  <c r="AZ13" i="10"/>
  <c r="AX13" i="10"/>
  <c r="AV13" i="10"/>
  <c r="AT13" i="10"/>
  <c r="AS13" i="10"/>
  <c r="AR13" i="10"/>
  <c r="AP13" i="10"/>
  <c r="AO13" i="10"/>
  <c r="AN13" i="10"/>
  <c r="AL13" i="10"/>
  <c r="AD13" i="10"/>
  <c r="Z13" i="10"/>
  <c r="D13" i="10"/>
  <c r="AW13" i="10" s="1"/>
  <c r="BD12" i="10"/>
  <c r="BC12" i="10"/>
  <c r="BB12" i="10"/>
  <c r="AZ12" i="10"/>
  <c r="AY12" i="10"/>
  <c r="AX12" i="10"/>
  <c r="AV12" i="10"/>
  <c r="AU12" i="10"/>
  <c r="AT12" i="10"/>
  <c r="AR12" i="10"/>
  <c r="AQ12" i="10"/>
  <c r="AP12" i="10"/>
  <c r="AN12" i="10"/>
  <c r="AM12" i="10"/>
  <c r="AL12" i="10"/>
  <c r="AD12" i="10"/>
  <c r="Z12" i="10"/>
  <c r="D12" i="10"/>
  <c r="AE12" i="10" s="1"/>
  <c r="BD11" i="10"/>
  <c r="BC11" i="10"/>
  <c r="BB11" i="10"/>
  <c r="AZ11" i="10"/>
  <c r="AX11" i="10"/>
  <c r="AV11" i="10"/>
  <c r="AU11" i="10"/>
  <c r="AT11" i="10"/>
  <c r="AR11" i="10"/>
  <c r="AQ11" i="10"/>
  <c r="AP11" i="10"/>
  <c r="AN11" i="10"/>
  <c r="AM11" i="10"/>
  <c r="AL11" i="10"/>
  <c r="AE11" i="10"/>
  <c r="D11" i="10"/>
  <c r="AD11" i="10" s="1"/>
  <c r="BD10" i="10"/>
  <c r="BB10" i="10"/>
  <c r="AZ10" i="10"/>
  <c r="AX10" i="10"/>
  <c r="AV10" i="10"/>
  <c r="AT10" i="10"/>
  <c r="AR10" i="10"/>
  <c r="AP10" i="10"/>
  <c r="AN10" i="10"/>
  <c r="AL10" i="10"/>
  <c r="D10" i="10"/>
  <c r="BC10" i="10" s="1"/>
  <c r="BD9" i="10"/>
  <c r="BB9" i="10"/>
  <c r="BA9" i="10"/>
  <c r="AZ9" i="10"/>
  <c r="AX9" i="10"/>
  <c r="AV9" i="10"/>
  <c r="AT9" i="10"/>
  <c r="AR9" i="10"/>
  <c r="AP9" i="10"/>
  <c r="AN9" i="10"/>
  <c r="AL9" i="10"/>
  <c r="AK9" i="10"/>
  <c r="D9" i="10"/>
  <c r="AO9" i="10" s="1"/>
  <c r="BD8" i="10"/>
  <c r="BC8" i="10"/>
  <c r="BB8" i="10"/>
  <c r="BA8" i="10"/>
  <c r="AZ8" i="10"/>
  <c r="AY8" i="10"/>
  <c r="AX8" i="10"/>
  <c r="AW8" i="10"/>
  <c r="AV8" i="10"/>
  <c r="AU8" i="10"/>
  <c r="AT8" i="10"/>
  <c r="AS8" i="10"/>
  <c r="AR8" i="10"/>
  <c r="AQ8" i="10"/>
  <c r="AP8" i="10"/>
  <c r="AO8" i="10"/>
  <c r="AN8" i="10"/>
  <c r="AM8" i="10"/>
  <c r="AL8" i="10"/>
  <c r="AK8" i="10"/>
  <c r="AG8" i="10"/>
  <c r="AE8" i="10"/>
  <c r="AD8" i="10"/>
  <c r="Z8" i="10"/>
  <c r="BD7" i="10"/>
  <c r="BB7" i="10"/>
  <c r="AZ7" i="10"/>
  <c r="AX7" i="10"/>
  <c r="AV7" i="10"/>
  <c r="AT7" i="10"/>
  <c r="AR7" i="10"/>
  <c r="AP7" i="10"/>
  <c r="AN7" i="10"/>
  <c r="AL7" i="10"/>
  <c r="AE7" i="10"/>
  <c r="D7" i="10"/>
  <c r="BD6" i="10"/>
  <c r="BB6" i="10"/>
  <c r="AZ6" i="10"/>
  <c r="AX6" i="10"/>
  <c r="AV6" i="10"/>
  <c r="AU6" i="10"/>
  <c r="AT6" i="10"/>
  <c r="AR6" i="10"/>
  <c r="AP6" i="10"/>
  <c r="AN6" i="10"/>
  <c r="AN4" i="10" s="1"/>
  <c r="AL6" i="10"/>
  <c r="D6" i="10"/>
  <c r="BD5" i="10"/>
  <c r="BC5" i="10"/>
  <c r="BB5" i="10"/>
  <c r="BA5" i="10"/>
  <c r="AZ5" i="10"/>
  <c r="AY5" i="10"/>
  <c r="AX5" i="10"/>
  <c r="AW5" i="10"/>
  <c r="AV5" i="10"/>
  <c r="AU5" i="10"/>
  <c r="AT5" i="10"/>
  <c r="AS5" i="10"/>
  <c r="AR5" i="10"/>
  <c r="AQ5" i="10"/>
  <c r="AP5" i="10"/>
  <c r="AO5" i="10"/>
  <c r="AN5" i="10"/>
  <c r="AM5" i="10"/>
  <c r="AL5" i="10"/>
  <c r="AK5" i="10"/>
  <c r="AG5" i="10"/>
  <c r="AE5" i="10"/>
  <c r="AD5" i="10"/>
  <c r="Z5" i="10"/>
  <c r="AT4" i="10"/>
  <c r="AS4" i="10"/>
  <c r="AT2" i="10"/>
  <c r="AA2" i="10"/>
  <c r="AB1" i="10"/>
  <c r="C38" i="1"/>
  <c r="O8" i="11" s="1"/>
  <c r="C36" i="1"/>
  <c r="O6" i="11" s="1"/>
  <c r="C35" i="1"/>
  <c r="O5" i="11" s="1"/>
  <c r="C34" i="1"/>
  <c r="C21" i="1"/>
  <c r="C13" i="1"/>
  <c r="G13" i="4" s="1"/>
  <c r="AB2" i="6" l="1"/>
  <c r="AG13" i="6"/>
  <c r="AI13" i="6" s="1"/>
  <c r="BB13" i="6" s="1"/>
  <c r="AG25" i="6"/>
  <c r="AI25" i="6" s="1"/>
  <c r="AZ25" i="6" s="1"/>
  <c r="AB34" i="6"/>
  <c r="AG37" i="6"/>
  <c r="AI37" i="6" s="1"/>
  <c r="AZ37" i="6" s="1"/>
  <c r="AB42" i="6"/>
  <c r="AG52" i="6"/>
  <c r="AI52" i="6" s="1"/>
  <c r="AP52" i="6" s="1"/>
  <c r="AG60" i="6"/>
  <c r="AI60" i="6" s="1"/>
  <c r="AP60" i="6" s="1"/>
  <c r="AG61" i="6"/>
  <c r="AI61" i="6" s="1"/>
  <c r="AP61" i="6" s="1"/>
  <c r="AG68" i="6"/>
  <c r="AI68" i="6" s="1"/>
  <c r="AP68" i="6" s="1"/>
  <c r="AG69" i="6"/>
  <c r="AG76" i="6"/>
  <c r="AI76" i="6" s="1"/>
  <c r="AP76" i="6" s="1"/>
  <c r="AG77" i="6"/>
  <c r="AG83" i="6"/>
  <c r="AI83" i="6" s="1"/>
  <c r="AR83" i="6" s="1"/>
  <c r="AG87" i="6"/>
  <c r="AI87" i="6" s="1"/>
  <c r="AR87" i="6" s="1"/>
  <c r="AG100" i="6"/>
  <c r="AN5" i="6"/>
  <c r="AN2" i="6" s="1"/>
  <c r="K5" i="11" s="1"/>
  <c r="AV5" i="6"/>
  <c r="AV2" i="6" s="1"/>
  <c r="AG17" i="6"/>
  <c r="AG21" i="6"/>
  <c r="AI21" i="6" s="1"/>
  <c r="AZ21" i="6" s="1"/>
  <c r="AB40" i="6"/>
  <c r="AI65" i="6"/>
  <c r="AP65" i="6" s="1"/>
  <c r="AL2" i="6"/>
  <c r="AB6" i="6"/>
  <c r="AG10" i="6"/>
  <c r="AI10" i="6" s="1"/>
  <c r="AB14" i="6"/>
  <c r="AB15" i="6"/>
  <c r="AG18" i="6"/>
  <c r="AI18" i="6" s="1"/>
  <c r="AB26" i="6"/>
  <c r="AG30" i="6"/>
  <c r="AI30" i="6" s="1"/>
  <c r="AZ30" i="6" s="1"/>
  <c r="AB38" i="6"/>
  <c r="AB46" i="6"/>
  <c r="AG56" i="6"/>
  <c r="AI56" i="6" s="1"/>
  <c r="AP56" i="6" s="1"/>
  <c r="AB61" i="6"/>
  <c r="AG64" i="6"/>
  <c r="AI64" i="6" s="1"/>
  <c r="AP64" i="6" s="1"/>
  <c r="AG65" i="6"/>
  <c r="AG72" i="6"/>
  <c r="AI72" i="6" s="1"/>
  <c r="AP72" i="6" s="1"/>
  <c r="AG73" i="6"/>
  <c r="AI73" i="6" s="1"/>
  <c r="AP73" i="6" s="1"/>
  <c r="AE56" i="10"/>
  <c r="AG56" i="10" s="1"/>
  <c r="AX56" i="10" s="1"/>
  <c r="BA56" i="10"/>
  <c r="AU56" i="10"/>
  <c r="AQ56" i="10"/>
  <c r="AM56" i="10"/>
  <c r="AD56" i="10"/>
  <c r="AW56" i="10" s="1"/>
  <c r="Z56" i="10"/>
  <c r="AO56" i="10"/>
  <c r="AD6" i="10"/>
  <c r="BC6" i="10"/>
  <c r="AM6" i="10"/>
  <c r="AQ6" i="10"/>
  <c r="AK30" i="10"/>
  <c r="BA30" i="10"/>
  <c r="AO30" i="10"/>
  <c r="AD30" i="10"/>
  <c r="AY30" i="10" s="1"/>
  <c r="AS30" i="10"/>
  <c r="Z30" i="10"/>
  <c r="AE41" i="10"/>
  <c r="AG41" i="10" s="1"/>
  <c r="AX41" i="10" s="1"/>
  <c r="BA41" i="10"/>
  <c r="AU41" i="10"/>
  <c r="AQ41" i="10"/>
  <c r="AM41" i="10"/>
  <c r="AD41" i="10"/>
  <c r="AW41" i="10" s="1"/>
  <c r="Z41" i="10"/>
  <c r="AO41" i="10"/>
  <c r="AK56" i="10"/>
  <c r="BC56" i="10"/>
  <c r="AE6" i="10"/>
  <c r="AG6" i="10" s="1"/>
  <c r="BD4" i="10"/>
  <c r="AV4" i="10"/>
  <c r="AK41" i="10"/>
  <c r="BC41" i="10"/>
  <c r="AY56" i="10"/>
  <c r="AK68" i="10"/>
  <c r="BA68" i="10"/>
  <c r="AO68" i="10"/>
  <c r="AD68" i="10"/>
  <c r="AS68" i="10"/>
  <c r="Z68" i="10"/>
  <c r="AP4" i="10"/>
  <c r="AY6" i="10"/>
  <c r="AG7" i="10"/>
  <c r="BC7" i="10"/>
  <c r="AY7" i="10"/>
  <c r="AU7" i="10"/>
  <c r="AQ7" i="10"/>
  <c r="AM7" i="10"/>
  <c r="AD7" i="10"/>
  <c r="AS7" i="10"/>
  <c r="Z7" i="10"/>
  <c r="BA7" i="10"/>
  <c r="AK7" i="10"/>
  <c r="AW7" i="10"/>
  <c r="AO7" i="10"/>
  <c r="AD17" i="10"/>
  <c r="BC17" i="10"/>
  <c r="AM17" i="10"/>
  <c r="AQ17" i="10"/>
  <c r="AU17" i="10"/>
  <c r="AE17" i="10"/>
  <c r="AY17" i="10"/>
  <c r="AD40" i="10"/>
  <c r="AW40" i="10" s="1"/>
  <c r="AY40" i="10"/>
  <c r="AM40" i="10"/>
  <c r="AU40" i="10"/>
  <c r="BC40" i="10"/>
  <c r="AQ40" i="10"/>
  <c r="AE40" i="10"/>
  <c r="AG40" i="10" s="1"/>
  <c r="AX40" i="10" s="1"/>
  <c r="AY41" i="10"/>
  <c r="AK48" i="10"/>
  <c r="BA48" i="10"/>
  <c r="AO48" i="10"/>
  <c r="AD48" i="10"/>
  <c r="AW48" i="10" s="1"/>
  <c r="AS48" i="10"/>
  <c r="Z48" i="10"/>
  <c r="AS56" i="10"/>
  <c r="AW9" i="10"/>
  <c r="AG19" i="10"/>
  <c r="AL19" i="10" s="1"/>
  <c r="AU19" i="10"/>
  <c r="AK23" i="10"/>
  <c r="AQ19" i="10"/>
  <c r="BC19" i="10"/>
  <c r="AG23" i="10"/>
  <c r="AZ23" i="10" s="1"/>
  <c r="AS23" i="10"/>
  <c r="AW37" i="10"/>
  <c r="AG51" i="10"/>
  <c r="AX51" i="10" s="1"/>
  <c r="AO51" i="10"/>
  <c r="AS64" i="10"/>
  <c r="Z9" i="10"/>
  <c r="AS9" i="10"/>
  <c r="AY11" i="10"/>
  <c r="AK13" i="10"/>
  <c r="BA13" i="10"/>
  <c r="Z19" i="10"/>
  <c r="AK20" i="10"/>
  <c r="Z23" i="10"/>
  <c r="AK25" i="10"/>
  <c r="AW25" i="10"/>
  <c r="AY28" i="10"/>
  <c r="AG29" i="10"/>
  <c r="AZ29" i="10" s="1"/>
  <c r="AK29" i="10"/>
  <c r="AO29" i="10"/>
  <c r="AS29" i="10"/>
  <c r="AW29" i="10"/>
  <c r="BC29" i="10"/>
  <c r="AY34" i="10"/>
  <c r="Z37" i="10"/>
  <c r="AS37" i="10"/>
  <c r="AW42" i="10"/>
  <c r="AG47" i="10"/>
  <c r="AX47" i="10" s="1"/>
  <c r="AK47" i="10"/>
  <c r="AO47" i="10"/>
  <c r="AS47" i="10"/>
  <c r="AY47" i="10"/>
  <c r="BC47" i="10"/>
  <c r="Z51" i="10"/>
  <c r="AS59" i="10"/>
  <c r="BA59" i="10"/>
  <c r="Z63" i="10"/>
  <c r="AS63" i="10"/>
  <c r="BA63" i="10"/>
  <c r="Z64" i="10"/>
  <c r="AO64" i="10"/>
  <c r="AG66" i="10"/>
  <c r="AX66" i="10" s="1"/>
  <c r="AK66" i="10"/>
  <c r="AO66" i="10"/>
  <c r="AS66" i="10"/>
  <c r="AY66" i="10"/>
  <c r="BC66" i="10"/>
  <c r="AM19" i="10"/>
  <c r="AY19" i="10"/>
  <c r="AO23" i="10"/>
  <c r="BC23" i="10"/>
  <c r="AK51" i="10"/>
  <c r="AS51" i="10"/>
  <c r="AY51" i="10"/>
  <c r="AD9" i="10"/>
  <c r="AG12" i="10"/>
  <c r="AK12" i="10"/>
  <c r="AO12" i="10"/>
  <c r="AS12" i="10"/>
  <c r="AW12" i="10"/>
  <c r="BA12" i="10"/>
  <c r="AD19" i="10"/>
  <c r="AK19" i="10" s="1"/>
  <c r="AO19" i="10"/>
  <c r="AS19" i="10"/>
  <c r="AW19" i="10"/>
  <c r="BA19" i="10"/>
  <c r="AD23" i="10"/>
  <c r="AY23" i="10" s="1"/>
  <c r="AM23" i="10"/>
  <c r="AQ23" i="10"/>
  <c r="AU23" i="10"/>
  <c r="BA23" i="10"/>
  <c r="AU34" i="10"/>
  <c r="AG36" i="10"/>
  <c r="BB36" i="10" s="1"/>
  <c r="AK36" i="10"/>
  <c r="AO36" i="10"/>
  <c r="AS36" i="10"/>
  <c r="AW36" i="10"/>
  <c r="BC36" i="10"/>
  <c r="AD37" i="10"/>
  <c r="BA37" i="10" s="1"/>
  <c r="Z42" i="10"/>
  <c r="AE46" i="10"/>
  <c r="AG46" i="10" s="1"/>
  <c r="AX46" i="10" s="1"/>
  <c r="AU46" i="10"/>
  <c r="Z47" i="10"/>
  <c r="AD51" i="10"/>
  <c r="AW51" i="10" s="1"/>
  <c r="AM51" i="10"/>
  <c r="AQ51" i="10"/>
  <c r="AU51" i="10"/>
  <c r="BA51" i="10"/>
  <c r="AS53" i="10"/>
  <c r="Z58" i="10"/>
  <c r="AS58" i="10"/>
  <c r="Z59" i="10"/>
  <c r="AG62" i="10"/>
  <c r="AX62" i="10" s="1"/>
  <c r="AK62" i="10"/>
  <c r="AO62" i="10"/>
  <c r="AS62" i="10"/>
  <c r="AY62" i="10"/>
  <c r="BC62" i="10"/>
  <c r="AD63" i="10"/>
  <c r="AW63" i="10" s="1"/>
  <c r="Z66" i="10"/>
  <c r="AU5" i="5"/>
  <c r="AY5" i="5"/>
  <c r="AV5" i="5"/>
  <c r="BD5" i="5"/>
  <c r="BE3" i="5" s="1"/>
  <c r="AW5" i="5"/>
  <c r="AQ5" i="2"/>
  <c r="AX5" i="5"/>
  <c r="AY3" i="5" s="1"/>
  <c r="AO3" i="5"/>
  <c r="AW5" i="4"/>
  <c r="AM5" i="2"/>
  <c r="AU5" i="2"/>
  <c r="AN2" i="15"/>
  <c r="AR2" i="15"/>
  <c r="AV2" i="15"/>
  <c r="AZ2" i="15"/>
  <c r="BD2" i="15"/>
  <c r="AW3" i="5"/>
  <c r="AG52" i="10"/>
  <c r="AX52" i="10" s="1"/>
  <c r="AX4" i="15"/>
  <c r="AX2" i="15" s="1"/>
  <c r="K2" i="5"/>
  <c r="J6" i="5"/>
  <c r="AU3" i="5"/>
  <c r="K7" i="5"/>
  <c r="K9" i="5"/>
  <c r="J10" i="5"/>
  <c r="J12" i="5"/>
  <c r="J14" i="5"/>
  <c r="J16" i="5"/>
  <c r="J18" i="5"/>
  <c r="G9" i="4"/>
  <c r="AF9" i="4" s="1"/>
  <c r="AH9" i="4" s="1"/>
  <c r="O4" i="11"/>
  <c r="K9" i="11"/>
  <c r="Z10" i="10"/>
  <c r="AK10" i="10"/>
  <c r="AO10" i="10"/>
  <c r="AS10" i="10"/>
  <c r="AW10" i="10"/>
  <c r="BA10" i="10"/>
  <c r="AG11" i="10"/>
  <c r="Z15" i="10"/>
  <c r="AK15" i="10"/>
  <c r="AO15" i="10"/>
  <c r="AS15" i="10"/>
  <c r="AW15" i="10"/>
  <c r="BA15" i="10"/>
  <c r="AG17" i="10"/>
  <c r="Z21" i="10"/>
  <c r="AO21" i="10"/>
  <c r="AS21" i="10"/>
  <c r="AW21" i="10"/>
  <c r="BA21" i="10"/>
  <c r="AG22" i="10"/>
  <c r="AZ22" i="10" s="1"/>
  <c r="Z26" i="10"/>
  <c r="AK26" i="10"/>
  <c r="AO26" i="10"/>
  <c r="AS26" i="10"/>
  <c r="AW26" i="10"/>
  <c r="BA26" i="10"/>
  <c r="AG28" i="10"/>
  <c r="BB28" i="10" s="1"/>
  <c r="Z32" i="10"/>
  <c r="AO32" i="10"/>
  <c r="AS32" i="10"/>
  <c r="AW32" i="10"/>
  <c r="BA32" i="10"/>
  <c r="AG34" i="10"/>
  <c r="AL34" i="10" s="1"/>
  <c r="Z38" i="10"/>
  <c r="AK38" i="10"/>
  <c r="AO38" i="10"/>
  <c r="AS38" i="10"/>
  <c r="AW38" i="10"/>
  <c r="Z43" i="10"/>
  <c r="AK43" i="10"/>
  <c r="AO43" i="10"/>
  <c r="AS43" i="10"/>
  <c r="BA43" i="10"/>
  <c r="Z45" i="10"/>
  <c r="AK45" i="10"/>
  <c r="AO45" i="10"/>
  <c r="AS45" i="10"/>
  <c r="AW45" i="10"/>
  <c r="BA45" i="10"/>
  <c r="Z49" i="10"/>
  <c r="AK49" i="10"/>
  <c r="AO49" i="10"/>
  <c r="AS49" i="10"/>
  <c r="BA49" i="10"/>
  <c r="AG50" i="10"/>
  <c r="AX50" i="10" s="1"/>
  <c r="O9" i="11"/>
  <c r="F1" i="11"/>
  <c r="G42" i="2"/>
  <c r="G40" i="2"/>
  <c r="AF40" i="2" s="1"/>
  <c r="AH40" i="2" s="1"/>
  <c r="G35" i="2"/>
  <c r="G33" i="2"/>
  <c r="G31" i="2"/>
  <c r="G29" i="2"/>
  <c r="G27" i="2"/>
  <c r="AF27" i="2" s="1"/>
  <c r="AH27" i="2" s="1"/>
  <c r="G20" i="2"/>
  <c r="G18" i="2"/>
  <c r="G16" i="2"/>
  <c r="G39" i="2"/>
  <c r="G38" i="2"/>
  <c r="G36" i="2"/>
  <c r="AF36" i="2" s="1"/>
  <c r="AH36" i="2" s="1"/>
  <c r="G22" i="2"/>
  <c r="G11" i="2"/>
  <c r="G9" i="2"/>
  <c r="AF9" i="2" s="1"/>
  <c r="AH9" i="2" s="1"/>
  <c r="G5" i="2"/>
  <c r="G2" i="2"/>
  <c r="F41" i="4"/>
  <c r="G40" i="4"/>
  <c r="F37" i="4"/>
  <c r="G36" i="4"/>
  <c r="G43" i="2"/>
  <c r="G41" i="2"/>
  <c r="G24" i="2"/>
  <c r="G23" i="2"/>
  <c r="G21" i="2"/>
  <c r="AF21" i="2" s="1"/>
  <c r="AH21" i="2" s="1"/>
  <c r="G19" i="2"/>
  <c r="G17" i="2"/>
  <c r="G13" i="2"/>
  <c r="AF13" i="2" s="1"/>
  <c r="AH13" i="2" s="1"/>
  <c r="G8" i="2"/>
  <c r="G6" i="2"/>
  <c r="F40" i="4"/>
  <c r="G26" i="2"/>
  <c r="G25" i="2"/>
  <c r="G15" i="2"/>
  <c r="AF15" i="2" s="1"/>
  <c r="AH15" i="2" s="1"/>
  <c r="G12" i="2"/>
  <c r="G10" i="2"/>
  <c r="F39" i="4"/>
  <c r="G34" i="2"/>
  <c r="G30" i="2"/>
  <c r="G14" i="2"/>
  <c r="G39" i="4"/>
  <c r="G37" i="4"/>
  <c r="F33" i="4"/>
  <c r="G32" i="4"/>
  <c r="F29" i="4"/>
  <c r="G28" i="4"/>
  <c r="F24" i="4"/>
  <c r="G23" i="4"/>
  <c r="G22" i="4"/>
  <c r="G19" i="4"/>
  <c r="G17" i="4"/>
  <c r="AF17" i="4" s="1"/>
  <c r="AH17" i="4" s="1"/>
  <c r="G14" i="4"/>
  <c r="AF14" i="4" s="1"/>
  <c r="AH14" i="4" s="1"/>
  <c r="F12" i="4"/>
  <c r="F10" i="4"/>
  <c r="G7" i="4"/>
  <c r="AF7" i="4" s="1"/>
  <c r="AH7" i="4" s="1"/>
  <c r="K17" i="5"/>
  <c r="K15" i="5"/>
  <c r="K13" i="5"/>
  <c r="K11" i="5"/>
  <c r="G37" i="2"/>
  <c r="G28" i="2"/>
  <c r="G7" i="2"/>
  <c r="G41" i="4"/>
  <c r="G38" i="4"/>
  <c r="F32" i="4"/>
  <c r="G31" i="4"/>
  <c r="F28" i="4"/>
  <c r="G27" i="4"/>
  <c r="F23" i="4"/>
  <c r="G21" i="4"/>
  <c r="AF21" i="4" s="1"/>
  <c r="AH21" i="4" s="1"/>
  <c r="F19" i="4"/>
  <c r="G16" i="4"/>
  <c r="F38" i="4"/>
  <c r="F31" i="4"/>
  <c r="G30" i="4"/>
  <c r="F27" i="4"/>
  <c r="G26" i="4"/>
  <c r="G20" i="4"/>
  <c r="G18" i="4"/>
  <c r="F16" i="4"/>
  <c r="F13" i="4"/>
  <c r="F11" i="4"/>
  <c r="G8" i="4"/>
  <c r="G5" i="4"/>
  <c r="AF5" i="4" s="1"/>
  <c r="AH5" i="4" s="1"/>
  <c r="G2" i="4"/>
  <c r="K18" i="5"/>
  <c r="K16" i="5"/>
  <c r="K14" i="5"/>
  <c r="K12" i="5"/>
  <c r="K10" i="5"/>
  <c r="K8" i="5"/>
  <c r="K6" i="5"/>
  <c r="G32" i="2"/>
  <c r="F36" i="4"/>
  <c r="G35" i="4"/>
  <c r="G34" i="4"/>
  <c r="G33" i="4"/>
  <c r="F30" i="4"/>
  <c r="G29" i="4"/>
  <c r="F26" i="4"/>
  <c r="G25" i="4"/>
  <c r="G24" i="4"/>
  <c r="F20" i="4"/>
  <c r="F18" i="4"/>
  <c r="G15" i="4"/>
  <c r="AF15" i="4" s="1"/>
  <c r="AH15" i="4" s="1"/>
  <c r="G12" i="4"/>
  <c r="G10" i="4"/>
  <c r="F8" i="4"/>
  <c r="AJ2" i="10"/>
  <c r="Z6" i="10"/>
  <c r="AK6" i="10"/>
  <c r="AO6" i="10"/>
  <c r="AS6" i="10"/>
  <c r="AW6" i="10"/>
  <c r="BA6" i="10"/>
  <c r="AE9" i="10"/>
  <c r="AG9" i="10" s="1"/>
  <c r="AM9" i="10"/>
  <c r="AQ9" i="10"/>
  <c r="AU9" i="10"/>
  <c r="AY9" i="10"/>
  <c r="BC9" i="10"/>
  <c r="AD10" i="10"/>
  <c r="Z11" i="10"/>
  <c r="AK11" i="10"/>
  <c r="AO11" i="10"/>
  <c r="AS11" i="10"/>
  <c r="AW11" i="10"/>
  <c r="BA11" i="10"/>
  <c r="AE13" i="10"/>
  <c r="AG13" i="10" s="1"/>
  <c r="AM13" i="10"/>
  <c r="AQ13" i="10"/>
  <c r="AU13" i="10"/>
  <c r="AY13" i="10"/>
  <c r="BC13" i="10"/>
  <c r="AD15" i="10"/>
  <c r="Z17" i="10"/>
  <c r="AK17" i="10"/>
  <c r="AO17" i="10"/>
  <c r="AS17" i="10"/>
  <c r="AW17" i="10"/>
  <c r="BA17" i="10"/>
  <c r="AE20" i="10"/>
  <c r="AG20" i="10" s="1"/>
  <c r="AX20" i="10" s="1"/>
  <c r="AM20" i="10"/>
  <c r="AQ20" i="10"/>
  <c r="AU20" i="10"/>
  <c r="AY20" i="10"/>
  <c r="BC20" i="10"/>
  <c r="AD21" i="10"/>
  <c r="AK21" i="10" s="1"/>
  <c r="Z22" i="10"/>
  <c r="AK22" i="10"/>
  <c r="AO22" i="10"/>
  <c r="AS22" i="10"/>
  <c r="AW22" i="10"/>
  <c r="BA22" i="10"/>
  <c r="AE25" i="10"/>
  <c r="AG25" i="10" s="1"/>
  <c r="AR25" i="10" s="1"/>
  <c r="AR4" i="10" s="1"/>
  <c r="AM25" i="10"/>
  <c r="AQ25" i="10"/>
  <c r="AU25" i="10"/>
  <c r="AY25" i="10"/>
  <c r="BC25" i="10"/>
  <c r="AD26" i="10"/>
  <c r="Z28" i="10"/>
  <c r="AK28" i="10"/>
  <c r="AO28" i="10"/>
  <c r="AS28" i="10"/>
  <c r="AW28" i="10"/>
  <c r="BA28" i="10"/>
  <c r="AE30" i="10"/>
  <c r="AG30" i="10" s="1"/>
  <c r="AZ30" i="10" s="1"/>
  <c r="AM30" i="10"/>
  <c r="AQ30" i="10"/>
  <c r="AU30" i="10"/>
  <c r="BC30" i="10"/>
  <c r="AD32" i="10"/>
  <c r="AK32" i="10" s="1"/>
  <c r="Z34" i="10"/>
  <c r="AK34" i="10"/>
  <c r="AO34" i="10"/>
  <c r="AS34" i="10"/>
  <c r="AW34" i="10"/>
  <c r="BA34" i="10"/>
  <c r="AE37" i="10"/>
  <c r="AG37" i="10" s="1"/>
  <c r="BB37" i="10" s="1"/>
  <c r="AM37" i="10"/>
  <c r="AQ37" i="10"/>
  <c r="AU37" i="10"/>
  <c r="AY37" i="10"/>
  <c r="BC37" i="10"/>
  <c r="AD38" i="10"/>
  <c r="BA38" i="10" s="1"/>
  <c r="Z40" i="10"/>
  <c r="AK40" i="10"/>
  <c r="AO40" i="10"/>
  <c r="AS40" i="10"/>
  <c r="BA40" i="10"/>
  <c r="AE42" i="10"/>
  <c r="AG42" i="10" s="1"/>
  <c r="AX42" i="10" s="1"/>
  <c r="AM42" i="10"/>
  <c r="AQ42" i="10"/>
  <c r="AU42" i="10"/>
  <c r="AY42" i="10"/>
  <c r="BC42" i="10"/>
  <c r="AD43" i="10"/>
  <c r="AW43" i="10" s="1"/>
  <c r="AD45" i="10"/>
  <c r="Z46" i="10"/>
  <c r="AK46" i="10"/>
  <c r="AO46" i="10"/>
  <c r="AS46" i="10"/>
  <c r="AW46" i="10"/>
  <c r="BA46" i="10"/>
  <c r="AE48" i="10"/>
  <c r="AG48" i="10" s="1"/>
  <c r="AX48" i="10" s="1"/>
  <c r="AM48" i="10"/>
  <c r="AQ48" i="10"/>
  <c r="AU48" i="10"/>
  <c r="AY48" i="10"/>
  <c r="BC48" i="10"/>
  <c r="AD49" i="10"/>
  <c r="AW49" i="10" s="1"/>
  <c r="Z50" i="10"/>
  <c r="AK50" i="10"/>
  <c r="AO50" i="10"/>
  <c r="AS50" i="10"/>
  <c r="BA50" i="10"/>
  <c r="AE52" i="10"/>
  <c r="AM52" i="10"/>
  <c r="AQ52" i="10"/>
  <c r="AU52" i="10"/>
  <c r="AY52" i="10"/>
  <c r="BC52" i="10"/>
  <c r="AD53" i="10"/>
  <c r="AW53" i="10" s="1"/>
  <c r="Z54" i="10"/>
  <c r="AK54" i="10"/>
  <c r="AO54" i="10"/>
  <c r="AS54" i="10"/>
  <c r="BA54" i="10"/>
  <c r="AE58" i="10"/>
  <c r="AG58" i="10" s="1"/>
  <c r="AX58" i="10" s="1"/>
  <c r="AM58" i="10"/>
  <c r="AQ58" i="10"/>
  <c r="AU58" i="10"/>
  <c r="AY58" i="10"/>
  <c r="BC58" i="10"/>
  <c r="AD59" i="10"/>
  <c r="AW59" i="10" s="1"/>
  <c r="Z60" i="10"/>
  <c r="AK60" i="10"/>
  <c r="AO60" i="10"/>
  <c r="AS60" i="10"/>
  <c r="BA60" i="10"/>
  <c r="AE63" i="10"/>
  <c r="AG63" i="10" s="1"/>
  <c r="AX63" i="10" s="1"/>
  <c r="AM63" i="10"/>
  <c r="AQ63" i="10"/>
  <c r="AU63" i="10"/>
  <c r="AY63" i="10"/>
  <c r="BC63" i="10"/>
  <c r="AD64" i="10"/>
  <c r="AW64" i="10" s="1"/>
  <c r="Z65" i="10"/>
  <c r="AK65" i="10"/>
  <c r="AO65" i="10"/>
  <c r="AS65" i="10"/>
  <c r="BA65" i="10"/>
  <c r="AE68" i="10"/>
  <c r="AG68" i="10" s="1"/>
  <c r="AZ68" i="10" s="1"/>
  <c r="AM68" i="10"/>
  <c r="AQ68" i="10"/>
  <c r="AU68" i="10"/>
  <c r="AY68" i="10"/>
  <c r="BC68" i="10"/>
  <c r="AT2" i="15"/>
  <c r="F38" i="2"/>
  <c r="F25" i="2"/>
  <c r="F23" i="2"/>
  <c r="F37" i="2"/>
  <c r="F34" i="2"/>
  <c r="F32" i="2"/>
  <c r="F30" i="2"/>
  <c r="F28" i="2"/>
  <c r="F14" i="2"/>
  <c r="F7" i="2"/>
  <c r="F42" i="2"/>
  <c r="F39" i="2"/>
  <c r="F22" i="2"/>
  <c r="F20" i="2"/>
  <c r="F18" i="2"/>
  <c r="F16" i="2"/>
  <c r="F11" i="2"/>
  <c r="F43" i="2"/>
  <c r="F41" i="2"/>
  <c r="F24" i="2"/>
  <c r="F19" i="2"/>
  <c r="F17" i="2"/>
  <c r="F8" i="2"/>
  <c r="F6" i="2"/>
  <c r="F33" i="2"/>
  <c r="F26" i="2"/>
  <c r="F35" i="2"/>
  <c r="F31" i="2"/>
  <c r="F10" i="2"/>
  <c r="F29" i="2"/>
  <c r="F12" i="2"/>
  <c r="H9" i="11"/>
  <c r="H14" i="11"/>
  <c r="H10" i="11"/>
  <c r="H6" i="11"/>
  <c r="C37" i="1"/>
  <c r="O7" i="11" s="1"/>
  <c r="AB2" i="10"/>
  <c r="AA1" i="10" s="1"/>
  <c r="AE10" i="10"/>
  <c r="AG10" i="10" s="1"/>
  <c r="AM10" i="10"/>
  <c r="AQ10" i="10"/>
  <c r="AU10" i="10"/>
  <c r="AY10" i="10"/>
  <c r="AE15" i="10"/>
  <c r="AG15" i="10" s="1"/>
  <c r="AM15" i="10"/>
  <c r="AQ15" i="10"/>
  <c r="AU15" i="10"/>
  <c r="AY15" i="10"/>
  <c r="AE21" i="10"/>
  <c r="AG21" i="10" s="1"/>
  <c r="AL21" i="10" s="1"/>
  <c r="AM21" i="10"/>
  <c r="AQ21" i="10"/>
  <c r="AU21" i="10"/>
  <c r="AY21" i="10"/>
  <c r="BC21" i="10"/>
  <c r="AE26" i="10"/>
  <c r="AG26" i="10" s="1"/>
  <c r="AR26" i="10" s="1"/>
  <c r="AM26" i="10"/>
  <c r="AQ26" i="10"/>
  <c r="AU26" i="10"/>
  <c r="AY26" i="10"/>
  <c r="AE32" i="10"/>
  <c r="AG32" i="10" s="1"/>
  <c r="AL32" i="10" s="1"/>
  <c r="AM32" i="10"/>
  <c r="AQ32" i="10"/>
  <c r="AU32" i="10"/>
  <c r="AY32" i="10"/>
  <c r="BC32" i="10"/>
  <c r="AE38" i="10"/>
  <c r="AG38" i="10" s="1"/>
  <c r="BB38" i="10" s="1"/>
  <c r="AM38" i="10"/>
  <c r="AQ38" i="10"/>
  <c r="AU38" i="10"/>
  <c r="AY38" i="10"/>
  <c r="BC38" i="10"/>
  <c r="AE43" i="10"/>
  <c r="AG43" i="10" s="1"/>
  <c r="AX43" i="10" s="1"/>
  <c r="AM43" i="10"/>
  <c r="AQ43" i="10"/>
  <c r="AU43" i="10"/>
  <c r="AY43" i="10"/>
  <c r="BC43" i="10"/>
  <c r="AE45" i="10"/>
  <c r="AG45" i="10" s="1"/>
  <c r="AX45" i="10" s="1"/>
  <c r="AM45" i="10"/>
  <c r="AQ45" i="10"/>
  <c r="AU45" i="10"/>
  <c r="AY45" i="10"/>
  <c r="BC45" i="10"/>
  <c r="AE49" i="10"/>
  <c r="AG49" i="10" s="1"/>
  <c r="AX49" i="10" s="1"/>
  <c r="AM49" i="10"/>
  <c r="AQ49" i="10"/>
  <c r="AU49" i="10"/>
  <c r="AY49" i="10"/>
  <c r="BC49" i="10"/>
  <c r="AD50" i="10"/>
  <c r="AW50" i="10" s="1"/>
  <c r="AE53" i="10"/>
  <c r="AG53" i="10" s="1"/>
  <c r="AX53" i="10" s="1"/>
  <c r="AM53" i="10"/>
  <c r="AQ53" i="10"/>
  <c r="AU53" i="10"/>
  <c r="AY53" i="10"/>
  <c r="BC53" i="10"/>
  <c r="AD54" i="10"/>
  <c r="AW54" i="10" s="1"/>
  <c r="AE59" i="10"/>
  <c r="AG59" i="10" s="1"/>
  <c r="AX59" i="10" s="1"/>
  <c r="AM59" i="10"/>
  <c r="AQ59" i="10"/>
  <c r="AU59" i="10"/>
  <c r="AY59" i="10"/>
  <c r="BC59" i="10"/>
  <c r="AD60" i="10"/>
  <c r="AW60" i="10" s="1"/>
  <c r="AE64" i="10"/>
  <c r="AG64" i="10" s="1"/>
  <c r="AX64" i="10" s="1"/>
  <c r="AM64" i="10"/>
  <c r="AQ64" i="10"/>
  <c r="AU64" i="10"/>
  <c r="AY64" i="10"/>
  <c r="BC64" i="10"/>
  <c r="AD65" i="10"/>
  <c r="AW65" i="10" s="1"/>
  <c r="J11" i="5"/>
  <c r="J13" i="5"/>
  <c r="J15" i="5"/>
  <c r="J17" i="5"/>
  <c r="G6" i="4"/>
  <c r="AF6" i="4" s="1"/>
  <c r="AH6" i="4" s="1"/>
  <c r="G11" i="4"/>
  <c r="AY50" i="10"/>
  <c r="AE54" i="10"/>
  <c r="AG54" i="10" s="1"/>
  <c r="AX54" i="10" s="1"/>
  <c r="AM54" i="10"/>
  <c r="AQ54" i="10"/>
  <c r="AU54" i="10"/>
  <c r="AY54" i="10"/>
  <c r="AE60" i="10"/>
  <c r="AG60" i="10" s="1"/>
  <c r="AX60" i="10" s="1"/>
  <c r="AM60" i="10"/>
  <c r="AQ60" i="10"/>
  <c r="AU60" i="10"/>
  <c r="AY60" i="10"/>
  <c r="AE65" i="10"/>
  <c r="AG65" i="10" s="1"/>
  <c r="AX65" i="10" s="1"/>
  <c r="AM65" i="10"/>
  <c r="AQ65" i="10"/>
  <c r="AU65" i="10"/>
  <c r="AY65" i="10"/>
  <c r="J7" i="5"/>
  <c r="J8" i="5"/>
  <c r="J9" i="5"/>
  <c r="AM5" i="4"/>
  <c r="AQ5" i="4"/>
  <c r="AU5" i="4"/>
  <c r="BC5" i="2"/>
  <c r="AI11" i="6"/>
  <c r="AI69" i="6"/>
  <c r="AP69" i="6" s="1"/>
  <c r="AI77" i="6"/>
  <c r="AP77" i="6" s="1"/>
  <c r="AA1" i="6"/>
  <c r="AG8" i="6"/>
  <c r="AG12" i="6"/>
  <c r="AI12" i="6" s="1"/>
  <c r="BB12" i="6" s="1"/>
  <c r="AG16" i="6"/>
  <c r="AG20" i="6"/>
  <c r="AG24" i="6"/>
  <c r="AG28" i="6"/>
  <c r="AI28" i="6" s="1"/>
  <c r="AZ28" i="6" s="1"/>
  <c r="AG32" i="6"/>
  <c r="AG50" i="6"/>
  <c r="AI50" i="6" s="1"/>
  <c r="AP50" i="6" s="1"/>
  <c r="AB52" i="6"/>
  <c r="AG54" i="6"/>
  <c r="AI54" i="6" s="1"/>
  <c r="AP54" i="6" s="1"/>
  <c r="AB56" i="6"/>
  <c r="AG58" i="6"/>
  <c r="AI58" i="6" s="1"/>
  <c r="AP58" i="6" s="1"/>
  <c r="AB60" i="6"/>
  <c r="AG62" i="6"/>
  <c r="AI62" i="6" s="1"/>
  <c r="AP62" i="6" s="1"/>
  <c r="AB64" i="6"/>
  <c r="AG66" i="6"/>
  <c r="AI66" i="6" s="1"/>
  <c r="AP66" i="6" s="1"/>
  <c r="AB68" i="6"/>
  <c r="AG70" i="6"/>
  <c r="AB72" i="6"/>
  <c r="AG74" i="6"/>
  <c r="AI74" i="6" s="1"/>
  <c r="AP74" i="6" s="1"/>
  <c r="AB76" i="6"/>
  <c r="AG78" i="6"/>
  <c r="AI78" i="6" s="1"/>
  <c r="AP78" i="6" s="1"/>
  <c r="AG82" i="6"/>
  <c r="AI82" i="6" s="1"/>
  <c r="AR82" i="6" s="1"/>
  <c r="D93" i="6"/>
  <c r="AG93" i="6" s="1"/>
  <c r="AI93" i="6" s="1"/>
  <c r="BD93" i="6" s="1"/>
  <c r="AB99" i="6"/>
  <c r="AG7" i="6"/>
  <c r="AI8" i="6"/>
  <c r="AG11" i="6"/>
  <c r="AG15" i="6"/>
  <c r="AI16" i="6"/>
  <c r="AG19" i="6"/>
  <c r="AI19" i="6" s="1"/>
  <c r="AI20" i="6"/>
  <c r="AG23" i="6"/>
  <c r="AI23" i="6" s="1"/>
  <c r="AZ23" i="6" s="1"/>
  <c r="AI24" i="6"/>
  <c r="AZ24" i="6" s="1"/>
  <c r="AG27" i="6"/>
  <c r="AI27" i="6" s="1"/>
  <c r="AZ27" i="6" s="1"/>
  <c r="AG31" i="6"/>
  <c r="AI31" i="6" s="1"/>
  <c r="AZ31" i="6" s="1"/>
  <c r="AI32" i="6"/>
  <c r="AZ32" i="6" s="1"/>
  <c r="AG49" i="6"/>
  <c r="AI49" i="6" s="1"/>
  <c r="AP49" i="6" s="1"/>
  <c r="AG53" i="6"/>
  <c r="AI53" i="6" s="1"/>
  <c r="AP53" i="6" s="1"/>
  <c r="AG57" i="6"/>
  <c r="AI57" i="6" s="1"/>
  <c r="AP57" i="6" s="1"/>
  <c r="AI70" i="6"/>
  <c r="AP70" i="6" s="1"/>
  <c r="AI81" i="6"/>
  <c r="AR81" i="6" s="1"/>
  <c r="AB84" i="6"/>
  <c r="AG85" i="6"/>
  <c r="AI85" i="6" s="1"/>
  <c r="AR85" i="6" s="1"/>
  <c r="D288" i="6"/>
  <c r="AG288" i="6" s="1"/>
  <c r="D285" i="6"/>
  <c r="D281" i="6"/>
  <c r="AG281" i="6" s="1"/>
  <c r="D279" i="6"/>
  <c r="AG279" i="6" s="1"/>
  <c r="AI279" i="6" s="1"/>
  <c r="AX279" i="6" s="1"/>
  <c r="D276" i="6"/>
  <c r="AG276" i="6" s="1"/>
  <c r="D273" i="6"/>
  <c r="AG273" i="6" s="1"/>
  <c r="AI273" i="6" s="1"/>
  <c r="AX273" i="6" s="1"/>
  <c r="D269" i="6"/>
  <c r="AG269" i="6" s="1"/>
  <c r="D267" i="6"/>
  <c r="AG267" i="6" s="1"/>
  <c r="AI267" i="6" s="1"/>
  <c r="AT267" i="6" s="1"/>
  <c r="D263" i="6"/>
  <c r="AG263" i="6" s="1"/>
  <c r="AI263" i="6" s="1"/>
  <c r="AT263" i="6" s="1"/>
  <c r="D257" i="6"/>
  <c r="AG257" i="6" s="1"/>
  <c r="AI257" i="6" s="1"/>
  <c r="BF257" i="6" s="1"/>
  <c r="D253" i="6"/>
  <c r="AG253" i="6" s="1"/>
  <c r="D251" i="6"/>
  <c r="AG251" i="6" s="1"/>
  <c r="AI251" i="6" s="1"/>
  <c r="BD251" i="6" s="1"/>
  <c r="D247" i="6"/>
  <c r="AG247" i="6" s="1"/>
  <c r="AI247" i="6" s="1"/>
  <c r="BD247" i="6" s="1"/>
  <c r="D243" i="6"/>
  <c r="AG243" i="6" s="1"/>
  <c r="AI243" i="6" s="1"/>
  <c r="BD243" i="6" s="1"/>
  <c r="D239" i="6"/>
  <c r="AG239" i="6" s="1"/>
  <c r="AI239" i="6" s="1"/>
  <c r="BD239" i="6" s="1"/>
  <c r="D289" i="6"/>
  <c r="D286" i="6"/>
  <c r="AG286" i="6" s="1"/>
  <c r="AI286" i="6" s="1"/>
  <c r="AX286" i="6" s="1"/>
  <c r="D282" i="6"/>
  <c r="D274" i="6"/>
  <c r="D270" i="6"/>
  <c r="AG270" i="6" s="1"/>
  <c r="AI270" i="6" s="1"/>
  <c r="AX270" i="6" s="1"/>
  <c r="D264" i="6"/>
  <c r="AG264" i="6" s="1"/>
  <c r="AI264" i="6" s="1"/>
  <c r="AT264" i="6" s="1"/>
  <c r="D260" i="6"/>
  <c r="AG260" i="6" s="1"/>
  <c r="D258" i="6"/>
  <c r="D254" i="6"/>
  <c r="D248" i="6"/>
  <c r="AG248" i="6" s="1"/>
  <c r="AI248" i="6" s="1"/>
  <c r="BD248" i="6" s="1"/>
  <c r="D244" i="6"/>
  <c r="D240" i="6"/>
  <c r="D236" i="6"/>
  <c r="AG236" i="6" s="1"/>
  <c r="AI236" i="6" s="1"/>
  <c r="BD236" i="6" s="1"/>
  <c r="D278" i="6"/>
  <c r="AG278" i="6" s="1"/>
  <c r="AI278" i="6" s="1"/>
  <c r="AX278" i="6" s="1"/>
  <c r="D272" i="6"/>
  <c r="AG272" i="6" s="1"/>
  <c r="AI272" i="6" s="1"/>
  <c r="AX272" i="6" s="1"/>
  <c r="D271" i="6"/>
  <c r="D266" i="6"/>
  <c r="AG266" i="6" s="1"/>
  <c r="AI266" i="6" s="1"/>
  <c r="AT266" i="6" s="1"/>
  <c r="D265" i="6"/>
  <c r="D252" i="6"/>
  <c r="AG252" i="6" s="1"/>
  <c r="D250" i="6"/>
  <c r="AG250" i="6" s="1"/>
  <c r="AI250" i="6" s="1"/>
  <c r="BD250" i="6" s="1"/>
  <c r="D242" i="6"/>
  <c r="AG242" i="6" s="1"/>
  <c r="AI242" i="6" s="1"/>
  <c r="BD242" i="6" s="1"/>
  <c r="D237" i="6"/>
  <c r="AG237" i="6" s="1"/>
  <c r="AI237" i="6" s="1"/>
  <c r="BD237" i="6" s="1"/>
  <c r="D230" i="6"/>
  <c r="AG230" i="6" s="1"/>
  <c r="AI230" i="6" s="1"/>
  <c r="BD230" i="6" s="1"/>
  <c r="D224" i="6"/>
  <c r="AG224" i="6" s="1"/>
  <c r="AI224" i="6" s="1"/>
  <c r="BB224" i="6" s="1"/>
  <c r="D220" i="6"/>
  <c r="AG220" i="6" s="1"/>
  <c r="AI220" i="6" s="1"/>
  <c r="BB220" i="6" s="1"/>
  <c r="D214" i="6"/>
  <c r="AG214" i="6" s="1"/>
  <c r="AI214" i="6" s="1"/>
  <c r="BB214" i="6" s="1"/>
  <c r="D208" i="6"/>
  <c r="AG208" i="6" s="1"/>
  <c r="AI208" i="6" s="1"/>
  <c r="BF208" i="6" s="1"/>
  <c r="D287" i="6"/>
  <c r="D280" i="6"/>
  <c r="AG280" i="6" s="1"/>
  <c r="D259" i="6"/>
  <c r="AG259" i="6" s="1"/>
  <c r="D249" i="6"/>
  <c r="D241" i="6"/>
  <c r="D234" i="6"/>
  <c r="AG234" i="6" s="1"/>
  <c r="AI234" i="6" s="1"/>
  <c r="BD234" i="6" s="1"/>
  <c r="D231" i="6"/>
  <c r="AG231" i="6" s="1"/>
  <c r="AI231" i="6" s="1"/>
  <c r="BD231" i="6" s="1"/>
  <c r="D228" i="6"/>
  <c r="AG228" i="6" s="1"/>
  <c r="AI228" i="6" s="1"/>
  <c r="D225" i="6"/>
  <c r="D221" i="6"/>
  <c r="AG221" i="6" s="1"/>
  <c r="AI221" i="6" s="1"/>
  <c r="BB221" i="6" s="1"/>
  <c r="D218" i="6"/>
  <c r="AG218" i="6" s="1"/>
  <c r="D215" i="6"/>
  <c r="D212" i="6"/>
  <c r="AG212" i="6" s="1"/>
  <c r="D209" i="6"/>
  <c r="AG209" i="6" s="1"/>
  <c r="AI209" i="6" s="1"/>
  <c r="BF209" i="6" s="1"/>
  <c r="D206" i="6"/>
  <c r="AG206" i="6" s="1"/>
  <c r="D203" i="6"/>
  <c r="D199" i="6"/>
  <c r="D195" i="6"/>
  <c r="D191" i="6"/>
  <c r="AG191" i="6" s="1"/>
  <c r="AI191" i="6" s="1"/>
  <c r="BF191" i="6" s="1"/>
  <c r="D188" i="6"/>
  <c r="AG188" i="6" s="1"/>
  <c r="D290" i="6"/>
  <c r="D275" i="6"/>
  <c r="AG275" i="6" s="1"/>
  <c r="AI275" i="6" s="1"/>
  <c r="AX275" i="6" s="1"/>
  <c r="D268" i="6"/>
  <c r="AG268" i="6" s="1"/>
  <c r="D262" i="6"/>
  <c r="AG262" i="6" s="1"/>
  <c r="AI262" i="6" s="1"/>
  <c r="AT262" i="6" s="1"/>
  <c r="D261" i="6"/>
  <c r="AG261" i="6" s="1"/>
  <c r="D256" i="6"/>
  <c r="AG256" i="6" s="1"/>
  <c r="AI256" i="6" s="1"/>
  <c r="BF256" i="6" s="1"/>
  <c r="D255" i="6"/>
  <c r="AG255" i="6" s="1"/>
  <c r="AI255" i="6" s="1"/>
  <c r="AT255" i="6" s="1"/>
  <c r="D246" i="6"/>
  <c r="AG246" i="6" s="1"/>
  <c r="AI246" i="6" s="1"/>
  <c r="BD246" i="6" s="1"/>
  <c r="D238" i="6"/>
  <c r="D232" i="6"/>
  <c r="AG232" i="6" s="1"/>
  <c r="AI232" i="6" s="1"/>
  <c r="BD232" i="6" s="1"/>
  <c r="D226" i="6"/>
  <c r="D222" i="6"/>
  <c r="D216" i="6"/>
  <c r="D210" i="6"/>
  <c r="D204" i="6"/>
  <c r="AG204" i="6" s="1"/>
  <c r="AI204" i="6" s="1"/>
  <c r="BF204" i="6" s="1"/>
  <c r="D200" i="6"/>
  <c r="D196" i="6"/>
  <c r="D284" i="6"/>
  <c r="AG284" i="6" s="1"/>
  <c r="AI284" i="6" s="1"/>
  <c r="BF284" i="6" s="1"/>
  <c r="D277" i="6"/>
  <c r="AG277" i="6" s="1"/>
  <c r="D202" i="6"/>
  <c r="AG202" i="6" s="1"/>
  <c r="AI202" i="6" s="1"/>
  <c r="BF202" i="6" s="1"/>
  <c r="D201" i="6"/>
  <c r="D187" i="6"/>
  <c r="AG187" i="6" s="1"/>
  <c r="D183" i="6"/>
  <c r="AG183" i="6" s="1"/>
  <c r="D179" i="6"/>
  <c r="AG179" i="6" s="1"/>
  <c r="AI179" i="6" s="1"/>
  <c r="AX179" i="6" s="1"/>
  <c r="D175" i="6"/>
  <c r="AG175" i="6" s="1"/>
  <c r="AI175" i="6" s="1"/>
  <c r="AX175" i="6" s="1"/>
  <c r="D171" i="6"/>
  <c r="AG171" i="6" s="1"/>
  <c r="AI171" i="6" s="1"/>
  <c r="AX171" i="6" s="1"/>
  <c r="D165" i="6"/>
  <c r="AG165" i="6" s="1"/>
  <c r="AI165" i="6" s="1"/>
  <c r="AX165" i="6" s="1"/>
  <c r="D159" i="6"/>
  <c r="AG159" i="6" s="1"/>
  <c r="D155" i="6"/>
  <c r="AG155" i="6" s="1"/>
  <c r="D151" i="6"/>
  <c r="AG151" i="6" s="1"/>
  <c r="AI151" i="6" s="1"/>
  <c r="BD151" i="6" s="1"/>
  <c r="D245" i="6"/>
  <c r="AG245" i="6" s="1"/>
  <c r="AI245" i="6" s="1"/>
  <c r="BD245" i="6" s="1"/>
  <c r="D233" i="6"/>
  <c r="AG233" i="6" s="1"/>
  <c r="D229" i="6"/>
  <c r="AG229" i="6" s="1"/>
  <c r="AI229" i="6" s="1"/>
  <c r="D223" i="6"/>
  <c r="AG223" i="6" s="1"/>
  <c r="D217" i="6"/>
  <c r="AG217" i="6" s="1"/>
  <c r="AI217" i="6" s="1"/>
  <c r="BB217" i="6" s="1"/>
  <c r="D211" i="6"/>
  <c r="AG211" i="6" s="1"/>
  <c r="D205" i="6"/>
  <c r="D184" i="6"/>
  <c r="AG184" i="6" s="1"/>
  <c r="AI184" i="6" s="1"/>
  <c r="AX184" i="6" s="1"/>
  <c r="D180" i="6"/>
  <c r="AG180" i="6" s="1"/>
  <c r="AI180" i="6" s="1"/>
  <c r="AX180" i="6" s="1"/>
  <c r="D176" i="6"/>
  <c r="D172" i="6"/>
  <c r="D168" i="6"/>
  <c r="AG168" i="6" s="1"/>
  <c r="D166" i="6"/>
  <c r="AG166" i="6" s="1"/>
  <c r="D162" i="6"/>
  <c r="AG162" i="6" s="1"/>
  <c r="D160" i="6"/>
  <c r="AG160" i="6" s="1"/>
  <c r="AI160" i="6" s="1"/>
  <c r="AX160" i="6" s="1"/>
  <c r="D156" i="6"/>
  <c r="AG156" i="6" s="1"/>
  <c r="AI156" i="6" s="1"/>
  <c r="BD156" i="6" s="1"/>
  <c r="D152" i="6"/>
  <c r="D148" i="6"/>
  <c r="D235" i="6"/>
  <c r="AG235" i="6" s="1"/>
  <c r="AI235" i="6" s="1"/>
  <c r="BD235" i="6" s="1"/>
  <c r="D219" i="6"/>
  <c r="AG219" i="6" s="1"/>
  <c r="D213" i="6"/>
  <c r="AG213" i="6" s="1"/>
  <c r="D207" i="6"/>
  <c r="AG207" i="6" s="1"/>
  <c r="D194" i="6"/>
  <c r="AG194" i="6" s="1"/>
  <c r="AI194" i="6" s="1"/>
  <c r="BF194" i="6" s="1"/>
  <c r="D193" i="6"/>
  <c r="D189" i="6"/>
  <c r="AG189" i="6" s="1"/>
  <c r="D185" i="6"/>
  <c r="AG185" i="6" s="1"/>
  <c r="AI185" i="6" s="1"/>
  <c r="AX185" i="6" s="1"/>
  <c r="D181" i="6"/>
  <c r="AG181" i="6" s="1"/>
  <c r="AI181" i="6" s="1"/>
  <c r="AX181" i="6" s="1"/>
  <c r="D177" i="6"/>
  <c r="AG177" i="6" s="1"/>
  <c r="AI177" i="6" s="1"/>
  <c r="AX177" i="6" s="1"/>
  <c r="D173" i="6"/>
  <c r="AG173" i="6" s="1"/>
  <c r="AI173" i="6" s="1"/>
  <c r="AX173" i="6" s="1"/>
  <c r="D169" i="6"/>
  <c r="AG169" i="6" s="1"/>
  <c r="AI169" i="6" s="1"/>
  <c r="AX169" i="6" s="1"/>
  <c r="D163" i="6"/>
  <c r="AG163" i="6" s="1"/>
  <c r="AI163" i="6" s="1"/>
  <c r="BF163" i="6" s="1"/>
  <c r="D283" i="6"/>
  <c r="AG283" i="6" s="1"/>
  <c r="AI283" i="6" s="1"/>
  <c r="BF283" i="6" s="1"/>
  <c r="D227" i="6"/>
  <c r="AG227" i="6" s="1"/>
  <c r="AI227" i="6" s="1"/>
  <c r="BB227" i="6" s="1"/>
  <c r="D198" i="6"/>
  <c r="AG198" i="6" s="1"/>
  <c r="AI198" i="6" s="1"/>
  <c r="BF198" i="6" s="1"/>
  <c r="D197" i="6"/>
  <c r="AG197" i="6" s="1"/>
  <c r="AI197" i="6" s="1"/>
  <c r="BF197" i="6" s="1"/>
  <c r="D192" i="6"/>
  <c r="AG192" i="6" s="1"/>
  <c r="AI192" i="6" s="1"/>
  <c r="BF192" i="6" s="1"/>
  <c r="D190" i="6"/>
  <c r="AG190" i="6" s="1"/>
  <c r="AI190" i="6" s="1"/>
  <c r="BF190" i="6" s="1"/>
  <c r="D186" i="6"/>
  <c r="D182" i="6"/>
  <c r="AG182" i="6" s="1"/>
  <c r="AI182" i="6" s="1"/>
  <c r="AX182" i="6" s="1"/>
  <c r="D178" i="6"/>
  <c r="D174" i="6"/>
  <c r="AG174" i="6" s="1"/>
  <c r="AI174" i="6" s="1"/>
  <c r="AX174" i="6" s="1"/>
  <c r="D170" i="6"/>
  <c r="D167" i="6"/>
  <c r="AG167" i="6" s="1"/>
  <c r="D164" i="6"/>
  <c r="AG164" i="6" s="1"/>
  <c r="AI164" i="6" s="1"/>
  <c r="AX164" i="6" s="1"/>
  <c r="D161" i="6"/>
  <c r="AG161" i="6" s="1"/>
  <c r="D158" i="6"/>
  <c r="D154" i="6"/>
  <c r="D150" i="6"/>
  <c r="AG150" i="6" s="1"/>
  <c r="AI150" i="6" s="1"/>
  <c r="BD150" i="6" s="1"/>
  <c r="D146" i="6"/>
  <c r="AG146" i="6" s="1"/>
  <c r="AI146" i="6" s="1"/>
  <c r="BD146" i="6" s="1"/>
  <c r="D138" i="6"/>
  <c r="AG138" i="6" s="1"/>
  <c r="D136" i="6"/>
  <c r="D132" i="6"/>
  <c r="AG132" i="6" s="1"/>
  <c r="AI132" i="6" s="1"/>
  <c r="AT132" i="6" s="1"/>
  <c r="D153" i="6"/>
  <c r="AG153" i="6" s="1"/>
  <c r="AI153" i="6" s="1"/>
  <c r="BD153" i="6" s="1"/>
  <c r="D144" i="6"/>
  <c r="AG144" i="6" s="1"/>
  <c r="D143" i="6"/>
  <c r="AG143" i="6" s="1"/>
  <c r="AI143" i="6" s="1"/>
  <c r="AT143" i="6" s="1"/>
  <c r="D139" i="6"/>
  <c r="D134" i="6"/>
  <c r="AG134" i="6" s="1"/>
  <c r="AI134" i="6" s="1"/>
  <c r="AT134" i="6" s="1"/>
  <c r="D130" i="6"/>
  <c r="AG130" i="6" s="1"/>
  <c r="D128" i="6"/>
  <c r="D125" i="6"/>
  <c r="AG125" i="6" s="1"/>
  <c r="D122" i="6"/>
  <c r="AG122" i="6" s="1"/>
  <c r="AI122" i="6" s="1"/>
  <c r="BD122" i="6" s="1"/>
  <c r="D118" i="6"/>
  <c r="D114" i="6"/>
  <c r="AG114" i="6" s="1"/>
  <c r="AI114" i="6" s="1"/>
  <c r="BD114" i="6" s="1"/>
  <c r="D110" i="6"/>
  <c r="AG110" i="6" s="1"/>
  <c r="AI110" i="6" s="1"/>
  <c r="BD110" i="6" s="1"/>
  <c r="D106" i="6"/>
  <c r="AG106" i="6" s="1"/>
  <c r="AI106" i="6" s="1"/>
  <c r="BD106" i="6" s="1"/>
  <c r="D102" i="6"/>
  <c r="D98" i="6"/>
  <c r="AG98" i="6" s="1"/>
  <c r="AI98" i="6" s="1"/>
  <c r="BD98" i="6" s="1"/>
  <c r="D94" i="6"/>
  <c r="AG94" i="6" s="1"/>
  <c r="AI94" i="6" s="1"/>
  <c r="BD94" i="6" s="1"/>
  <c r="AB92" i="6"/>
  <c r="D90" i="6"/>
  <c r="AG90" i="6" s="1"/>
  <c r="D88" i="6"/>
  <c r="D84" i="6"/>
  <c r="AG84" i="6" s="1"/>
  <c r="AI84" i="6" s="1"/>
  <c r="AR84" i="6" s="1"/>
  <c r="D157" i="6"/>
  <c r="AG157" i="6" s="1"/>
  <c r="AI157" i="6" s="1"/>
  <c r="BD157" i="6" s="1"/>
  <c r="D141" i="6"/>
  <c r="AG141" i="6" s="1"/>
  <c r="D133" i="6"/>
  <c r="AG133" i="6" s="1"/>
  <c r="AI133" i="6" s="1"/>
  <c r="AT133" i="6" s="1"/>
  <c r="D131" i="6"/>
  <c r="AG131" i="6" s="1"/>
  <c r="AI131" i="6" s="1"/>
  <c r="AT131" i="6" s="1"/>
  <c r="D123" i="6"/>
  <c r="AG123" i="6" s="1"/>
  <c r="AI123" i="6" s="1"/>
  <c r="BD123" i="6" s="1"/>
  <c r="D119" i="6"/>
  <c r="D115" i="6"/>
  <c r="AG115" i="6" s="1"/>
  <c r="AI115" i="6" s="1"/>
  <c r="BD115" i="6" s="1"/>
  <c r="D111" i="6"/>
  <c r="AG111" i="6" s="1"/>
  <c r="AI111" i="6" s="1"/>
  <c r="BD111" i="6" s="1"/>
  <c r="D107" i="6"/>
  <c r="AG107" i="6" s="1"/>
  <c r="AI107" i="6" s="1"/>
  <c r="BD107" i="6" s="1"/>
  <c r="D103" i="6"/>
  <c r="D99" i="6"/>
  <c r="AG99" i="6" s="1"/>
  <c r="AI99" i="6" s="1"/>
  <c r="BD99" i="6" s="1"/>
  <c r="D95" i="6"/>
  <c r="AG95" i="6" s="1"/>
  <c r="AI95" i="6" s="1"/>
  <c r="BD95" i="6" s="1"/>
  <c r="D91" i="6"/>
  <c r="AG91" i="6" s="1"/>
  <c r="AI91" i="6" s="1"/>
  <c r="BD91" i="6" s="1"/>
  <c r="D149" i="6"/>
  <c r="AG149" i="6" s="1"/>
  <c r="AI149" i="6" s="1"/>
  <c r="BD149" i="6" s="1"/>
  <c r="D145" i="6"/>
  <c r="AG145" i="6" s="1"/>
  <c r="D142" i="6"/>
  <c r="D135" i="6"/>
  <c r="AG135" i="6" s="1"/>
  <c r="AI135" i="6" s="1"/>
  <c r="AT135" i="6" s="1"/>
  <c r="D129" i="6"/>
  <c r="AG129" i="6" s="1"/>
  <c r="D126" i="6"/>
  <c r="AG126" i="6" s="1"/>
  <c r="D124" i="6"/>
  <c r="AG124" i="6" s="1"/>
  <c r="D120" i="6"/>
  <c r="AG120" i="6" s="1"/>
  <c r="AI120" i="6" s="1"/>
  <c r="BD120" i="6" s="1"/>
  <c r="D116" i="6"/>
  <c r="AG116" i="6" s="1"/>
  <c r="D112" i="6"/>
  <c r="AG112" i="6" s="1"/>
  <c r="AI112" i="6" s="1"/>
  <c r="BD112" i="6" s="1"/>
  <c r="D108" i="6"/>
  <c r="AG108" i="6" s="1"/>
  <c r="D104" i="6"/>
  <c r="AG104" i="6" s="1"/>
  <c r="AI104" i="6" s="1"/>
  <c r="BD104" i="6" s="1"/>
  <c r="D147" i="6"/>
  <c r="AG147" i="6" s="1"/>
  <c r="D140" i="6"/>
  <c r="AG140" i="6" s="1"/>
  <c r="D137" i="6"/>
  <c r="AG137" i="6" s="1"/>
  <c r="D127" i="6"/>
  <c r="AG127" i="6" s="1"/>
  <c r="AI127" i="6" s="1"/>
  <c r="AZ127" i="6" s="1"/>
  <c r="D121" i="6"/>
  <c r="AG121" i="6" s="1"/>
  <c r="AI121" i="6" s="1"/>
  <c r="BD121" i="6" s="1"/>
  <c r="D117" i="6"/>
  <c r="AG117" i="6" s="1"/>
  <c r="AI117" i="6" s="1"/>
  <c r="BD117" i="6" s="1"/>
  <c r="D113" i="6"/>
  <c r="AG113" i="6" s="1"/>
  <c r="AI113" i="6" s="1"/>
  <c r="BD113" i="6" s="1"/>
  <c r="D109" i="6"/>
  <c r="AG109" i="6" s="1"/>
  <c r="AI109" i="6" s="1"/>
  <c r="BD109" i="6" s="1"/>
  <c r="D105" i="6"/>
  <c r="AG105" i="6" s="1"/>
  <c r="AI105" i="6" s="1"/>
  <c r="BD105" i="6" s="1"/>
  <c r="D101" i="6"/>
  <c r="AG101" i="6" s="1"/>
  <c r="AI101" i="6" s="1"/>
  <c r="BD101" i="6" s="1"/>
  <c r="D97" i="6"/>
  <c r="AG97" i="6" s="1"/>
  <c r="AI97" i="6" s="1"/>
  <c r="BD97" i="6" s="1"/>
  <c r="AG92" i="6"/>
  <c r="AI92" i="6" s="1"/>
  <c r="BD92" i="6" s="1"/>
  <c r="D96" i="6"/>
  <c r="AG96" i="6" s="1"/>
  <c r="AG86" i="6"/>
  <c r="AI86" i="6" s="1"/>
  <c r="AR86" i="6" s="1"/>
  <c r="AG88" i="6"/>
  <c r="AI88" i="6" s="1"/>
  <c r="AR88" i="6" s="1"/>
  <c r="AB95" i="6"/>
  <c r="AG102" i="6"/>
  <c r="AI102" i="6" s="1"/>
  <c r="BD102" i="6" s="1"/>
  <c r="AG118" i="6"/>
  <c r="AI118" i="6" s="1"/>
  <c r="BD118" i="6" s="1"/>
  <c r="AG128" i="6"/>
  <c r="AI128" i="6" s="1"/>
  <c r="AZ128" i="6" s="1"/>
  <c r="AB103" i="6"/>
  <c r="AB107" i="6"/>
  <c r="AB111" i="6"/>
  <c r="AB115" i="6"/>
  <c r="AB119" i="6"/>
  <c r="AB123" i="6"/>
  <c r="AG142" i="6"/>
  <c r="AI142" i="6" s="1"/>
  <c r="AT142" i="6" s="1"/>
  <c r="AG148" i="6"/>
  <c r="AI148" i="6" s="1"/>
  <c r="BD148" i="6" s="1"/>
  <c r="AB148" i="6"/>
  <c r="AI183" i="6"/>
  <c r="AX183" i="6" s="1"/>
  <c r="AB160" i="6"/>
  <c r="AI96" i="6"/>
  <c r="BD96" i="6" s="1"/>
  <c r="AI100" i="6"/>
  <c r="BD100" i="6" s="1"/>
  <c r="AG103" i="6"/>
  <c r="AI103" i="6" s="1"/>
  <c r="BD103" i="6" s="1"/>
  <c r="AI108" i="6"/>
  <c r="BD108" i="6" s="1"/>
  <c r="AI116" i="6"/>
  <c r="BD116" i="6" s="1"/>
  <c r="AG119" i="6"/>
  <c r="AI119" i="6" s="1"/>
  <c r="BD119" i="6" s="1"/>
  <c r="AI124" i="6"/>
  <c r="BD124" i="6" s="1"/>
  <c r="AB132" i="6"/>
  <c r="AB156" i="6"/>
  <c r="AI159" i="6"/>
  <c r="AX159" i="6" s="1"/>
  <c r="AI187" i="6"/>
  <c r="AX187" i="6" s="1"/>
  <c r="AG136" i="6"/>
  <c r="AI136" i="6" s="1"/>
  <c r="AT136" i="6" s="1"/>
  <c r="AG139" i="6"/>
  <c r="AI139" i="6" s="1"/>
  <c r="BD139" i="6" s="1"/>
  <c r="AB146" i="6"/>
  <c r="AI147" i="6"/>
  <c r="BD147" i="6" s="1"/>
  <c r="AG152" i="6"/>
  <c r="AI152" i="6" s="1"/>
  <c r="BD152" i="6" s="1"/>
  <c r="AB152" i="6"/>
  <c r="AI155" i="6"/>
  <c r="BD155" i="6" s="1"/>
  <c r="AG238" i="6"/>
  <c r="AG154" i="6"/>
  <c r="AI154" i="6" s="1"/>
  <c r="AP154" i="6" s="1"/>
  <c r="AG158" i="6"/>
  <c r="AI158" i="6" s="1"/>
  <c r="AX158" i="6" s="1"/>
  <c r="AB166" i="6"/>
  <c r="AG170" i="6"/>
  <c r="AI170" i="6" s="1"/>
  <c r="AX170" i="6" s="1"/>
  <c r="AB172" i="6"/>
  <c r="AB176" i="6"/>
  <c r="AG178" i="6"/>
  <c r="AI178" i="6" s="1"/>
  <c r="AX178" i="6" s="1"/>
  <c r="AB180" i="6"/>
  <c r="AB184" i="6"/>
  <c r="AG186" i="6"/>
  <c r="AI186" i="6" s="1"/>
  <c r="AX186" i="6" s="1"/>
  <c r="AB193" i="6"/>
  <c r="AG193" i="6"/>
  <c r="AI193" i="6" s="1"/>
  <c r="BF193" i="6" s="1"/>
  <c r="AI196" i="6"/>
  <c r="BF196" i="6" s="1"/>
  <c r="AG196" i="6"/>
  <c r="AG215" i="6"/>
  <c r="AI215" i="6" s="1"/>
  <c r="BB215" i="6" s="1"/>
  <c r="AB275" i="6"/>
  <c r="AG203" i="6"/>
  <c r="AI203" i="6" s="1"/>
  <c r="BF203" i="6" s="1"/>
  <c r="AB205" i="6"/>
  <c r="AI205" i="6"/>
  <c r="BF205" i="6" s="1"/>
  <c r="AG205" i="6"/>
  <c r="AB226" i="6"/>
  <c r="AG226" i="6"/>
  <c r="AI226" i="6" s="1"/>
  <c r="BB226" i="6" s="1"/>
  <c r="AG282" i="6"/>
  <c r="AI282" i="6" s="1"/>
  <c r="AX282" i="6" s="1"/>
  <c r="AB282" i="6"/>
  <c r="AG172" i="6"/>
  <c r="AI172" i="6" s="1"/>
  <c r="AX172" i="6" s="1"/>
  <c r="AG176" i="6"/>
  <c r="AI176" i="6" s="1"/>
  <c r="AX176" i="6" s="1"/>
  <c r="AG199" i="6"/>
  <c r="AI199" i="6" s="1"/>
  <c r="BF199" i="6" s="1"/>
  <c r="AB201" i="6"/>
  <c r="AG201" i="6"/>
  <c r="AI201" i="6" s="1"/>
  <c r="BF201" i="6" s="1"/>
  <c r="AG225" i="6"/>
  <c r="AI225" i="6" s="1"/>
  <c r="BB225" i="6" s="1"/>
  <c r="AB232" i="6"/>
  <c r="AB238" i="6"/>
  <c r="AI238" i="6"/>
  <c r="BD238" i="6" s="1"/>
  <c r="AB261" i="6"/>
  <c r="AI261" i="6"/>
  <c r="AT261" i="6" s="1"/>
  <c r="AG195" i="6"/>
  <c r="AI195" i="6" s="1"/>
  <c r="BF195" i="6" s="1"/>
  <c r="AB197" i="6"/>
  <c r="AI200" i="6"/>
  <c r="BF200" i="6" s="1"/>
  <c r="AG200" i="6"/>
  <c r="AB210" i="6"/>
  <c r="AG210" i="6"/>
  <c r="AI210" i="6" s="1"/>
  <c r="BF210" i="6" s="1"/>
  <c r="AB216" i="6"/>
  <c r="AG216" i="6"/>
  <c r="AI216" i="6" s="1"/>
  <c r="BB216" i="6" s="1"/>
  <c r="AB222" i="6"/>
  <c r="AI222" i="6"/>
  <c r="BB222" i="6" s="1"/>
  <c r="AG222" i="6"/>
  <c r="AB255" i="6"/>
  <c r="AI211" i="6"/>
  <c r="BF211" i="6" s="1"/>
  <c r="AI223" i="6"/>
  <c r="BB223" i="6" s="1"/>
  <c r="AI240" i="6"/>
  <c r="BD240" i="6" s="1"/>
  <c r="AG240" i="6"/>
  <c r="AB241" i="6"/>
  <c r="AG241" i="6"/>
  <c r="AI241" i="6" s="1"/>
  <c r="BD241" i="6" s="1"/>
  <c r="AB249" i="6"/>
  <c r="AI249" i="6"/>
  <c r="BD249" i="6" s="1"/>
  <c r="AG249" i="6"/>
  <c r="AG254" i="6"/>
  <c r="AI254" i="6" s="1"/>
  <c r="BB254" i="6" s="1"/>
  <c r="AG274" i="6"/>
  <c r="AI274" i="6" s="1"/>
  <c r="AX274" i="6" s="1"/>
  <c r="AB287" i="6"/>
  <c r="AI287" i="6"/>
  <c r="AX287" i="6" s="1"/>
  <c r="AG287" i="6"/>
  <c r="AI289" i="6"/>
  <c r="AG289" i="6"/>
  <c r="AB265" i="6"/>
  <c r="AG265" i="6"/>
  <c r="AI265" i="6" s="1"/>
  <c r="AT265" i="6" s="1"/>
  <c r="AB271" i="6"/>
  <c r="AI271" i="6"/>
  <c r="AX271" i="6" s="1"/>
  <c r="AG271" i="6"/>
  <c r="AG285" i="6"/>
  <c r="AI285" i="6" s="1"/>
  <c r="AZ285" i="6" s="1"/>
  <c r="AI233" i="6"/>
  <c r="BD233" i="6" s="1"/>
  <c r="AI244" i="6"/>
  <c r="BD244" i="6" s="1"/>
  <c r="AG244" i="6"/>
  <c r="AB245" i="6"/>
  <c r="AI258" i="6"/>
  <c r="BB258" i="6" s="1"/>
  <c r="AG258" i="6"/>
  <c r="AB283" i="6"/>
  <c r="AT5" i="6" l="1"/>
  <c r="AT2" i="6" s="1"/>
  <c r="K8" i="11" s="1"/>
  <c r="AU4" i="10"/>
  <c r="AV2" i="10" s="1"/>
  <c r="AQ4" i="10"/>
  <c r="AR2" i="10" s="1"/>
  <c r="AM4" i="10"/>
  <c r="AN2" i="10" s="1"/>
  <c r="BC4" i="10"/>
  <c r="BD2" i="10" s="1"/>
  <c r="AY4" i="10"/>
  <c r="G12" i="11" s="1"/>
  <c r="H11" i="11"/>
  <c r="O3" i="11"/>
  <c r="BB5" i="6"/>
  <c r="BB2" i="6" s="1"/>
  <c r="K12" i="11" s="1"/>
  <c r="BF5" i="6"/>
  <c r="BF2" i="6" s="1"/>
  <c r="K14" i="11" s="1"/>
  <c r="AP5" i="6"/>
  <c r="AP2" i="6" s="1"/>
  <c r="K6" i="11" s="1"/>
  <c r="AX4" i="10"/>
  <c r="BD5" i="6"/>
  <c r="BD2" i="6" s="1"/>
  <c r="K13" i="11" s="1"/>
  <c r="AZ5" i="6"/>
  <c r="AZ2" i="6" s="1"/>
  <c r="K11" i="11" s="1"/>
  <c r="AI2" i="6"/>
  <c r="AE2" i="6" s="1"/>
  <c r="E1" i="10"/>
  <c r="B34" i="1"/>
  <c r="AX5" i="6"/>
  <c r="AX2" i="6" s="1"/>
  <c r="K10" i="11" s="1"/>
  <c r="AR5" i="6"/>
  <c r="AR2" i="6" s="1"/>
  <c r="K7" i="11" s="1"/>
  <c r="AL4" i="10"/>
  <c r="BB4" i="10"/>
  <c r="AF8" i="5"/>
  <c r="AH8" i="5" s="1"/>
  <c r="AQ8" i="5" s="1"/>
  <c r="AQ5" i="5" s="1"/>
  <c r="AQ3" i="5" s="1"/>
  <c r="AE8" i="5"/>
  <c r="AP8" i="5" s="1"/>
  <c r="AP5" i="5" s="1"/>
  <c r="AA8" i="5"/>
  <c r="BB8" i="2"/>
  <c r="AX8" i="2"/>
  <c r="AT8" i="2"/>
  <c r="AP8" i="2"/>
  <c r="AL8" i="2"/>
  <c r="AA8" i="2"/>
  <c r="BD8" i="2"/>
  <c r="AV8" i="2"/>
  <c r="AR8" i="2"/>
  <c r="AN8" i="2"/>
  <c r="AF8" i="2"/>
  <c r="AH8" i="2" s="1"/>
  <c r="BA8" i="2" s="1"/>
  <c r="AE8" i="2"/>
  <c r="AZ8" i="2" s="1"/>
  <c r="AA42" i="2"/>
  <c r="BB42" i="2"/>
  <c r="AX42" i="2"/>
  <c r="AT42" i="2"/>
  <c r="AP42" i="2"/>
  <c r="AL42" i="2"/>
  <c r="AF42" i="2"/>
  <c r="AH42" i="2" s="1"/>
  <c r="BE42" i="2" s="1"/>
  <c r="AR42" i="2"/>
  <c r="AV42" i="2"/>
  <c r="AE42" i="2"/>
  <c r="BD42" i="2" s="1"/>
  <c r="AZ42" i="2"/>
  <c r="AN42" i="2"/>
  <c r="AE12" i="2"/>
  <c r="BB12" i="2"/>
  <c r="AX12" i="2"/>
  <c r="AT12" i="2"/>
  <c r="AP12" i="2"/>
  <c r="AL12" i="2"/>
  <c r="AA12" i="2"/>
  <c r="BD12" i="2"/>
  <c r="AR12" i="2"/>
  <c r="AV12" i="2"/>
  <c r="AF12" i="2"/>
  <c r="AH12" i="2" s="1"/>
  <c r="BA12" i="2" s="1"/>
  <c r="AZ12" i="2"/>
  <c r="AN12" i="2"/>
  <c r="AE41" i="2"/>
  <c r="BD41" i="2" s="1"/>
  <c r="AA41" i="2"/>
  <c r="BB41" i="2"/>
  <c r="AX41" i="2"/>
  <c r="AT41" i="2"/>
  <c r="AP41" i="2"/>
  <c r="AL41" i="2"/>
  <c r="AV41" i="2"/>
  <c r="AF41" i="2"/>
  <c r="AH41" i="2" s="1"/>
  <c r="BE41" i="2" s="1"/>
  <c r="AZ41" i="2"/>
  <c r="AN41" i="2"/>
  <c r="AR41" i="2"/>
  <c r="BD23" i="2"/>
  <c r="AV23" i="2"/>
  <c r="AR23" i="2"/>
  <c r="AN23" i="2"/>
  <c r="AF23" i="2"/>
  <c r="AH23" i="2" s="1"/>
  <c r="BA23" i="2" s="1"/>
  <c r="AX23" i="2"/>
  <c r="AA23" i="2"/>
  <c r="BB23" i="2"/>
  <c r="AL23" i="2"/>
  <c r="AP23" i="2"/>
  <c r="AT23" i="2"/>
  <c r="AE23" i="2"/>
  <c r="AZ23" i="2" s="1"/>
  <c r="AO4" i="10"/>
  <c r="AP2" i="10" s="1"/>
  <c r="AE18" i="4"/>
  <c r="BB18" i="4" s="1"/>
  <c r="AX18" i="4"/>
  <c r="AT18" i="4"/>
  <c r="AP18" i="4"/>
  <c r="AL18" i="4"/>
  <c r="AA18" i="4"/>
  <c r="BD18" i="4"/>
  <c r="AZ18" i="4"/>
  <c r="AV18" i="4"/>
  <c r="AR18" i="4"/>
  <c r="AN18" i="4"/>
  <c r="AF18" i="4"/>
  <c r="AH18" i="4" s="1"/>
  <c r="BC18" i="4" s="1"/>
  <c r="BB16" i="4"/>
  <c r="AX16" i="4"/>
  <c r="AT16" i="4"/>
  <c r="AP16" i="4"/>
  <c r="AL16" i="4"/>
  <c r="AA16" i="4"/>
  <c r="BD16" i="4"/>
  <c r="AZ16" i="4"/>
  <c r="AV16" i="4"/>
  <c r="AR16" i="4"/>
  <c r="AN16" i="4"/>
  <c r="AF16" i="4"/>
  <c r="AH16" i="4" s="1"/>
  <c r="BA16" i="4" s="1"/>
  <c r="BA5" i="4" s="1"/>
  <c r="AE16" i="4"/>
  <c r="AZ4" i="10"/>
  <c r="AZ2" i="10" s="1"/>
  <c r="AE14" i="5"/>
  <c r="AZ14" i="5" s="1"/>
  <c r="AH14" i="5"/>
  <c r="BA14" i="5" s="1"/>
  <c r="AF14" i="5"/>
  <c r="AA14" i="5"/>
  <c r="D1" i="6"/>
  <c r="B38" i="1"/>
  <c r="AE7" i="5"/>
  <c r="BB7" i="5" s="1"/>
  <c r="AF7" i="5"/>
  <c r="AH7" i="5" s="1"/>
  <c r="BC7" i="5" s="1"/>
  <c r="AA7" i="5"/>
  <c r="AH15" i="5"/>
  <c r="BA15" i="5" s="1"/>
  <c r="AE15" i="5"/>
  <c r="AZ15" i="5" s="1"/>
  <c r="AA15" i="5"/>
  <c r="AF15" i="5"/>
  <c r="BB29" i="2"/>
  <c r="AF29" i="2"/>
  <c r="AH29" i="2" s="1"/>
  <c r="BA29" i="2" s="1"/>
  <c r="AV29" i="2"/>
  <c r="AR29" i="2"/>
  <c r="AN29" i="2"/>
  <c r="AE29" i="2"/>
  <c r="AZ29" i="2" s="1"/>
  <c r="BD29" i="2"/>
  <c r="AA29" i="2"/>
  <c r="AX29" i="2"/>
  <c r="AL29" i="2"/>
  <c r="AP29" i="2"/>
  <c r="AT29" i="2"/>
  <c r="BB26" i="2"/>
  <c r="AX26" i="2"/>
  <c r="AT26" i="2"/>
  <c r="AP26" i="2"/>
  <c r="AL26" i="2"/>
  <c r="AA26" i="2"/>
  <c r="AF26" i="2"/>
  <c r="AH26" i="2" s="1"/>
  <c r="BA26" i="2" s="1"/>
  <c r="BD26" i="2"/>
  <c r="AN26" i="2"/>
  <c r="AE26" i="2"/>
  <c r="AZ26" i="2" s="1"/>
  <c r="AR26" i="2"/>
  <c r="AV26" i="2"/>
  <c r="AE17" i="2"/>
  <c r="AZ17" i="2" s="1"/>
  <c r="AA17" i="2"/>
  <c r="BB17" i="2"/>
  <c r="AX17" i="2"/>
  <c r="AT17" i="2"/>
  <c r="AP17" i="2"/>
  <c r="AL17" i="2"/>
  <c r="AN17" i="2"/>
  <c r="BD17" i="2"/>
  <c r="AR17" i="2"/>
  <c r="AV17" i="2"/>
  <c r="AF17" i="2"/>
  <c r="AH17" i="2" s="1"/>
  <c r="BA17" i="2" s="1"/>
  <c r="AE43" i="2"/>
  <c r="BD43" i="2" s="1"/>
  <c r="AA43" i="2"/>
  <c r="BB43" i="2"/>
  <c r="AX43" i="2"/>
  <c r="AT43" i="2"/>
  <c r="AP43" i="2"/>
  <c r="AL43" i="2"/>
  <c r="AN43" i="2"/>
  <c r="AR43" i="2"/>
  <c r="AV43" i="2"/>
  <c r="AF43" i="2"/>
  <c r="AH43" i="2" s="1"/>
  <c r="BE43" i="2" s="1"/>
  <c r="AZ43" i="2"/>
  <c r="AA20" i="2"/>
  <c r="BB20" i="2"/>
  <c r="AT20" i="2"/>
  <c r="AP20" i="2"/>
  <c r="AL20" i="2"/>
  <c r="AF20" i="2"/>
  <c r="AH20" i="2" s="1"/>
  <c r="AY20" i="2" s="1"/>
  <c r="AY5" i="2" s="1"/>
  <c r="AZ20" i="2"/>
  <c r="AN20" i="2"/>
  <c r="BD20" i="2"/>
  <c r="AR20" i="2"/>
  <c r="AV20" i="2"/>
  <c r="AE20" i="2"/>
  <c r="AX20" i="2" s="1"/>
  <c r="BD7" i="2"/>
  <c r="AV7" i="2"/>
  <c r="AR7" i="2"/>
  <c r="AN7" i="2"/>
  <c r="AF7" i="2"/>
  <c r="AE7" i="2"/>
  <c r="AZ7" i="2" s="1"/>
  <c r="BB7" i="2"/>
  <c r="AX7" i="2"/>
  <c r="AT7" i="2"/>
  <c r="AP7" i="2"/>
  <c r="AL7" i="2"/>
  <c r="AA7" i="2"/>
  <c r="AH7" i="2"/>
  <c r="BA7" i="2" s="1"/>
  <c r="AE32" i="2"/>
  <c r="BD32" i="2"/>
  <c r="AZ32" i="2"/>
  <c r="AV32" i="2"/>
  <c r="AR32" i="2"/>
  <c r="AN32" i="2"/>
  <c r="AF32" i="2"/>
  <c r="AH32" i="2" s="1"/>
  <c r="AS32" i="2" s="1"/>
  <c r="AA32" i="2"/>
  <c r="AT32" i="2"/>
  <c r="AX32" i="2"/>
  <c r="AL32" i="2"/>
  <c r="BB32" i="2"/>
  <c r="AP32" i="2"/>
  <c r="BD25" i="2"/>
  <c r="AV25" i="2"/>
  <c r="AR25" i="2"/>
  <c r="AN25" i="2"/>
  <c r="AF25" i="2"/>
  <c r="AH25" i="2" s="1"/>
  <c r="BA25" i="2" s="1"/>
  <c r="AT25" i="2"/>
  <c r="AE25" i="2"/>
  <c r="AZ25" i="2" s="1"/>
  <c r="AX25" i="2"/>
  <c r="AA25" i="2"/>
  <c r="BB25" i="2"/>
  <c r="AL25" i="2"/>
  <c r="AP25" i="2"/>
  <c r="BA4" i="10"/>
  <c r="AK4" i="10"/>
  <c r="AE20" i="4"/>
  <c r="BB20" i="4" s="1"/>
  <c r="AX20" i="4"/>
  <c r="AT20" i="4"/>
  <c r="AP20" i="4"/>
  <c r="AL20" i="4"/>
  <c r="AA20" i="4"/>
  <c r="BD20" i="4"/>
  <c r="AZ20" i="4"/>
  <c r="AV20" i="4"/>
  <c r="AR20" i="4"/>
  <c r="AN20" i="4"/>
  <c r="AF20" i="4"/>
  <c r="AH20" i="4" s="1"/>
  <c r="BC20" i="4" s="1"/>
  <c r="BD19" i="4"/>
  <c r="AZ19" i="4"/>
  <c r="AV19" i="4"/>
  <c r="AR19" i="4"/>
  <c r="AN19" i="4"/>
  <c r="AF19" i="4"/>
  <c r="AH19" i="4" s="1"/>
  <c r="BC19" i="4" s="1"/>
  <c r="AE19" i="4"/>
  <c r="BB19" i="4" s="1"/>
  <c r="AX19" i="4"/>
  <c r="AT19" i="4"/>
  <c r="AP19" i="4"/>
  <c r="AL19" i="4"/>
  <c r="AA19" i="4"/>
  <c r="BB28" i="4"/>
  <c r="AX28" i="4"/>
  <c r="AT28" i="4"/>
  <c r="AP28" i="4"/>
  <c r="AL28" i="4"/>
  <c r="AH28" i="4"/>
  <c r="AS28" i="4" s="1"/>
  <c r="BD28" i="4"/>
  <c r="AZ28" i="4"/>
  <c r="AV28" i="4"/>
  <c r="AN28" i="4"/>
  <c r="AE28" i="4"/>
  <c r="AR28" i="4" s="1"/>
  <c r="AA28" i="4"/>
  <c r="AH24" i="4"/>
  <c r="AY24" i="4" s="1"/>
  <c r="BD24" i="4"/>
  <c r="AZ24" i="4"/>
  <c r="AV24" i="4"/>
  <c r="AR24" i="4"/>
  <c r="AN24" i="4"/>
  <c r="AE24" i="4"/>
  <c r="AX24" i="4" s="1"/>
  <c r="AA24" i="4"/>
  <c r="BB24" i="4"/>
  <c r="AT24" i="4"/>
  <c r="AP24" i="4"/>
  <c r="AL24" i="4"/>
  <c r="AH33" i="4"/>
  <c r="AS33" i="4" s="1"/>
  <c r="BD33" i="4"/>
  <c r="AZ33" i="4"/>
  <c r="AV33" i="4"/>
  <c r="AR33" i="4"/>
  <c r="AN33" i="4"/>
  <c r="AE33" i="4"/>
  <c r="AA33" i="4"/>
  <c r="BB33" i="4"/>
  <c r="AX33" i="4"/>
  <c r="AT33" i="4"/>
  <c r="AP33" i="4"/>
  <c r="AL33" i="4"/>
  <c r="BB40" i="4"/>
  <c r="AX40" i="4"/>
  <c r="AT40" i="4"/>
  <c r="AP40" i="4"/>
  <c r="AL40" i="4"/>
  <c r="AH40" i="4"/>
  <c r="AO40" i="4" s="1"/>
  <c r="BD40" i="4"/>
  <c r="AZ40" i="4"/>
  <c r="AV40" i="4"/>
  <c r="AR40" i="4"/>
  <c r="AE40" i="4"/>
  <c r="AN40" i="4" s="1"/>
  <c r="AA40" i="4"/>
  <c r="AH37" i="4"/>
  <c r="AO37" i="4" s="1"/>
  <c r="BD37" i="4"/>
  <c r="AZ37" i="4"/>
  <c r="AV37" i="4"/>
  <c r="AR37" i="4"/>
  <c r="AL37" i="4"/>
  <c r="BB37" i="4"/>
  <c r="AX37" i="4"/>
  <c r="AT37" i="4"/>
  <c r="AP37" i="4"/>
  <c r="AE37" i="4"/>
  <c r="AN37" i="4" s="1"/>
  <c r="AA37" i="4"/>
  <c r="AG1" i="10"/>
  <c r="G1" i="11" s="1"/>
  <c r="K3" i="11"/>
  <c r="G9" i="11"/>
  <c r="G7" i="11"/>
  <c r="G14" i="11"/>
  <c r="G10" i="11"/>
  <c r="G3" i="11"/>
  <c r="AE12" i="5"/>
  <c r="BB12" i="5" s="1"/>
  <c r="AF12" i="5"/>
  <c r="AH12" i="5" s="1"/>
  <c r="BC12" i="5" s="1"/>
  <c r="AA12" i="5"/>
  <c r="AE17" i="5"/>
  <c r="AL17" i="5" s="1"/>
  <c r="AL5" i="5" s="1"/>
  <c r="AA17" i="5"/>
  <c r="AF17" i="5"/>
  <c r="AH17" i="5" s="1"/>
  <c r="AM17" i="5" s="1"/>
  <c r="AM5" i="5" s="1"/>
  <c r="BB35" i="2"/>
  <c r="AF35" i="2"/>
  <c r="AH35" i="2" s="1"/>
  <c r="BA35" i="2" s="1"/>
  <c r="AV35" i="2"/>
  <c r="AR35" i="2"/>
  <c r="AN35" i="2"/>
  <c r="AE35" i="2"/>
  <c r="AZ35" i="2" s="1"/>
  <c r="BD35" i="2"/>
  <c r="AA35" i="2"/>
  <c r="AL35" i="2"/>
  <c r="AP35" i="2"/>
  <c r="AT35" i="2"/>
  <c r="AX35" i="2"/>
  <c r="BD18" i="2"/>
  <c r="AA18" i="2"/>
  <c r="AX18" i="2"/>
  <c r="AT18" i="2"/>
  <c r="AP18" i="2"/>
  <c r="AL18" i="2"/>
  <c r="BB18" i="2"/>
  <c r="AF18" i="2"/>
  <c r="AH18" i="2" s="1"/>
  <c r="BA18" i="2" s="1"/>
  <c r="AV18" i="2"/>
  <c r="AE18" i="2"/>
  <c r="AZ18" i="2"/>
  <c r="AN18" i="2"/>
  <c r="AR18" i="2"/>
  <c r="AE30" i="2"/>
  <c r="AZ30" i="2" s="1"/>
  <c r="BD30" i="2"/>
  <c r="AV30" i="2"/>
  <c r="AR30" i="2"/>
  <c r="AN30" i="2"/>
  <c r="AF30" i="2"/>
  <c r="AH30" i="2" s="1"/>
  <c r="BA30" i="2" s="1"/>
  <c r="AA30" i="2"/>
  <c r="BB30" i="2"/>
  <c r="AP30" i="2"/>
  <c r="AT30" i="2"/>
  <c r="AX30" i="2"/>
  <c r="AL30" i="2"/>
  <c r="AE8" i="4"/>
  <c r="BB8" i="4" s="1"/>
  <c r="BD8" i="4"/>
  <c r="AZ8" i="4"/>
  <c r="AV8" i="4"/>
  <c r="AR8" i="4"/>
  <c r="AN8" i="4"/>
  <c r="AF8" i="4"/>
  <c r="AH8" i="4" s="1"/>
  <c r="AB3" i="4"/>
  <c r="AB1" i="4" s="1"/>
  <c r="AA1" i="4" s="1"/>
  <c r="AX8" i="4"/>
  <c r="AL8" i="4"/>
  <c r="AP8" i="4"/>
  <c r="AA8" i="4"/>
  <c r="AT8" i="4"/>
  <c r="AB2" i="4"/>
  <c r="BD26" i="4"/>
  <c r="AZ26" i="4"/>
  <c r="AV26" i="4"/>
  <c r="AN26" i="4"/>
  <c r="AE26" i="4"/>
  <c r="AR26" i="4" s="1"/>
  <c r="AA26" i="4"/>
  <c r="BB26" i="4"/>
  <c r="AX26" i="4"/>
  <c r="AT26" i="4"/>
  <c r="AP26" i="4"/>
  <c r="AL26" i="4"/>
  <c r="AH26" i="4"/>
  <c r="AS26" i="4" s="1"/>
  <c r="AA27" i="4"/>
  <c r="BB27" i="4"/>
  <c r="AX27" i="4"/>
  <c r="AT27" i="4"/>
  <c r="AP27" i="4"/>
  <c r="AL27" i="4"/>
  <c r="AH27" i="4"/>
  <c r="AS27" i="4" s="1"/>
  <c r="BD27" i="4"/>
  <c r="AZ27" i="4"/>
  <c r="AV27" i="4"/>
  <c r="AN27" i="4"/>
  <c r="AE27" i="4"/>
  <c r="AR27" i="4" s="1"/>
  <c r="AH13" i="5"/>
  <c r="BC13" i="5" s="1"/>
  <c r="AE13" i="5"/>
  <c r="BB13" i="5" s="1"/>
  <c r="AA13" i="5"/>
  <c r="AF13" i="5"/>
  <c r="J8" i="11"/>
  <c r="AE10" i="2"/>
  <c r="AZ10" i="2" s="1"/>
  <c r="BB10" i="2"/>
  <c r="AX10" i="2"/>
  <c r="AT10" i="2"/>
  <c r="AP10" i="2"/>
  <c r="AL10" i="2"/>
  <c r="AA10" i="2"/>
  <c r="AV10" i="2"/>
  <c r="AF10" i="2"/>
  <c r="AH10" i="2" s="1"/>
  <c r="BA10" i="2" s="1"/>
  <c r="AN10" i="2"/>
  <c r="BD10" i="2"/>
  <c r="AR10" i="2"/>
  <c r="BB33" i="2"/>
  <c r="AX33" i="2"/>
  <c r="AT33" i="2"/>
  <c r="AF33" i="2"/>
  <c r="AH33" i="2" s="1"/>
  <c r="AS33" i="2" s="1"/>
  <c r="AN33" i="2"/>
  <c r="AE33" i="2"/>
  <c r="AR33" i="2" s="1"/>
  <c r="BD33" i="2"/>
  <c r="AZ33" i="2"/>
  <c r="AV33" i="2"/>
  <c r="AA33" i="2"/>
  <c r="AP33" i="2"/>
  <c r="AL33" i="2"/>
  <c r="AE19" i="2"/>
  <c r="AZ19" i="2" s="1"/>
  <c r="AA19" i="2"/>
  <c r="BB19" i="2"/>
  <c r="AX19" i="2"/>
  <c r="AT19" i="2"/>
  <c r="AP19" i="2"/>
  <c r="AL19" i="2"/>
  <c r="AN19" i="2"/>
  <c r="BD19" i="2"/>
  <c r="AR19" i="2"/>
  <c r="AV19" i="2"/>
  <c r="AF19" i="2"/>
  <c r="AH19" i="2" s="1"/>
  <c r="BA19" i="2" s="1"/>
  <c r="BD11" i="2"/>
  <c r="AV11" i="2"/>
  <c r="AR11" i="2"/>
  <c r="AN11" i="2"/>
  <c r="AF11" i="2"/>
  <c r="AH11" i="2" s="1"/>
  <c r="BA11" i="2" s="1"/>
  <c r="AE11" i="2"/>
  <c r="AZ11" i="2" s="1"/>
  <c r="AL11" i="2"/>
  <c r="BB11" i="2"/>
  <c r="AP11" i="2"/>
  <c r="AA11" i="2"/>
  <c r="AT11" i="2"/>
  <c r="AX11" i="2"/>
  <c r="BB22" i="2"/>
  <c r="AX22" i="2"/>
  <c r="AT22" i="2"/>
  <c r="AP22" i="2"/>
  <c r="AL22" i="2"/>
  <c r="AA22" i="2"/>
  <c r="AR22" i="2"/>
  <c r="AV22" i="2"/>
  <c r="AF22" i="2"/>
  <c r="AH22" i="2" s="1"/>
  <c r="BA22" i="2" s="1"/>
  <c r="BD22" i="2"/>
  <c r="AN22" i="2"/>
  <c r="AE22" i="2"/>
  <c r="AZ22" i="2" s="1"/>
  <c r="BD14" i="2"/>
  <c r="AZ14" i="2"/>
  <c r="AV14" i="2"/>
  <c r="AR14" i="2"/>
  <c r="AN14" i="2"/>
  <c r="AF14" i="2"/>
  <c r="AE14" i="2"/>
  <c r="BB14" i="2"/>
  <c r="AX14" i="2"/>
  <c r="AT14" i="2"/>
  <c r="AP14" i="2"/>
  <c r="AL14" i="2"/>
  <c r="AA14" i="2"/>
  <c r="AH14" i="2"/>
  <c r="BA14" i="2" s="1"/>
  <c r="AE34" i="2"/>
  <c r="AZ34" i="2" s="1"/>
  <c r="BD34" i="2"/>
  <c r="AV34" i="2"/>
  <c r="AR34" i="2"/>
  <c r="AN34" i="2"/>
  <c r="AF34" i="2"/>
  <c r="AH34" i="2" s="1"/>
  <c r="BA34" i="2" s="1"/>
  <c r="AA34" i="2"/>
  <c r="BB34" i="2"/>
  <c r="AP34" i="2"/>
  <c r="AT34" i="2"/>
  <c r="AX34" i="2"/>
  <c r="AL34" i="2"/>
  <c r="BD38" i="2"/>
  <c r="AV38" i="2"/>
  <c r="AR38" i="2"/>
  <c r="AN38" i="2"/>
  <c r="AF38" i="2"/>
  <c r="AH38" i="2" s="1"/>
  <c r="BA38" i="2" s="1"/>
  <c r="BB38" i="2"/>
  <c r="AL38" i="2"/>
  <c r="AP38" i="2"/>
  <c r="AT38" i="2"/>
  <c r="AE38" i="2"/>
  <c r="AZ38" i="2" s="1"/>
  <c r="AA38" i="2"/>
  <c r="AX38" i="2"/>
  <c r="AD2" i="10"/>
  <c r="AW4" i="10"/>
  <c r="BD30" i="4"/>
  <c r="AZ30" i="4"/>
  <c r="AV30" i="4"/>
  <c r="AR30" i="4"/>
  <c r="AN30" i="4"/>
  <c r="AE30" i="4"/>
  <c r="BB30" i="4" s="1"/>
  <c r="AA30" i="4"/>
  <c r="AX30" i="4"/>
  <c r="AT30" i="4"/>
  <c r="AP30" i="4"/>
  <c r="AL30" i="4"/>
  <c r="AH30" i="4"/>
  <c r="BC30" i="4" s="1"/>
  <c r="BB36" i="4"/>
  <c r="AX36" i="4"/>
  <c r="AT36" i="4"/>
  <c r="AP36" i="4"/>
  <c r="AL36" i="4"/>
  <c r="AV36" i="4"/>
  <c r="AH36" i="4"/>
  <c r="AO36" i="4" s="1"/>
  <c r="AZ36" i="4"/>
  <c r="AE36" i="4"/>
  <c r="AN36" i="4" s="1"/>
  <c r="BD36" i="4"/>
  <c r="AA36" i="4"/>
  <c r="AR36" i="4"/>
  <c r="BB11" i="4"/>
  <c r="AX11" i="4"/>
  <c r="AT11" i="4"/>
  <c r="AP11" i="4"/>
  <c r="AL11" i="4"/>
  <c r="AA11" i="4"/>
  <c r="AZ11" i="4"/>
  <c r="AV11" i="4"/>
  <c r="AR11" i="4"/>
  <c r="AN11" i="4"/>
  <c r="AF11" i="4"/>
  <c r="AH11" i="4" s="1"/>
  <c r="BE11" i="4" s="1"/>
  <c r="AE11" i="4"/>
  <c r="BD11" i="4" s="1"/>
  <c r="AA31" i="4"/>
  <c r="BB31" i="4"/>
  <c r="AX31" i="4"/>
  <c r="AT31" i="4"/>
  <c r="AP31" i="4"/>
  <c r="AL31" i="4"/>
  <c r="AH31" i="4"/>
  <c r="AS31" i="4" s="1"/>
  <c r="BD31" i="4"/>
  <c r="AZ31" i="4"/>
  <c r="AV31" i="4"/>
  <c r="AN31" i="4"/>
  <c r="AE31" i="4"/>
  <c r="AR31" i="4" s="1"/>
  <c r="AZ10" i="4"/>
  <c r="AV10" i="4"/>
  <c r="AR10" i="4"/>
  <c r="AN10" i="4"/>
  <c r="AF10" i="4"/>
  <c r="AH10" i="4" s="1"/>
  <c r="BE10" i="4" s="1"/>
  <c r="BB10" i="4"/>
  <c r="AX10" i="4"/>
  <c r="AT10" i="4"/>
  <c r="AP10" i="4"/>
  <c r="AL10" i="4"/>
  <c r="AA10" i="4"/>
  <c r="AE10" i="4"/>
  <c r="BD10" i="4" s="1"/>
  <c r="AE18" i="5"/>
  <c r="BB18" i="5" s="1"/>
  <c r="AF18" i="5"/>
  <c r="AH18" i="5" s="1"/>
  <c r="BC18" i="5" s="1"/>
  <c r="AA18" i="5"/>
  <c r="AE10" i="5"/>
  <c r="BB10" i="5" s="1"/>
  <c r="AF10" i="5"/>
  <c r="AH10" i="5" s="1"/>
  <c r="BC10" i="5" s="1"/>
  <c r="AA10" i="5"/>
  <c r="AG2" i="10"/>
  <c r="AE9" i="5"/>
  <c r="AF9" i="5"/>
  <c r="AH9" i="5" s="1"/>
  <c r="AA9" i="5"/>
  <c r="AE11" i="5"/>
  <c r="BB11" i="5" s="1"/>
  <c r="AA11" i="5"/>
  <c r="AF11" i="5"/>
  <c r="AH11" i="5" s="1"/>
  <c r="BC11" i="5" s="1"/>
  <c r="BB31" i="2"/>
  <c r="AF31" i="2"/>
  <c r="AH31" i="2" s="1"/>
  <c r="BA31" i="2" s="1"/>
  <c r="AV31" i="2"/>
  <c r="AR31" i="2"/>
  <c r="AN31" i="2"/>
  <c r="AE31" i="2"/>
  <c r="AZ31" i="2" s="1"/>
  <c r="BD31" i="2"/>
  <c r="AA31" i="2"/>
  <c r="AL31" i="2"/>
  <c r="AP31" i="2"/>
  <c r="AT31" i="2"/>
  <c r="AX31" i="2"/>
  <c r="BB6" i="2"/>
  <c r="AX6" i="2"/>
  <c r="AT6" i="2"/>
  <c r="AP6" i="2"/>
  <c r="AL6" i="2"/>
  <c r="AA6" i="2"/>
  <c r="AB3" i="2"/>
  <c r="AB1" i="2" s="1"/>
  <c r="BD6" i="2"/>
  <c r="AV6" i="2"/>
  <c r="AR6" i="2"/>
  <c r="AN6" i="2"/>
  <c r="AF6" i="2"/>
  <c r="AH6" i="2" s="1"/>
  <c r="AB2" i="2"/>
  <c r="AE6" i="2"/>
  <c r="BB24" i="2"/>
  <c r="AX24" i="2"/>
  <c r="AT24" i="2"/>
  <c r="AP24" i="2"/>
  <c r="AL24" i="2"/>
  <c r="AA24" i="2"/>
  <c r="BD24" i="2"/>
  <c r="AN24" i="2"/>
  <c r="AE24" i="2"/>
  <c r="AZ24" i="2" s="1"/>
  <c r="AR24" i="2"/>
  <c r="AV24" i="2"/>
  <c r="AF24" i="2"/>
  <c r="AH24" i="2" s="1"/>
  <c r="BA24" i="2" s="1"/>
  <c r="BD16" i="2"/>
  <c r="AA16" i="2"/>
  <c r="AX16" i="2"/>
  <c r="AT16" i="2"/>
  <c r="AP16" i="2"/>
  <c r="AL16" i="2"/>
  <c r="BB16" i="2"/>
  <c r="AF16" i="2"/>
  <c r="AH16" i="2" s="1"/>
  <c r="BA16" i="2" s="1"/>
  <c r="AR16" i="2"/>
  <c r="AV16" i="2"/>
  <c r="AE16" i="2"/>
  <c r="AZ16" i="2" s="1"/>
  <c r="AN16" i="2"/>
  <c r="BB39" i="2"/>
  <c r="AX39" i="2"/>
  <c r="AT39" i="2"/>
  <c r="AP39" i="2"/>
  <c r="AL39" i="2"/>
  <c r="AA39" i="2"/>
  <c r="AR39" i="2"/>
  <c r="AV39" i="2"/>
  <c r="AF39" i="2"/>
  <c r="AH39" i="2" s="1"/>
  <c r="BA39" i="2" s="1"/>
  <c r="BD39" i="2"/>
  <c r="AN39" i="2"/>
  <c r="AE39" i="2"/>
  <c r="AZ39" i="2" s="1"/>
  <c r="AE28" i="2"/>
  <c r="AZ28" i="2" s="1"/>
  <c r="BD28" i="2"/>
  <c r="AV28" i="2"/>
  <c r="AR28" i="2"/>
  <c r="AN28" i="2"/>
  <c r="AF28" i="2"/>
  <c r="AH28" i="2" s="1"/>
  <c r="BA28" i="2" s="1"/>
  <c r="AA28" i="2"/>
  <c r="AL28" i="2"/>
  <c r="BB28" i="2"/>
  <c r="AP28" i="2"/>
  <c r="AT28" i="2"/>
  <c r="AX28" i="2"/>
  <c r="BB37" i="2"/>
  <c r="AX37" i="2"/>
  <c r="AT37" i="2"/>
  <c r="AP37" i="2"/>
  <c r="AL37" i="2"/>
  <c r="AA37" i="2"/>
  <c r="AV37" i="2"/>
  <c r="AF37" i="2"/>
  <c r="AH37" i="2" s="1"/>
  <c r="BA37" i="2" s="1"/>
  <c r="BD37" i="2"/>
  <c r="AN37" i="2"/>
  <c r="AE37" i="2"/>
  <c r="AZ37" i="2" s="1"/>
  <c r="AR37" i="2"/>
  <c r="BB13" i="4"/>
  <c r="AX13" i="4"/>
  <c r="AT13" i="4"/>
  <c r="AP13" i="4"/>
  <c r="AL13" i="4"/>
  <c r="AA13" i="4"/>
  <c r="AZ13" i="4"/>
  <c r="AV13" i="4"/>
  <c r="AR13" i="4"/>
  <c r="AN13" i="4"/>
  <c r="AF13" i="4"/>
  <c r="AE13" i="4"/>
  <c r="BD13" i="4" s="1"/>
  <c r="AH13" i="4"/>
  <c r="BE13" i="4" s="1"/>
  <c r="BD38" i="4"/>
  <c r="AZ38" i="4"/>
  <c r="AV38" i="4"/>
  <c r="AR38" i="4"/>
  <c r="AE38" i="4"/>
  <c r="AN38" i="4" s="1"/>
  <c r="BB38" i="4"/>
  <c r="AT38" i="4"/>
  <c r="AA38" i="4"/>
  <c r="AX38" i="4"/>
  <c r="AL38" i="4"/>
  <c r="AP38" i="4"/>
  <c r="AH38" i="4"/>
  <c r="AO38" i="4" s="1"/>
  <c r="BB23" i="4"/>
  <c r="AT23" i="4"/>
  <c r="AP23" i="4"/>
  <c r="AL23" i="4"/>
  <c r="AH23" i="4"/>
  <c r="AY23" i="4" s="1"/>
  <c r="AY5" i="4" s="1"/>
  <c r="BD23" i="4"/>
  <c r="AZ23" i="4"/>
  <c r="AV23" i="4"/>
  <c r="AR23" i="4"/>
  <c r="AN23" i="4"/>
  <c r="AE23" i="4"/>
  <c r="AX23" i="4" s="1"/>
  <c r="AA23" i="4"/>
  <c r="BB32" i="4"/>
  <c r="AX32" i="4"/>
  <c r="AT32" i="4"/>
  <c r="AP32" i="4"/>
  <c r="AL32" i="4"/>
  <c r="AH32" i="4"/>
  <c r="BE32" i="4" s="1"/>
  <c r="AZ32" i="4"/>
  <c r="AV32" i="4"/>
  <c r="AR32" i="4"/>
  <c r="AN32" i="4"/>
  <c r="AE32" i="4"/>
  <c r="BD32" i="4" s="1"/>
  <c r="AA32" i="4"/>
  <c r="BD12" i="4"/>
  <c r="AZ12" i="4"/>
  <c r="AV12" i="4"/>
  <c r="AR12" i="4"/>
  <c r="AN12" i="4"/>
  <c r="AF12" i="4"/>
  <c r="BB12" i="4"/>
  <c r="AX12" i="4"/>
  <c r="AT12" i="4"/>
  <c r="AP12" i="4"/>
  <c r="AL12" i="4"/>
  <c r="AA12" i="4"/>
  <c r="AH12" i="4"/>
  <c r="BE12" i="4" s="1"/>
  <c r="AE12" i="4"/>
  <c r="AH29" i="4"/>
  <c r="AS29" i="4" s="1"/>
  <c r="BD29" i="4"/>
  <c r="AZ29" i="4"/>
  <c r="AV29" i="4"/>
  <c r="AN29" i="4"/>
  <c r="AE29" i="4"/>
  <c r="AR29" i="4" s="1"/>
  <c r="AA29" i="4"/>
  <c r="BB29" i="4"/>
  <c r="AX29" i="4"/>
  <c r="AT29" i="4"/>
  <c r="AP29" i="4"/>
  <c r="AL29" i="4"/>
  <c r="AA39" i="4"/>
  <c r="BB39" i="4"/>
  <c r="AX39" i="4"/>
  <c r="AT39" i="4"/>
  <c r="AP39" i="4"/>
  <c r="AH39" i="4"/>
  <c r="AO39" i="4" s="1"/>
  <c r="AZ39" i="4"/>
  <c r="BD39" i="4"/>
  <c r="AR39" i="4"/>
  <c r="AL39" i="4"/>
  <c r="AV39" i="4"/>
  <c r="AE39" i="4"/>
  <c r="AN39" i="4" s="1"/>
  <c r="AH41" i="4"/>
  <c r="AO41" i="4" s="1"/>
  <c r="BD41" i="4"/>
  <c r="AZ41" i="4"/>
  <c r="AV41" i="4"/>
  <c r="AR41" i="4"/>
  <c r="AE41" i="4"/>
  <c r="AN41" i="4" s="1"/>
  <c r="AA41" i="4"/>
  <c r="AX41" i="4"/>
  <c r="AL41" i="4"/>
  <c r="BB41" i="4"/>
  <c r="AP41" i="4"/>
  <c r="AT41" i="4"/>
  <c r="AE16" i="5"/>
  <c r="AZ16" i="5" s="1"/>
  <c r="AF16" i="5"/>
  <c r="AH16" i="5" s="1"/>
  <c r="BA16" i="5" s="1"/>
  <c r="AA16" i="5"/>
  <c r="AB3" i="5"/>
  <c r="AB1" i="5" s="1"/>
  <c r="AF6" i="5"/>
  <c r="AH6" i="5" s="1"/>
  <c r="AE6" i="5"/>
  <c r="AA6" i="5"/>
  <c r="AB2" i="5"/>
  <c r="G6" i="11" l="1"/>
  <c r="G8" i="11"/>
  <c r="G4" i="11"/>
  <c r="BB5" i="4"/>
  <c r="AA1" i="5"/>
  <c r="AM3" i="5"/>
  <c r="AS6" i="5"/>
  <c r="AS5" i="5" s="1"/>
  <c r="AH1" i="5"/>
  <c r="AH3" i="5"/>
  <c r="AD3" i="5" s="1"/>
  <c r="BC5" i="5"/>
  <c r="BC8" i="4"/>
  <c r="BC5" i="4" s="1"/>
  <c r="BC2" i="4" s="1"/>
  <c r="I13" i="11" s="1"/>
  <c r="AH2" i="4"/>
  <c r="AD2" i="4" s="1"/>
  <c r="AE3" i="5"/>
  <c r="AR6" i="5"/>
  <c r="AR5" i="5" s="1"/>
  <c r="AN5" i="2"/>
  <c r="BD5" i="2"/>
  <c r="AL5" i="2"/>
  <c r="BB5" i="2"/>
  <c r="AO5" i="4"/>
  <c r="AO2" i="4" s="1"/>
  <c r="AT5" i="4"/>
  <c r="AN5" i="4"/>
  <c r="BD5" i="4"/>
  <c r="H7" i="11"/>
  <c r="AL2" i="10"/>
  <c r="G5" i="11" s="1"/>
  <c r="AX2" i="10"/>
  <c r="G11" i="11" s="1"/>
  <c r="AE2" i="2"/>
  <c r="AR5" i="2"/>
  <c r="AA1" i="2"/>
  <c r="AP5" i="2"/>
  <c r="AX5" i="4"/>
  <c r="AY2" i="4" s="1"/>
  <c r="AR5" i="4"/>
  <c r="BA5" i="5"/>
  <c r="BE5" i="2"/>
  <c r="K1" i="11"/>
  <c r="K4" i="11"/>
  <c r="AV5" i="2"/>
  <c r="AH2" i="2"/>
  <c r="AD2" i="2" s="1"/>
  <c r="BA6" i="2"/>
  <c r="BA5" i="2" s="1"/>
  <c r="AT5" i="2"/>
  <c r="BE5" i="4"/>
  <c r="BE2" i="4" s="1"/>
  <c r="AS5" i="4"/>
  <c r="AP5" i="4"/>
  <c r="G1" i="4"/>
  <c r="B36" i="1"/>
  <c r="I3" i="11"/>
  <c r="AV5" i="4"/>
  <c r="AE2" i="4"/>
  <c r="AS5" i="2"/>
  <c r="AS2" i="2" s="1"/>
  <c r="AZ5" i="5"/>
  <c r="K1" i="5"/>
  <c r="B35" i="1"/>
  <c r="H3" i="11"/>
  <c r="AZ6" i="2"/>
  <c r="AZ5" i="2" s="1"/>
  <c r="AX5" i="2"/>
  <c r="AY2" i="2" s="1"/>
  <c r="AL5" i="4"/>
  <c r="AZ5" i="4"/>
  <c r="H5" i="11"/>
  <c r="BB5" i="5"/>
  <c r="BB2" i="10"/>
  <c r="G13" i="11" s="1"/>
  <c r="AS2" i="4" l="1"/>
  <c r="BE2" i="2"/>
  <c r="J14" i="11" s="1"/>
  <c r="I6" i="11"/>
  <c r="I5" i="11"/>
  <c r="C5" i="11" s="1"/>
  <c r="AM2" i="4"/>
  <c r="I10" i="11"/>
  <c r="AW2" i="4"/>
  <c r="I7" i="11"/>
  <c r="AQ2" i="4"/>
  <c r="BA2" i="2"/>
  <c r="J12" i="11" s="1"/>
  <c r="I8" i="11"/>
  <c r="I14" i="11"/>
  <c r="BC2" i="2"/>
  <c r="J13" i="11"/>
  <c r="BC3" i="5"/>
  <c r="H13" i="11" s="1"/>
  <c r="J11" i="11"/>
  <c r="J4" i="11"/>
  <c r="J1" i="11"/>
  <c r="I11" i="11"/>
  <c r="AM2" i="2"/>
  <c r="J5" i="11"/>
  <c r="H1" i="11"/>
  <c r="H4" i="11"/>
  <c r="AW2" i="2"/>
  <c r="J10" i="11"/>
  <c r="AQ2" i="2"/>
  <c r="J7" i="11"/>
  <c r="I9" i="11"/>
  <c r="AU2" i="4"/>
  <c r="I1" i="11"/>
  <c r="I4" i="11"/>
  <c r="J9" i="11"/>
  <c r="AU2" i="2"/>
  <c r="BA3" i="5"/>
  <c r="H12" i="11" s="1"/>
  <c r="G1" i="2"/>
  <c r="B37" i="1"/>
  <c r="J3" i="11"/>
  <c r="C3" i="11" s="1"/>
  <c r="AO2" i="2"/>
  <c r="J6" i="11"/>
  <c r="C6" i="11" s="1"/>
  <c r="BA2" i="4"/>
  <c r="I12" i="11" s="1"/>
  <c r="AS3" i="5"/>
  <c r="H8" i="11" s="1"/>
  <c r="C8" i="11" s="1"/>
  <c r="C4" i="11" l="1"/>
  <c r="G18" i="11" s="1"/>
  <c r="C11" i="11"/>
  <c r="C13" i="11"/>
  <c r="C14" i="11"/>
  <c r="G22" i="11"/>
  <c r="G17" i="11"/>
  <c r="G20" i="11"/>
  <c r="B1" i="1"/>
  <c r="C12" i="11"/>
  <c r="C9" i="11"/>
  <c r="C7" i="11"/>
  <c r="C10" i="11"/>
  <c r="G21" i="11" l="1"/>
  <c r="G19" i="11"/>
  <c r="C2" i="11"/>
  <c r="D1" i="1" s="1"/>
</calcChain>
</file>

<file path=xl/sharedStrings.xml><?xml version="1.0" encoding="utf-8"?>
<sst xmlns="http://schemas.openxmlformats.org/spreadsheetml/2006/main" count="2876" uniqueCount="1337">
  <si>
    <t>Applicatie / Toepassing - ingevuld door Amsterdam UMC</t>
  </si>
  <si>
    <t>Instructie</t>
  </si>
  <si>
    <t>Privacy</t>
  </si>
  <si>
    <t>Relevant / Niet relevant - Bij verwerking van (bijzondere) persoonsgegevens</t>
  </si>
  <si>
    <t>Maak altijd eerst een kopie!</t>
  </si>
  <si>
    <t>Uitsluitend privacy check</t>
  </si>
  <si>
    <t>Ja / Nee - Als er alleen een privacy check nodig is geef dan 'Ja' aan</t>
  </si>
  <si>
    <t>Lichtgroene velden zijn verplicht</t>
  </si>
  <si>
    <t>BIV data Classificatie</t>
  </si>
  <si>
    <t>Vul de velden in en maak een versie aan voor de leverancier</t>
  </si>
  <si>
    <t>Beschikbaarheid</t>
  </si>
  <si>
    <t>Laag / Midden / Hoog</t>
  </si>
  <si>
    <t>Integriteit</t>
  </si>
  <si>
    <t>Een assessment retour ontvangen?</t>
  </si>
  <si>
    <t>Vertouwelijkheid</t>
  </si>
  <si>
    <t>Laag / Midden / Hoog / Hoog Medisch</t>
  </si>
  <si>
    <t>Lees de Score uit, van A tot R</t>
  </si>
  <si>
    <t>Waarbij A de hoogste score is en bij R er geen uitkomst bepaald kon worden (bv niet ingevuld)</t>
  </si>
  <si>
    <t>Medisch apparaat</t>
  </si>
  <si>
    <t>Ja / Nee</t>
  </si>
  <si>
    <t>Vereist Security niveau</t>
  </si>
  <si>
    <t>Afhankelijk van oa BIV data-classificatie, wordt dit HOOG of BASIS</t>
  </si>
  <si>
    <t>Leverancier</t>
  </si>
  <si>
    <t>Naam leverancier</t>
  </si>
  <si>
    <t>Product</t>
  </si>
  <si>
    <t>Website leverancier</t>
  </si>
  <si>
    <t>Support website van leverancier</t>
  </si>
  <si>
    <t>Lichtblauwe velden zijn voor de leverancier</t>
  </si>
  <si>
    <t>Webportaal Amsterdam UMC</t>
  </si>
  <si>
    <r>
      <t>Webportal waarop de dienst geleverd aan het UMC bereikbaar zal zijn. 
Indien niet van toepassing, vul dan</t>
    </r>
    <r>
      <rPr>
        <b/>
        <sz val="9"/>
        <color theme="1"/>
        <rFont val="Calibri"/>
        <family val="2"/>
        <scheme val="minor"/>
      </rPr>
      <t xml:space="preserve"> NVT</t>
    </r>
    <r>
      <rPr>
        <sz val="9"/>
        <color theme="1"/>
        <rFont val="Calibri"/>
        <family val="2"/>
        <scheme val="minor"/>
      </rPr>
      <t xml:space="preserve"> in.</t>
    </r>
  </si>
  <si>
    <t>ISO27001 / NEN7510</t>
  </si>
  <si>
    <t>Security certificaat</t>
  </si>
  <si>
    <t>De leverancier zelf beschikt over security certificering zoals ISO27001 of NEN7510 en is afgegeven door een organisatie die erkend is door de Raad van accecredatie.</t>
  </si>
  <si>
    <t>Statement of Applicability</t>
  </si>
  <si>
    <t>De Statement of Applicability (Verklaring van Toepasselijkheid) is beschikbaar</t>
  </si>
  <si>
    <t>Geldigheid</t>
  </si>
  <si>
    <t>Vul een datum in. Het afgeven certificaat is geldig ten tijde van dit assessment.</t>
  </si>
  <si>
    <t>Bijlagen</t>
  </si>
  <si>
    <t>Stuur de bijlagen van het certifcaat en Statement of Applicability mee</t>
  </si>
  <si>
    <t>Contact leverancier</t>
  </si>
  <si>
    <t>Naam</t>
  </si>
  <si>
    <t>Functie</t>
  </si>
  <si>
    <t>Verklaart dat de onderstaande gevraagde checks in dit assessment, naar waarheid en met de juiste deskundigheid zijn beantwoord.</t>
  </si>
  <si>
    <t>Datum ingevuld</t>
  </si>
  <si>
    <t>Gevraagde checks -  Checks die grijs zijn hoeven niet ingevuld te worden</t>
  </si>
  <si>
    <t>Vragenlijst ter inventarisatie voor Persoonsgegevens op verzoek FG</t>
  </si>
  <si>
    <t>Vereenvoudigde checklist, Security Technical IT CHecklist (STITCH)</t>
  </si>
  <si>
    <t xml:space="preserve">Uitvragen technische oplossing / dienst </t>
  </si>
  <si>
    <t>Selectie van de management procedures gebaseerd op ISO27001 / NEN7510</t>
  </si>
  <si>
    <t>Standaard checklist voor Medische toepassingen, MDSv2</t>
  </si>
  <si>
    <t>Formulier gecontroleerd door Amsterdam UMC</t>
  </si>
  <si>
    <t>Conclusie</t>
  </si>
  <si>
    <t>Kies de conclusie uit lijst, meld eventuele bijzonderheden hieronder</t>
  </si>
  <si>
    <t>Datum</t>
  </si>
  <si>
    <t>Bijzonderheden</t>
  </si>
  <si>
    <t>© Amsterdam UMC - versie 5.1(6) NL</t>
  </si>
  <si>
    <t>Data Privacy Impact Assessment  Amsterdam UMC</t>
  </si>
  <si>
    <t>maximaal</t>
  </si>
  <si>
    <t>Max Score</t>
  </si>
  <si>
    <t>Hoe hoger hoe beter</t>
  </si>
  <si>
    <t>Respons</t>
  </si>
  <si>
    <t>Architectuur</t>
  </si>
  <si>
    <t>Auditing &amp; Logging</t>
  </si>
  <si>
    <t>Authorisaties</t>
  </si>
  <si>
    <t>Datamanagement</t>
  </si>
  <si>
    <t>ICT eisen</t>
  </si>
  <si>
    <t>Koppelvlakken</t>
  </si>
  <si>
    <t>Security Mng</t>
  </si>
  <si>
    <t>Technische implementatie</t>
  </si>
  <si>
    <t>Toegangscontrole</t>
  </si>
  <si>
    <t xml:space="preserve">Vragenlijst in te vullen door de leverancier aan het Amsterdam UMC (Amsterdam UMC is volgens o.a. de privacyregelgeving verantwoordelijk voor het aantoonbaar zorgvuldig verwerken van de 
persoonsgegevens van het personeel, de studenten, de medische staf en de bezoekers van AMS. Dit geldt ook indien Amsterdam UMC een onderaannemer inschakelt. 
Derhalve verzoekt Amsterdam UMC u om deze vragenlijst in te vullen.)   </t>
  </si>
  <si>
    <t>Met een ""</t>
  </si>
  <si>
    <t>elke vraag 1 punt maal weegfactor</t>
  </si>
  <si>
    <t>x</t>
  </si>
  <si>
    <t>basis</t>
  </si>
  <si>
    <t>Max</t>
  </si>
  <si>
    <t>Value</t>
  </si>
  <si>
    <t>#</t>
  </si>
  <si>
    <t>Vraag</t>
  </si>
  <si>
    <t>Beschrijving</t>
  </si>
  <si>
    <t>Antwoord leverancier</t>
  </si>
  <si>
    <t>Toelichting</t>
  </si>
  <si>
    <t>Check antwoord</t>
  </si>
  <si>
    <t>Categorie</t>
  </si>
  <si>
    <t>Weegfactor</t>
  </si>
  <si>
    <t>Pos. Antw</t>
  </si>
  <si>
    <t>Basis</t>
  </si>
  <si>
    <t>Chk Toel.</t>
  </si>
  <si>
    <t>Check</t>
  </si>
  <si>
    <t>Opmerking</t>
  </si>
  <si>
    <t xml:space="preserve">P01 Dienstverlening aan Amsterdam UMC
</t>
  </si>
  <si>
    <t>P01.1</t>
  </si>
  <si>
    <t>Welke dienst zal u verlenen aan Amsterdam UMC?</t>
  </si>
  <si>
    <t>Beschrijf hierbij in de juiste volgorde de informatiestormen die hierbij zullen plaatsvinden (bijv. het verzenden en ontvangen van de gegevens  (van waar naar waar), het bewerken en opslaan van gegevens (waar en door wie). Kortom wie doet wat met de gegevens?</t>
  </si>
  <si>
    <t>Informatie</t>
  </si>
  <si>
    <t>Zie Toelichting</t>
  </si>
  <si>
    <t>Veld 'Toelichting' mag niet leeg zijn</t>
  </si>
  <si>
    <t>P01.2</t>
  </si>
  <si>
    <t>Indien u een ICT omgeving aanbiedt, die via internet wordt aangeboden aan Amsterdam UMC wilt u dan het URL vermelden?</t>
  </si>
  <si>
    <t>P02 Inventarisatie van de (te verwachten) persoonsgegevens zijn</t>
  </si>
  <si>
    <t xml:space="preserve">Welke soorten (persoons)gegevens van Amsterdam UMC zullen in het kader van uw dienstverlening tot uw beschikking komen, al dan niet door verstrekking daarvan aan u of doordat u toegang daartoe zal hebben? </t>
  </si>
  <si>
    <t>P02.1</t>
  </si>
  <si>
    <t>Naam, adres en woonplaats gegevens</t>
  </si>
  <si>
    <t>Nee</t>
  </si>
  <si>
    <t>P02.2</t>
  </si>
  <si>
    <t>IP-adres, lokatiegegevens, etc.</t>
  </si>
  <si>
    <t>P02.3</t>
  </si>
  <si>
    <t xml:space="preserve">Contactgegevens; email adres, telefoon, </t>
  </si>
  <si>
    <t>P02.4</t>
  </si>
  <si>
    <t>Video opnamen en/of (paspoort) foto's</t>
  </si>
  <si>
    <t>P02.5</t>
  </si>
  <si>
    <t>Anders, namelijk… Bijzondere persoonsgegevens</t>
  </si>
  <si>
    <t>P03 Locaties</t>
  </si>
  <si>
    <t>P03.1</t>
  </si>
  <si>
    <t>Op en/of vanuit welke locatie(s) en landen zal u de diensten verlenen aan Amsterdam UMC?</t>
  </si>
  <si>
    <t>P04 (IT) Middelen</t>
  </si>
  <si>
    <t>P04.1</t>
  </si>
  <si>
    <t>Welke (IT) middelen zal u gebruiken voor het verlenen van de diensten?</t>
  </si>
  <si>
    <t>P05 (IT) onderaannemer</t>
  </si>
  <si>
    <t>Indien u meerdere onderaannemers zal inschakelen a.u.b. deze vraag beantwoorden ten aanzien van elk der onderaannemers.
Onderaannemers zijn ook IaaS providors zoals Amazon AWS en Microsoft Azure.</t>
  </si>
  <si>
    <t>P05.1</t>
  </si>
  <si>
    <t>Zal u een (IT) onderaannemer inschakelen voor de dienstverlening aan Amsterdam UMC ?</t>
  </si>
  <si>
    <t>P05.2</t>
  </si>
  <si>
    <t>Zo ja, wie is de (IT) onderaannemer?</t>
  </si>
  <si>
    <t>P05.3</t>
  </si>
  <si>
    <t>Welke werkzaamheden zal de (IT) onderaannemer met betrekking tot de dienstverlening aan Amsterdam UMC verrichten?</t>
  </si>
  <si>
    <t>P05.4</t>
  </si>
  <si>
    <t>Heeft u afdwingbare schriftelijke afspraken gemaakt met de (IT) onderaannemers die zorgvuldige verwerking van de (persoons)gegevens van Amsterdam UMC waarborgen?</t>
  </si>
  <si>
    <t>Ja</t>
  </si>
  <si>
    <t>P05.5</t>
  </si>
  <si>
    <t>Voorziet deze overeenkomst in dezelfde plichten die voor u gelden volgens de bewerkersovereenkomst die u met Amsterdam UMC zal aangaan?</t>
  </si>
  <si>
    <t>P06 Gegevens buiten de  Europese Economische Ruimte (EER)</t>
  </si>
  <si>
    <t>P06.1</t>
  </si>
  <si>
    <t xml:space="preserve">Indien u een onderaannemer zal inschakelen die de (persoons)gegevens van Amsterdam UMC buiten de EER zal verwerken dan wel vanuit buiten de EER daartoe toegang zal hebben, of indien u zelf de (persoonsgegevens) buiten de EER zal verwerken of van buiten de EER daartoe toegang zal hebben, kunt u dan aangeven welke maatregelen u heeft genomen om te voldoen aan de wettelijke eisen voor doorgifte van persoonsgegevens naar buiten de EER? </t>
  </si>
  <si>
    <t>P06.2</t>
  </si>
  <si>
    <t xml:space="preserve">Heeft u de EU Model Contracten, uitgegeven door de Europese Unie, afgesloten met de partijen buiten de EER of heeft u voorzien in Binding Corporate Rules bijvoorbeeld? </t>
  </si>
  <si>
    <t>Indien u meerdere onderaannemers zal inschakelen buiten de EER a.u.b. deze vraag dan beantwoorden ten aanzien van elk der onderaannemers.</t>
  </si>
  <si>
    <t>P07 Privacyrechten betrokkenen, zoals patiënten.</t>
  </si>
  <si>
    <t xml:space="preserve">Indien u (persoons)gegevens van Amsterdam UMC zal verwerken, waaronder opslaan op de (IT)middelen van u en/of uw onderaannemer, kunt u dan aangeven of u aan het volgende voldoet, zodat Amsterdam UMC de privacy rechten van betrokkenen kan eerbiedigen? </t>
  </si>
  <si>
    <t>P07.1</t>
  </si>
  <si>
    <t>Beschikt u over een back-up voorziening om de beschikbaarheid van de (persoons)gegevens te waarborgen;</t>
  </si>
  <si>
    <t>P07.2</t>
  </si>
  <si>
    <t xml:space="preserve">Beschikt u over een interne procedure, zodat u binnen vijf werkdagen een opgave kunt doen over welke gegevens u over een bepaald individu verwerkt; </t>
  </si>
  <si>
    <t>P07.3</t>
  </si>
  <si>
    <t>Beschikt u over een interne procedure zodat u gegevens van een bepaald individu kunt verwijderen, corrigeren, afschermen of porteren.</t>
  </si>
  <si>
    <t>P08 Certificering</t>
  </si>
  <si>
    <t>P08.1</t>
  </si>
  <si>
    <t>Bent u en zijn uw onderaannemers ISO27000 en/of NEN7510 gecertificeerd en/of worden er regelmatig onafhankelijke audits uitgevoerd op uw dienstverlening, waaruit blijkt dat de (persoons)gegevens die u verwerkt adequaat worden beveiligd?</t>
  </si>
  <si>
    <t>P09 Clouddienst</t>
  </si>
  <si>
    <t>P09.1</t>
  </si>
  <si>
    <t>Maakt u of maken een van uw onderaannemers gebruik van clouddiensten die zullen worden ingezet voor de dienstverlening aan Amsterdam UMC en zo ja kunt u dat nader toelichten?</t>
  </si>
  <si>
    <t>P10 Cookies</t>
  </si>
  <si>
    <t>Zullen u of uw onderaannemers gebruik maken van cookies of zal door dienst die u zal verlenen toegang worden verkregen tot informatie op de randapparatuur (op de computer of telefoon) van een individu of zal er daarop informatie worden opgeslagen en voor welk doel? Leg uit.</t>
  </si>
  <si>
    <t>P10.1</t>
  </si>
  <si>
    <t>Er worden alleen functioneel noodzakelijke cookies gebruikt.</t>
  </si>
  <si>
    <t>P10.2</t>
  </si>
  <si>
    <t>Er worden cookies gebruikt om bezoekers van websites en APPs te kunnen monitoren op hun klik gedrag (muis en toetsenbord)</t>
  </si>
  <si>
    <t>P10.3</t>
  </si>
  <si>
    <t>Heeft u dit ook gecontroleerd voor uw onderaannemers?</t>
  </si>
  <si>
    <t>P11 Web diensten voor het Amsterdam UMC</t>
  </si>
  <si>
    <t>Indien u een app, website of portal zal leveren of ter beschikking zal stellen aan het Amsterdam UMC vraagt het Amsterdam UMC u hierbij om de volgende vragen te beantwoorden.</t>
  </si>
  <si>
    <t>P11.1</t>
  </si>
  <si>
    <t xml:space="preserve">Heeft u een Privacy Impact Assessment  (PIA) uitgevoerd met betrekking tot de app die u zal bouwen of leveren aan het Amsterdam UMC? </t>
  </si>
  <si>
    <t>P11.2</t>
  </si>
  <si>
    <t>Zo ja, kunt u de die aan het Amsterdam UMC overleggen?</t>
  </si>
  <si>
    <t>P11.3</t>
  </si>
  <si>
    <t>Zo nee, bent u bereid om een PIA uit te voeren met betrekking tot de app en deze aan het Amsterdam UMC te overleggen?</t>
  </si>
  <si>
    <t>P11.4</t>
  </si>
  <si>
    <t xml:space="preserve">Wordt er bij de app, website of portal gebruik gemaakt van cookies of soortgelijke technieken? Indien wel hoe heten die, wat is functie en het doel daarvan? </t>
  </si>
  <si>
    <t xml:space="preserve">P11.5 Geef  voor zover van toepassing aan, of u de volgende online en of unieke identificatoren of technische gegevens zal verwerken, waaronder verzamelen, opslaan  of bewaren) met betrekking tot de app, website of portal en zo ja licht ten aanzien van elk toe waarom het verzamelen of gebruiken daarvan noodzakelijk is: </t>
  </si>
  <si>
    <t>P11.5.1</t>
  </si>
  <si>
    <t>gebruikersnaam</t>
  </si>
  <si>
    <t>P11.5.2</t>
  </si>
  <si>
    <t>wachtwoord</t>
  </si>
  <si>
    <t>P11.5.3</t>
  </si>
  <si>
    <t>IP-adres</t>
  </si>
  <si>
    <t>P11.5.4</t>
  </si>
  <si>
    <t>(geo)locatie</t>
  </si>
  <si>
    <t>P11.5.5</t>
  </si>
  <si>
    <t>IMEI- nummer codes</t>
  </si>
  <si>
    <t>P11.5.6</t>
  </si>
  <si>
    <t>mac-nummer</t>
  </si>
  <si>
    <t>P11.5.7</t>
  </si>
  <si>
    <t>mobiele nummer</t>
  </si>
  <si>
    <t>P11.5.8</t>
  </si>
  <si>
    <t>logs</t>
  </si>
  <si>
    <t>P11.5.9</t>
  </si>
  <si>
    <t>Wordt surfgedrag / browser geschiedenis bijgehouden? (welke website of URL bezocht, wanneer, hoe lang, hoeveel keer, met wie. belgeschiedenis etc.) van gesprekken gebruikte browser en besturingssysteem</t>
  </si>
  <si>
    <t>P11.6</t>
  </si>
  <si>
    <t>Indien u een website, portal, app  of wearble als dienstverlening beschikbaar stelt, dan graag de volgende vraag beantwoorden: hanteert u een privacy statement die ook van toepassing zal zijn op de gebruikers van AMC en en zo ja kunt u die overleggen?</t>
  </si>
  <si>
    <t>P12 Geheimhoudingsovereenkomst</t>
  </si>
  <si>
    <t>P12.1</t>
  </si>
  <si>
    <t>Heeft u geheimhoudingsovereenkomsten gesloten met uw personeel die mede betrekking hebben om het waarborgen van de vertrouwelijkheid van de (persoons)gegevens van Amsterdam UMC?</t>
  </si>
  <si>
    <t>P13 Melding datalekken</t>
  </si>
  <si>
    <r>
      <t>Heeft u interne procedures die waarborgen dat u onverwijld (</t>
    </r>
    <r>
      <rPr>
        <u/>
        <sz val="10"/>
        <color theme="1"/>
        <rFont val="Calibri"/>
        <family val="2"/>
        <scheme val="minor"/>
      </rPr>
      <t>binnen 8 uren</t>
    </r>
    <r>
      <rPr>
        <sz val="10"/>
        <color theme="1"/>
        <rFont val="Calibri"/>
        <family val="2"/>
        <scheme val="minor"/>
      </rPr>
      <t>) datalekken aangaande de (persoons)gegevens van Amsterdam UMC, meldt aan Amsterdam UMC?</t>
    </r>
  </si>
  <si>
    <t>P13.1</t>
  </si>
  <si>
    <t>Bij datalekken wordt er actie ondernomen in het kader van de wet AVG, melpplicht datalekken.</t>
  </si>
  <si>
    <t>P13.2</t>
  </si>
  <si>
    <t>Datalekken worden uiterlijk 8 uur na constatering gemeld aan Amsterdam UMC. Dit geldt ook voor potentiële data-lekken.</t>
  </si>
  <si>
    <t>P13.3</t>
  </si>
  <si>
    <t>Dit geldt ook voor eventuele subbewerkers of onderaannemenrs voor services.</t>
  </si>
  <si>
    <t>P14 Persoonsgegevens Amsterdam UMC</t>
  </si>
  <si>
    <t>P14.1</t>
  </si>
  <si>
    <t>Blijven alle gegevens eigendom van het Amsterdam UMC?</t>
  </si>
  <si>
    <t>P14.2.1</t>
  </si>
  <si>
    <r>
      <t xml:space="preserve">Bent u staat om de persoonsgegevens van Amsterdam UMC - gedurende en bij afloop van uw dienstverlening aan Amsterdam UMC - te vernietigen of aan Amsterdam UMC te retourneren dan wel te migreren naar een ander daartoe door Amsterdam UMC aangewezen IT-infrastructuur, </t>
    </r>
    <r>
      <rPr>
        <u/>
        <sz val="10"/>
        <color theme="1"/>
        <rFont val="Calibri"/>
        <family val="2"/>
        <scheme val="minor"/>
      </rPr>
      <t>binnen 5 werkdagen</t>
    </r>
    <r>
      <rPr>
        <sz val="10"/>
        <color theme="1"/>
        <rFont val="Calibri"/>
        <family val="2"/>
        <scheme val="minor"/>
      </rPr>
      <t xml:space="preserve"> nadat Amsterdam UMC daarom heeft gevraagd?</t>
    </r>
  </si>
  <si>
    <t>P14.2.2</t>
  </si>
  <si>
    <t>Indien ja, ook uitleggen hoe dat proces verloopt.</t>
  </si>
  <si>
    <t>P14.3</t>
  </si>
  <si>
    <t>Persoonsgegevens moeten - indien nodig - kunnen worden bijgewerkt, zodat deze juist zijn en up to date. Is dit bijwerken mogelijk?</t>
  </si>
  <si>
    <t>P14.4</t>
  </si>
  <si>
    <t>Hoe lang worden de persoonsgegevens bewaard en waarom is dit noodzakelijk? (bijv wettelijke verplichtingen of eigen gerechtvaardigde belangen)</t>
  </si>
  <si>
    <t>Graag in de toelichting aangeven hoelang en voor welk doel en toegepsits op de type persoonsgegevens die worden bewaard.</t>
  </si>
  <si>
    <t>P15 Verwerkersovereenkomst</t>
  </si>
  <si>
    <t>Amsterdam UMC is volgens de privacyregelgeving verplicht om een verwerkersovereenkomst te sluiten met onderaannemers die toegang krijgen tot de persoonsgegevens waarvoor Amsterdam UMC verantwoordelijk is.</t>
  </si>
  <si>
    <t>P15.1</t>
  </si>
  <si>
    <t>Bent u bereid om een verwerkersovereenkomst met Amsterdam UMC te sluiten?</t>
  </si>
  <si>
    <t>1b. ENISA Data Pseudonymisation</t>
  </si>
  <si>
    <t>Score</t>
  </si>
  <si>
    <t>Based on:
ENISA Guideline No 1 (EGL1) - Nov 2018: Recommendations on Shaping Technology According to GDPR Provisions - An Overview on Data Pseudonymisation
https://www.enisa.europa.eu/publications/recommendations-on-shaping-technology-according-to-gdpr-provisions
ENISA Guideline No 2 (EGL2) - Nov 2019: Recommendations on Shaping Technology According to Data Protection and Privacy Provisions - Pseudonymisation Techniques and Best Practices
https://www.enisa.europa.eu/publications/pseudonymisation-techniques-and-best-practices</t>
  </si>
  <si>
    <t>Neg. Antw</t>
  </si>
  <si>
    <t>Item</t>
  </si>
  <si>
    <t>Referentie</t>
  </si>
  <si>
    <t>Description</t>
  </si>
  <si>
    <t>Respons vendor</t>
  </si>
  <si>
    <t>Note</t>
  </si>
  <si>
    <t>General</t>
  </si>
  <si>
    <t>G</t>
  </si>
  <si>
    <t>Are personal identifiers replaced with pseudonyms?</t>
  </si>
  <si>
    <t>EGL1-2.1.1</t>
  </si>
  <si>
    <t>Yes</t>
  </si>
  <si>
    <t>g</t>
  </si>
  <si>
    <t>Pseudonyms do not allow the direct derivation of personal identifiers</t>
  </si>
  <si>
    <t>Personal data can no longer be attributed to a specific data subject without the use of additional information</t>
  </si>
  <si>
    <t>EGL1-2.1.2</t>
  </si>
  <si>
    <t>The linkage requires additional information to be linked to the structured datasets themselves, such as e.g. the orthodox calendar or, the Dutch school holidays.</t>
  </si>
  <si>
    <t>Reversal of Pseudonymisation is non-trivial in absence of additional information</t>
  </si>
  <si>
    <t>???</t>
  </si>
  <si>
    <t>Additional information kept separately using technical and organizational controls to limit access</t>
  </si>
  <si>
    <t>Are pseudonyms applied to direct and indirect identifiers?</t>
  </si>
  <si>
    <t>EGL1-2.1.2, 2.1.3</t>
  </si>
  <si>
    <t>Is resistance against re-identification via singling out in place and therefor it is not possible to single out an individual?</t>
  </si>
  <si>
    <t>Singling out , which corresponds to the possibility to isolate some or all records which identify an individual in the dataset</t>
  </si>
  <si>
    <t>Resistance against re-identification via linkage attacks is in place and therefor it is not possible to link records relating to an individual.</t>
  </si>
  <si>
    <t>Linkability, which is the ability to link, at least, two records concerning the same data subject or a group of data subjects (either in the same database or in two different databases). If an attacker can establish (e.g. by means of correlation analysis) that two records are assigned to a same group of individuals but cannot single out individuals in this group, the technique provides resistance against “singling out” but not against linkability</t>
  </si>
  <si>
    <t>Resistance against re-identification via inference attacks is in place</t>
  </si>
  <si>
    <t>EGL1-2.1.3, 2.2</t>
  </si>
  <si>
    <t>Inference, which is the possibility to deduce, with significant probability, the
value of an attribute from the values of a set of other attributes.</t>
  </si>
  <si>
    <t>Are anonymisation techniques used to further reduce the possibility of third parties inferring identity? Explain briefly which are techniques are used.</t>
  </si>
  <si>
    <t>EGL1-2.2</t>
  </si>
  <si>
    <t>An effective anonymisation solution prevents all parties from singling out an individual in a dataset, from linking two records within a dataset (or between two separate datasets) and from inferring any information in such dataset. Generally speaking, therefore, removing directly identifying elements in itself is not enough to ensure that identification of the data subject is no longer possible. It will often be necessary to take additional measures to prevent identification, once again depending on the context and purposes of the processing for which the anonymised data are intended.</t>
  </si>
  <si>
    <t>See note</t>
  </si>
  <si>
    <t>Veld 'See Note' mag niet leeg zijn</t>
  </si>
  <si>
    <t>Single input results in a decoupled pair of outputs: pseudonymous data and additional information necessary to reidentify</t>
  </si>
  <si>
    <t>EGL1-2.3</t>
  </si>
  <si>
    <t>Identify of data subjects hidden in the context of a specific data processing operation</t>
  </si>
  <si>
    <t>Any recipient or third-party having access to pseudonymised data cannot trivially derive the original data set and identity of data subjects</t>
  </si>
  <si>
    <t>Advanced</t>
  </si>
  <si>
    <t>Support for unlinkability across different data processing domains  to avoid using the same key in different databases to be able to reduce linkability, is in place?</t>
  </si>
  <si>
    <t xml:space="preserve">Inference attacks on the real identity of a data subject are possible within the dataset or across different databases that use the same pseudonymised attribute for an individual, or if pseudonyms are self-explanatory and do not mask the original identity of the data subject properly.
Eliminating the linkability of different datasets depends highly on the use of a keyed algorithm and the fact that a single individual will correspond to different pseudonymised attributes in different contexts. It is thus important to avoid using the same key in different databases to be able to reduce linkability. </t>
  </si>
  <si>
    <t>Retaining</t>
  </si>
  <si>
    <t>Support for accuracy by retaining access to both pseudonymised output and additional information necessary to reidentify</t>
  </si>
  <si>
    <t>Offers tokens (randomly generated values) as pseudonyms</t>
  </si>
  <si>
    <t>EGL1-3.4</t>
  </si>
  <si>
    <t>Risk-B</t>
  </si>
  <si>
    <t>Enables a Risk-Based Approach accounting for required protection and utility/scalability</t>
  </si>
  <si>
    <t>EGL2-Exec Summary</t>
  </si>
  <si>
    <t>A risk-based assessment have been conducted to select the correct approach in protecting privacy information.
In particular, starting from a number of pseudonymisation scenarios, the report defines first the main actors that can be involved in the process of pseudonymisation along with their possible roles. It then analyses the different adversarial models and attacking techniques against pseudonymisation, such as brute force attack, dictionary search and guesswork. Moreover, it presents the main pseudonymisation techniques (e.g. counter, random number generator, cryptographic hash function, message authentication code and encryption) and pseudonymisation policies (e.g. deterministic, document-randomized and fully randomized pseudonymisation) available today.</t>
  </si>
  <si>
    <t>Has the risk-based approach been documented and can you hand over this document to Amsterdam UMC?</t>
  </si>
  <si>
    <t>Complies with GDPR Definition of Pseudonymisation</t>
  </si>
  <si>
    <t>EGL2-2</t>
  </si>
  <si>
    <t>Pseudonymisation is the processing of personal data in such a manner that the personal data can no longer be attributed to a specific data subject without the use of additional information,
provided that such additional information is kept separately and is subject to technical and organisational measures to ensure that the personal data are not attributed to an identified or identifiable natural person (GDPR, art. 4(5)).</t>
  </si>
  <si>
    <t>Utilizes one or more Pseudonymisation Functions</t>
  </si>
  <si>
    <t>Pseudonymisation function, denoted P, is a function that substitutes an identifier Id by a pseudonym pseudo</t>
  </si>
  <si>
    <t>Utilizes a Pseudonymisation Secret</t>
  </si>
  <si>
    <t>Pseudonymisation secret, denoted s is an (optional) parameter of a pseudonymisation function P. The function P cannot be evaluated/computed if s is unknown.</t>
  </si>
  <si>
    <t>Has a Recovery Function for Pseudonymisation Functions</t>
  </si>
  <si>
    <t>Recovery function, denoted R, is a function that substitutes a pseudonym pseudo by the identifier𝐼Id using the pseudonymisation secret s. It inverts the pseudonymisation function P.</t>
  </si>
  <si>
    <t>Uses a Pseudonymisation Mapping Table</t>
  </si>
  <si>
    <t xml:space="preserve">Pseudonymisation mapping table is a representation of the action of the pseudonymisation function. It associates each identifier to its corresponding pseudonym. Depending on the pseudonymisation function P, the pseudonymisation mapping table may be the pseudonymisation secret or part of it. </t>
  </si>
  <si>
    <t>Attack Resistance</t>
  </si>
  <si>
    <t>EGL2-4.3</t>
  </si>
  <si>
    <t>The solution is pseudonymisation Secret Discovery Attack Resistant</t>
  </si>
  <si>
    <t>EGL2-4.3.1</t>
  </si>
  <si>
    <t>In this case, the adversary focuses on discovering the pseudonymisation secret (i.e. when the pseudonymisation secret is used). This attack is the most severe one, as with the use of the pseudonymisation secret, the adversary is able to re-identify any pseudonym in the dataset (complete re-identification or discrimination), as well as to perform further pseudonymisation processes on the dataset</t>
  </si>
  <si>
    <t>The solution is re-Identification (Linkage) Attack Resistant</t>
  </si>
  <si>
    <t>EGL2-4.3.2</t>
  </si>
  <si>
    <t>When the aim of the attack is complete re-identification, the adversary wishes to achieve the linking of one or more pseudonyms back to the identity of the pseudonym holders.</t>
  </si>
  <si>
    <t>The solution is discrimination (Inference) Attack Resistant</t>
  </si>
  <si>
    <t>EGL2-4.3.3</t>
  </si>
  <si>
    <t>The goal of the discrimination attack is to identify properties of a pseudonym holder (at least one). These properties may not directly lead to uncovering the identity of the pseudonym holder, but may suffice to discriminate him or her in some way</t>
  </si>
  <si>
    <t>The solution is brute Force Attack Resistant</t>
  </si>
  <si>
    <t>EGL2-4.4.1</t>
  </si>
  <si>
    <t>The practicality of this attack technique is conditioned on the adversary’s ability to compute the pseudonymisation function (i.e. there is no pseudonymisation secret) or his/her access to a
“black box” implementation of the pseudonymisation function.</t>
  </si>
  <si>
    <t>The solution is dictionary Search Resistant</t>
  </si>
  <si>
    <t>EGL2-4.4.2</t>
  </si>
  <si>
    <t>Dictionary search is an optimisation of brute force attack, which can save computation costs.
The adversary has to deal with a large amount of pseudonyms to carry out complete reidentification or discrimination.</t>
  </si>
  <si>
    <t>Utility</t>
  </si>
  <si>
    <t>The solution has utility with Data Protection Maximization as priority.</t>
  </si>
  <si>
    <t>EGL2-4.5</t>
  </si>
  <si>
    <t xml:space="preserve">Depending on the choice of pseudonymisation function, a pseudonym may contain some information on the original identifier. 
Therefore, every such type of pseudonym carries the risk of being subject to a re-identification attack as those described above. For example, an attacker with sufficient background knowledge might be able to link the pseudonym back to its identifier by performing a guesswork. </t>
  </si>
  <si>
    <t>Pseudonymisation Techniques</t>
  </si>
  <si>
    <t>EGL2-5.1</t>
  </si>
  <si>
    <t>The solution does NOT make use of Counters</t>
  </si>
  <si>
    <t>EGL2-5.1.1</t>
  </si>
  <si>
    <t>Counter is the simplest pseudonymisation function. The identifiers are substituted by a number chosen by a monotonic counter. First, a seed s is set to 0 (for instance) and then it is incremented. It is critical that the values produced by the counter never repeat to prevent any ambiguity.</t>
  </si>
  <si>
    <t>The solution uses Cryptographic Random Number Generator</t>
  </si>
  <si>
    <t>EGL2-5.1.2</t>
  </si>
  <si>
    <t xml:space="preserve">RNG is a mechanism that produces values in a set that have an equal probability of being selected from the total population of possibilities and, hence, are unpredictable. This approach is similar to the counter with the difference that a random number is assigned to the identifier. </t>
  </si>
  <si>
    <t>The solution offers tokens (randomly generated values) as pseudonyms</t>
  </si>
  <si>
    <t>The solution does NOT use Cryptographic Hash Function with or without salts, peppers</t>
  </si>
  <si>
    <t>EGL2-5.1.3</t>
  </si>
  <si>
    <t>This primitive can be seen as a keyed-hash function. It is very similar to the RNG solution except that a secret key is introduced to generate the pseudonym. Without the knowledge of this key, it is not possible to map the identifiers and the pseudonyms</t>
  </si>
  <si>
    <t>The solution uses MAC - keyed hash (HMAC)</t>
  </si>
  <si>
    <t>EGL2-5.1.4</t>
  </si>
  <si>
    <t>MAC is generally considered as a robust pseudonymisation technique from a data protection point of view, since reverting the pseudonym is infeasible, as long as the key has not be compromised. Different variations of the method may apply with different utility and
scalability requirements of the pseudonymisation entity.</t>
  </si>
  <si>
    <t>Pseudonymisation Policies</t>
  </si>
  <si>
    <t>EGL2-5.2</t>
  </si>
  <si>
    <t>While the choice of the pseudonymisation technique is essential, the policy (or mode) of implementation of pseudonymisation is equally important to its practical application.</t>
  </si>
  <si>
    <t>Information only</t>
  </si>
  <si>
    <t>The solution  supports Deterministic Pseudonymisation</t>
  </si>
  <si>
    <t>EGL2-5.2.1</t>
  </si>
  <si>
    <t>In all the databases and each time it appears, Id is always replaced by the same pseudonym pseudo. It is consistent within a database and between different databases.</t>
  </si>
  <si>
    <t>The solution supports Fully Randomized - RDDIDs - both row and field level</t>
  </si>
  <si>
    <t>EGL2-5.2.3</t>
  </si>
  <si>
    <t>For any occurrences of Id within a database A or B, Id is replaced by a different pseudonym (psuedo1, pseudo2). This case is fully-randomized pseudonymisation. This policy can be viewed as a further extension of document randomized pseudonymisation. In fact, the two policies have the same behaviour when they are applied on a single document. However, if the same document is pseudonymised twice with fully-randomized pseudonymisation, two different outputs are obtained. With document-randomized pseudonymisation, the same output would have been obtained twice. In other words, in document-randomized pseudonymisation the randomness is selective (e.g. only for Alice), whereas in fully-randomized pseudonymisation randomness is global (it applies to any record).</t>
  </si>
  <si>
    <t>The solution offers Recovery Function (Reversal of Pseudonymisation)</t>
  </si>
  <si>
    <t>EGL2-5.4</t>
  </si>
  <si>
    <r>
      <t xml:space="preserve">As, by definition, the use of additional information is central to pseudonymisation, the pseudonymisation entity must implement a recovery mechanism. This mechanism can be more or less complex depending on the pseudonymisation function. In general, they consist of the use of a pseudonym </t>
    </r>
    <r>
      <rPr>
        <i/>
        <sz val="10"/>
        <color theme="1"/>
        <rFont val="Calibri"/>
        <family val="2"/>
        <scheme val="minor"/>
      </rPr>
      <t>pseudo</t>
    </r>
    <r>
      <rPr>
        <sz val="10"/>
        <color theme="1"/>
        <rFont val="Calibri"/>
        <family val="2"/>
        <scheme val="minor"/>
      </rPr>
      <t xml:space="preserve"> and a pseudonymisation secret </t>
    </r>
    <r>
      <rPr>
        <i/>
        <sz val="10"/>
        <color theme="1"/>
        <rFont val="Calibri"/>
        <family val="2"/>
        <scheme val="minor"/>
      </rPr>
      <t>s</t>
    </r>
    <r>
      <rPr>
        <sz val="10"/>
        <color theme="1"/>
        <rFont val="Calibri"/>
        <family val="2"/>
        <scheme val="minor"/>
      </rPr>
      <t xml:space="preserve"> to recover the corresponding pseudo identifier </t>
    </r>
    <r>
      <rPr>
        <i/>
        <sz val="10"/>
        <color theme="1"/>
        <rFont val="Calibri"/>
        <family val="2"/>
        <scheme val="minor"/>
      </rPr>
      <t>Id.</t>
    </r>
  </si>
  <si>
    <t>The solution protects the Pseudonymisation Secret by proper technical and organisational measures.
Please explain how this is done.</t>
  </si>
  <si>
    <t>EGL2-5.5</t>
  </si>
  <si>
    <t>In order for pseudonymisation to be efficient, the pseudonymisation entity must always protect the pseudonymisation secret by proper technical and organisational measures.</t>
  </si>
  <si>
    <t>Advanced Pseudonymisation Techniques</t>
  </si>
  <si>
    <t>EGL2-5.6</t>
  </si>
  <si>
    <t>The solution has taken measurements in place to control Pseudonym Linkability to avoid data re-identification to an acceptable level.
https://en.wikipedia.org/wiki/Data_re-identification</t>
  </si>
  <si>
    <t>Linkable transaction pseudonyms and/or controlled pseudonym linkability with the option of step-wise re-identification
Data re-identification or de-anonymization is the practice of matching anonymous data (also known as de-identified data) with publicly available information, or auxiliary data, in order to discover the individual to which the data belong to. This is a concern because companies with privacy policies, health care providers, and financial institutions may release the data they collect after the data has gone through the de-identification process. The de-identification process involves masking, generalizing or deleting both direct and indirect identifiers.</t>
  </si>
  <si>
    <t>K-Anonymity</t>
  </si>
  <si>
    <t xml:space="preserve"> See here</t>
  </si>
  <si>
    <t>Aggregation/Generalization/Binning</t>
  </si>
  <si>
    <t>See here</t>
  </si>
  <si>
    <t>Rounding</t>
  </si>
  <si>
    <t>?</t>
  </si>
  <si>
    <t>The solution uses masking</t>
  </si>
  <si>
    <t>Does the solution uses Prefix/Suffix-Preserving Pseudonymisation?</t>
  </si>
  <si>
    <t>EGL2-6.2.1</t>
  </si>
  <si>
    <t>Does the solution uses Format Preserving Pseudonymisation?</t>
  </si>
  <si>
    <t>EGL2-7.4</t>
  </si>
  <si>
    <t>A database scheme might expect a particular data type for specific fields. For example, an email address is expected to contain a local part (info), followed by an @ symbol, which in turn is followed by a domain. 
If there is no need, for the data controller, to retain the initial e-mail addresses but there is still need to keep a pseudonymised list by keeping the structure of the database, format preserving encryption is a suitable candidate for achieving this. 
There are several known implementations on format-preserving encryption, based on known encryption schemes. 
In any case, any (pseudo)random substitution of characters by other characters lying in the same alphabet - i.e. the set of alphanumeric characters enriched by special characters appearing in local parts of e-mail addresses - suffices to ensure that the derived pseudonym has the desired form.</t>
  </si>
  <si>
    <t>Referenties</t>
  </si>
  <si>
    <t>https://ec.europa.eu/justice/article-29/documentation/opinion-recommendation/files/2014/wp216_en.pdf</t>
  </si>
  <si>
    <t>https://cdn2.hubspot.net/hubfs/3888288/Anonos_ENISA_Comparison.pdf</t>
  </si>
  <si>
    <t>Security Technical IT CHecklist (STITCH)</t>
  </si>
  <si>
    <t>Maximaal</t>
  </si>
  <si>
    <t>Vragen gemarkeerd als 'N.V.T.' kunnen worden overgeslagen</t>
  </si>
  <si>
    <t>Het is steeds belangrijker dat software en diensten aan veiligheidseisen voldoen. Maar hiervoor zijn veel verschillende lijsten en leidraden; welke kies je dan? SCIRT, de community voor cybersecurity, heeft daarom een vereenvoudigde checklist ontwikkeld: De Security Technical IT CHecklist (STITCH).
Het principe van STITCH is eenvoudig: er is een baseline met een beperkt aantal eisen, deze eisen zijn eenvoudig te meten. Door deze uitgangspunten kunnen security officers veel sneller en eenvoudiger vaststellen of een dienst of software ‘veilig’ is.</t>
  </si>
  <si>
    <t>n.v.t.</t>
  </si>
  <si>
    <t>Niv</t>
  </si>
  <si>
    <t>Omschrijving</t>
  </si>
  <si>
    <t>Risico's</t>
  </si>
  <si>
    <t>Implicaties</t>
  </si>
  <si>
    <t>Testen:</t>
  </si>
  <si>
    <t>Tool / Instructie</t>
  </si>
  <si>
    <t>Opm</t>
  </si>
  <si>
    <t>ST1a</t>
  </si>
  <si>
    <t>H</t>
  </si>
  <si>
    <t>Alle gegevens worden versleuteld getransporteerd</t>
  </si>
  <si>
    <t>SSD: 4
OWASP: https://www.owasp.org/index.php/Transport_Layer_Protection_Cheat_Sheet#Basic_Requirements
ISO 27002:2013 13.1.1 13.2.1 14.1.2</t>
  </si>
  <si>
    <t>De vertrouwelijkheid, integriteit en onweerlegbaarheid van gegevensleveringen of transacties dient geborgd te worden.</t>
  </si>
  <si>
    <t>Ongeautoriseerde toegang tot diensten en inzien of muteren van gegevens</t>
  </si>
  <si>
    <t>• Datatransport wordt volgens up-to-date encryptie-standaarden en standaard transportprotocollen versleuteld.
• Als het transportprotocol geen versleutelingsmogelijkheden biedt, moet de data versleuteld worden.
• Bij fysiek transport van gevoelige data, zoals USB-sticks, dient de data volgens up-to-date encryptie-standaarden versleuteld te zijn.
• Certificaatbeheer moet ingericht zijn.</t>
  </si>
  <si>
    <t>• Breng alle datastromen in kaart en controleer dat deze met up-to-date encryptie-standaarden versleuteld zijn.
• Vat dit samen in een PDF bijlage
• Voeg bij 'Toelichting' de naam van de bijlage</t>
  </si>
  <si>
    <t>• Maak een eenvoudige (UML) tekening met de belangrijkste componenten, netwerkverbindingen en actoren.
• Geef aan welke protocollen worden gebruikt tussen de verbindingen</t>
  </si>
  <si>
    <t>ST1c</t>
  </si>
  <si>
    <t>• SSL Labs server test met als testresultaat minimaal
 een 'A -'. ("A min")
• Geef de score weer in de toelichting.</t>
  </si>
  <si>
    <t>https://www.ssllabs.com/ssltest/</t>
  </si>
  <si>
    <t>Test uitgevoerd, score &gt;=A-</t>
  </si>
  <si>
    <t>ST2a</t>
  </si>
  <si>
    <t>De identiteit van gebruikers is gecontroleerd en federatief beheerd</t>
  </si>
  <si>
    <t>SSD: 6
ISO 27002:2013 18.1.1 9.2.4 9.2.1 9.2.6 9.4.2</t>
  </si>
  <si>
    <t>Instellingen dienen de identiteit van de gebruiker te controleren en applicaties werken met een persoonlijke identiteit. Dit zorgt ervoor dat
handelingen terug te voeren zijn naar personen.</t>
  </si>
  <si>
    <t>Misbruik van identiteit of niet herleidbaar misbruik van systemen. De gevolgen kunnen ongeautoriseerde onthulling van informatie,
ongeautoriseerde modificatie of onterechte invoer van transacties uit naam van valide gebruikers zijn.</t>
  </si>
  <si>
    <t>• Default accounts wachtwoorden zijn aangepast
• Van alle accounts is een lock-out mechanisme is ingesteld tegen brute-forcing.</t>
  </si>
  <si>
    <t>• Controleer dat GEEN default accounts met default passwords aanwezig zijn en dat geen default SNMP community strings in gebruik zijn.
• Een lock-out mechanisme is ingesteld tegen brute-forcing en wachtwoordcomplexiteit wordt toegepast.</t>
  </si>
  <si>
    <t>https://learn.cisecurity.org/benchmarks</t>
  </si>
  <si>
    <t>Test uitgevoerd - Geen issues</t>
  </si>
  <si>
    <t>ST2b</t>
  </si>
  <si>
    <t xml:space="preserve">• Webapplicaties maken gebruik van de identity provider van de instelling of SURFconext voor identificatie en authenticatie.
• Authenticatie gebeurt federatief zodat wachtwoorden niet buiten de eigen instellingsgrenzen beschikbaar zijn.
</t>
  </si>
  <si>
    <t>• Federatie wordt toegepast</t>
  </si>
  <si>
    <t>ST3</t>
  </si>
  <si>
    <t>Autorisatie vindt plaats op basis van functiescheiding en least privilege</t>
  </si>
  <si>
    <t>SSD: 7,8
ISO 27002:2013: 6.1.2 9.1.2 9.2.2 9.4.1</t>
  </si>
  <si>
    <t>Applicaties dienen gebruik te maken van functiescheiding. Op basis van taken, verantwoordelijkheden en bevoegdheden zijn in de applicatie rollen gedefinieerd. Hierbij is extra aandacht voor accounts met hoge privileges.</t>
  </si>
  <si>
    <t>Het ontbreken van functiescheiding kan leiden tot fraude of misbruik van bedrijfsmiddelen bij kritische of fraudegevoelige taken.
Indien een gebruiker over te hoge rechten beschikt kan daar misbruik van worden gemaakt en bestaat het risico dat bij het compromitteren
van een account onnodige schade ontstaat.</t>
  </si>
  <si>
    <t>De applicatie beschikt over ingericht rollenbeheer</t>
  </si>
  <si>
    <t>• Controleer of een nieuw gemaakt account geen OF alleen basis rechten heeft.
• Voeg rollen toe en controleer of de verkregen rechten overeenkomen met de rechten die bij de betreffende rollen horen.</t>
  </si>
  <si>
    <t>ST4a</t>
  </si>
  <si>
    <t>Veilig sessiemanagement wordt toegepast</t>
  </si>
  <si>
    <t>SSD: 12
ISO 27002:2013: 11.2.8 9.4.2
W3C: https://www.w3.org/TR/CSP3/</t>
  </si>
  <si>
    <t>Misbruik van bestaande sessies dient te worden tegengegaan door sessiemanagement in te richten.
Dan kan middels het toevoegen van security headers bij gebruik van HTTP. Andere protocollen zoals SMTP, IMAP, POP3 en SSH moeten op andere manieren worden beveiligd.</t>
  </si>
  <si>
    <t>Misbruik van bestaande sessies, zoals overname van sessies en man-in-the-middle-aanvallen.</t>
  </si>
  <si>
    <t>• Gebruik van secure HTTP-headers
• Richt sessiemanagement in volgens OWASP
• Gebruik sessie-cookies met 'HttpOnly' en 'Secure' flags.</t>
  </si>
  <si>
    <t>• Maak voor het testen gebruik van de OWASP Session Management Cheat Sheet en de bijbehorende testmethodiek. Dit document legt uit hoe sessiemanagement goed in te richten is.
• Let vooral op zaken als veilig transport en verlooptijd van de sessie.
• Vat dit samen in een PDF bijlage
• Voeg bij 'Toelichting' de naam van de bijlage</t>
  </si>
  <si>
    <t>https://cheatsheetseries.owasp.org/cheatsheets/Session_Management_Cheat_Sheet.html</t>
  </si>
  <si>
    <t>ST4b</t>
  </si>
  <si>
    <t>• Securityheaders test met als testresultaat minimaal een 'B'. 
• Controleer de HTTP security-headers
• Stel vast dat de flags ‘HttpOnly’ en 'secure' op sessie-cookies zijn ingesteld.
• Controleer sessie-termination
Voeg rapport bij als bijlage in PDF format</t>
  </si>
  <si>
    <t>https://securityheaders.com/</t>
  </si>
  <si>
    <t>Test uitgevoerd, score &gt;=B</t>
  </si>
  <si>
    <t>ST5a</t>
  </si>
  <si>
    <t>Alle in- en uitvoer van data wordt genormaliseerd, gevalideerd en ingeperkt</t>
  </si>
  <si>
    <t>SSD: 18, 19, 20, 21, 22, 23, 29
OWASP: https://www.owasp.org/index.php/Data_Validation
ISO 27002:2013 14.2.1</t>
  </si>
  <si>
    <t>Data-integriteit dient te worden gewaarborgd. Veel aanvallen zijn op basis van invoer van verkeerde data in applicaties.</t>
  </si>
  <si>
    <t>Het achterwege laten van normalisatie, validatie en inperking van in- en uitvoer verhoogt de kans op uitbuiting van kwetsbaarheden. Dit kan
leiden tot inbreuk op data-integriteit en op vertrouwelijkheid van data.
Verspreiding van malware via in- en uitvoer van besmette bestanden.</t>
  </si>
  <si>
    <t>Bij in- en uitvoer van data moet normalisatie, validatie en inperking toegepast worden.
Documenten moeten indien nodig worden omgezet in een formaat dat geen schade kan aanrichten.</t>
  </si>
  <si>
    <t>Controleer met vulnerability scanners op kwetsbaarheden zoals SQL injection en XSS. Ter ondersteuning kunnen bestaande recente
testrapporten worden opgevraagd of een pentest uitgevoerd worden.
Voorbeelden van kwetsbaarheden zijn:
Invoervelden waar injectieaanvallen mogelijk zijn.
File includes van bestanden op remote sites die door derden kunnen worden gemanipuleerd.
Bestanden zoals documenten waarin schadelijke macro's aanwezig kunnen zijn.
Webservers die directory listings tonen.</t>
  </si>
  <si>
    <t>Vulnerability Scanner</t>
  </si>
  <si>
    <t>ST5b</t>
  </si>
  <si>
    <t>Toestaan externe scan door het Amsterdam UMC</t>
  </si>
  <si>
    <t>Geef toestemming dat Amsterdam UMC website mag scannen op vulnerabilities (kwetsbaarheden).
Geef in de toelichting: URL-website en eventueel tijden aan waarbij de scan niet mag plaatsvinden aan .</t>
  </si>
  <si>
    <t>Amsterdam UMC webscanner</t>
  </si>
  <si>
    <t>Akkoord</t>
  </si>
  <si>
    <t>ST6</t>
  </si>
  <si>
    <t>Configuratie-lekken worden voorkomen</t>
  </si>
  <si>
    <t>SSD: 2, 24, 25, 26, 27
RFC7762, RFC7508</t>
  </si>
  <si>
    <t>Het lekken van configuratiegegevens in headers, banners en error pagina's dient voorkomen te worden.</t>
  </si>
  <si>
    <t>Dit kan gebruikt worden om informatie over de server en softwareversies te bemachtigen en overige configuratie van de applicatie te
achterhalen.</t>
  </si>
  <si>
    <t>• Banners en headers dienen geen configuratiegegevens te lekken.
• Foutpagina's dienen geen configuratiegegevens te lekken. Denk hierbij aan stacktraces en interne debug-informatie.
• Commentaar in code wordt niet aan eindgebruikers getoond.</t>
  </si>
  <si>
    <t>• Scan met een vulnerability scanner voor banner grabbing en fingerprinting.
• Controleer fout-pagina's op inhoud.
• Zoek naar onbedoeld publiek toegankelijke databasedumps en backups.
• Controleer client-side code op commentaar.
• Stel handmatig of met behulp van tools zoals URL fuzzers vast, dat bestanden niet rechtstreeks zijn te benaderen.</t>
  </si>
  <si>
    <t>ST7</t>
  </si>
  <si>
    <t>Systemen bieden voldoende mogelijkheden voor auditing en logging</t>
  </si>
  <si>
    <t>SSD: 9, 13, 27, 30
ISO 27002:2013: 12.4.1.12.4.3</t>
  </si>
  <si>
    <t>Systemen dienen auditing en logging ingericht te hebben.
Logging in systemen is nodig om beheerwerkzaamheden en storingen te kunnen monitoren. Dit omvat ook het loggen van foutmeldingen.
Auditbaarheid, via audit logging, van systemen is nodig om de integriteit en vertrouwelijkheid van data te kunnen waarborgen. Verder is dit nodig om te kunnen herleiden wat er in de applicatie is gebeurd en door wie en wanneer dit is gedaan.</t>
  </si>
  <si>
    <t>Voor logging: Tekortkomingen en zwakheden in de applicatie kunnen niet gesignaleerd worden en herstelacties kunnen bij gebrek hieraan
niet tijdig worden genomen.
Voor auditing: Beveiligingsincidenten kunnen niet afgehandeld worden en er ontbreekt bewijsmateriaal</t>
  </si>
  <si>
    <t>• Logging en auditing worden opgeslagen.
• Logging en auditing is beveiligd tegen ongeautoriseerde toegang.
• Logging en auditing is voldoende gedetailleerd zodat incidenten herleid kunnen worden naar natuurlijke personen.</t>
  </si>
  <si>
    <t>Controleer logging en auditing op de volgende punten:
• Er is voldoende informatie aanwezig voor beheerwerkzaamheden en storingsdetectie, minmaal 90 dagen
• Auditing is tot een persoon te herleiden.
• Logging wordt weggeschreven naar een logbestand of een centrale logserver.
• Alle verzamelde logs zijn gesynchroniseerd door gebruik te maken van dezelfde time source(s)</t>
  </si>
  <si>
    <t>CIS Benchmarks</t>
  </si>
  <si>
    <t>ST8</t>
  </si>
  <si>
    <t>Er vindt continu onderhoud en patchmanagement plaats</t>
  </si>
  <si>
    <t>ISO 27002:2013: 12.5.1 12.6.1 14.2.2
SSD 1</t>
  </si>
  <si>
    <t>Er kunnen kwetsbaarheden in applicaties worden ontdekt. Om veilig te kunnen werken dienen applicaties continu onderhouden te worden en patches te worden ontwikkeld en uitgevoerd.</t>
  </si>
  <si>
    <t>Als de applicatie niet meer actief wordt onderhouden, worden er geen patches meer ontwikkeld. Applicaties die achterlopen met patches
kunnen kwetsbaarheden bevatten.</t>
  </si>
  <si>
    <t>• Patchmanagement moet ingericht worden.
• Nieuwe relevante CVE's dienen tijdig door ontwikkelaars te worden geadresseerd.
• End-of-life applicaties worden niet gebruikt.</t>
  </si>
  <si>
    <t>• Wordt de applicatie nog doorontwikkeld wordt en is deze niet End of Life is? Dit geldt ook voor gebruikte bibliotheken of libaries.
• Controleer aan de hand van onder andere recente patches, documentatie en een actieve
community (bv Microsoft patch Tuesday).
• Stel vast dat recent patches zijn uitgebracht en toegepast bijvoorbeeld met een vulnerability scanner.</t>
  </si>
  <si>
    <t>ST9</t>
  </si>
  <si>
    <t>Webapplicatie of APP ontwikkeling en testing</t>
  </si>
  <si>
    <t>OWASP ASVS</t>
  </si>
  <si>
    <t>Het OWASP Application Security Verification Standard (ASVS) -project biedt een basis voor het testen van technische beveiligingscontroles voor webtoepassingen en biedt ontwikkelaars een lijst met vereisten voor veilige ontwikkeling.</t>
  </si>
  <si>
    <t>Het primaire doel van het OWASP Application Security Verification Standard (ASVS) -project is de dekking en het niveau van security dat op de markt beschikbaar is. Dit, als het gaat om het uitvoeren van beveiligingsverificatie van webapplicaties met behulp van een werkbare open standaard, zonder de bedrijfsbelangen ter schaden. De standaard biedt een basis voor het testen van technische beveiligingsmaatregelen van applicaties, evenals alle technische beveiligingscontroles in de omgeving, waarop wordt vertrouwd om te beschermen tegen kwetsbaarheden zoals Cross-Site Scripting (XSS) en SQL-injectie. Deze standaard kan worden gebruikt om een niveau van vertrouwen in de beveiliging van webapplicaties te bewerkstelligen.</t>
  </si>
  <si>
    <t>• Goede ontwikkeling van webapplicaties en APPs betekent vroeg in het productieproces security en privacy by design meenemen
• OWASP Top 10 kwetsbaarheden herkennen en oplossen</t>
  </si>
  <si>
    <t>Gebruik de ASVS als gestandardiseerde methode om een webapplicatie te ontwerpen en te testen op robuustheid op de meest voorkomende risico's voor web applicaties en APPs.
• OWASP ASVS4 (of hoger) is gebruikt bij de ontwikkeling van de webapplicatie of APP
• Source code is getest met behulp van een SAST of DAST tool
• Er is een pentest uitgevoerd en de bevindingen zijn verholpen</t>
  </si>
  <si>
    <t>Zie OWASP ASVS</t>
  </si>
  <si>
    <t>Aanvullende Security Control vragen</t>
  </si>
  <si>
    <t>Maatregel</t>
  </si>
  <si>
    <t>Paragraaf</t>
  </si>
  <si>
    <t>B-1 Toegangsbeveiliging</t>
  </si>
  <si>
    <t>-</t>
  </si>
  <si>
    <t>Toegangscontrole is essentieel voor het bepalen en weten wie toegang heeft tot (gevoelige) data. Daartoe wordt aan iedere gebruiker een uniek login ID toegekend en, eventueel op basis van rollen, toegang verleend tot de data. Onder toegangscontrole vallen ook fysieke toegangscontrole en toegang tot mobiele apparatuur</t>
  </si>
  <si>
    <t>Fysieke toegangsbeveiliging en beveiliging van apparatuur</t>
  </si>
  <si>
    <t>ASC2.1</t>
  </si>
  <si>
    <t>IT-voorzieningen en apparatuur zijn fysiek beschermd tegen toegang door onbevoegden en tegen schade en storingen. Genomen maatregelen zijn in overeenstemming met de vastgestelde risico’s.</t>
  </si>
  <si>
    <t>ISO 27002:2013</t>
  </si>
  <si>
    <t>§11.1 en §11.2</t>
  </si>
  <si>
    <t>Logische toegangsbeveiliging</t>
  </si>
  <si>
    <t>ASC2.2</t>
  </si>
  <si>
    <t>De leverancier heeft een beleid voor toegangsbeveiliging vastgesteld en gedocumenteerd, waarin in ieder geval is bepaald dat:
• gebruikers en beheerders een unieke login ID en wachtwoord combinatie hebben, 
• gedeelde login ID en wachtwoord combinaties niet zijn toegestaan en
• toegang voor gebruikers en beheerders beperkt is tot het netwerk en de netwerkdiensten waarvoor zij specifiek bevoegd zijn</t>
  </si>
  <si>
    <t>§9.1 en §9.2.4</t>
  </si>
  <si>
    <t>ASC2.3</t>
  </si>
  <si>
    <r>
      <t>De leverancier controleert minimaal</t>
    </r>
    <r>
      <rPr>
        <b/>
        <sz val="10"/>
        <color theme="1"/>
        <rFont val="Calibri"/>
        <family val="2"/>
        <scheme val="minor"/>
      </rPr>
      <t xml:space="preserve"> elke 12 maanden</t>
    </r>
    <r>
      <rPr>
        <sz val="10"/>
        <color theme="1"/>
        <rFont val="Calibri"/>
        <family val="2"/>
        <scheme val="minor"/>
      </rPr>
      <t>, of toegekende rechten juist zijn</t>
    </r>
  </si>
  <si>
    <t>§9.2.5</t>
  </si>
  <si>
    <t>ASC2.4</t>
  </si>
  <si>
    <t xml:space="preserve">Aan de hand van het toegangsbeveiligingsbeleid richt de leverancier beveiligde inlogprocedures voor systemen en toepassingen in. De inlogprocedures omvatten ten minste een sterk wachtwoord. 
Uit de risicoanalyse volgt of sterke authenticatie (multi-factor authenticatie) voor specifieke systemen of toepassingen vereist is.
</t>
  </si>
  <si>
    <t>§9.4.2, §9.4.3</t>
  </si>
  <si>
    <t>ASC2.5</t>
  </si>
  <si>
    <t>Toegang die via Internet of andere externe netwerken worden beveiligid met een wachtwoord en een extra authenticatie factor (MFA).</t>
  </si>
  <si>
    <t>B-2 Beheer van technische kwetsbaarheden en anti-malware</t>
  </si>
  <si>
    <t>Malware kan het netwerk en systemen op diverse manieren binnendringen en misbruik maken van kwetsbaarheden. Het gebruik van antivirussoftware en het regelmatig testen van systemen en applicaties op kwetsbaarheden vermindert deze dreiging</t>
  </si>
  <si>
    <t>ASC3.1</t>
  </si>
  <si>
    <r>
      <t xml:space="preserve">De leverancier richt een </t>
    </r>
    <r>
      <rPr>
        <b/>
        <sz val="10"/>
        <color theme="1"/>
        <rFont val="Calibri"/>
        <family val="2"/>
        <scheme val="minor"/>
      </rPr>
      <t>proces</t>
    </r>
    <r>
      <rPr>
        <sz val="10"/>
        <color theme="1"/>
        <rFont val="Calibri"/>
        <family val="2"/>
        <scheme val="minor"/>
      </rPr>
      <t xml:space="preserve"> in ter voorkoming van het benutten van technische kwetsbaarheden.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aanbieders met verschillende engines die geactualiseerd zodra updates beschikbaar zijn,
• beperkingen op het installeren van (ongeautoriseerde) software.
</t>
    </r>
  </si>
  <si>
    <t>§12.2, §12.6.1, §12.6.2</t>
  </si>
  <si>
    <t>Intrusion Detection</t>
  </si>
  <si>
    <t>ASC3.3</t>
  </si>
  <si>
    <t>De leverancier inspecteert gegevensverkeer vanuit externe of niet-vertrouwde netwerken real-time, bijvoorbeeld door middel van een firewall</t>
  </si>
  <si>
    <t>§13.1.2</t>
  </si>
  <si>
    <t>ASC3.4</t>
  </si>
  <si>
    <t>De leverancier heeft een Intrusion Detection/Prevention Systeem dat netwerk gebaseerde aanvallen herkent op basis van signatures, protocol validatie en anomaly detection.</t>
  </si>
  <si>
    <t>ASC3.5</t>
  </si>
  <si>
    <t>De leverancier verwijdert alle niet voor de dienst(en) noodzakelijke services op systemen en/of zet ze uit (disabled), of –  indien de systeemsoftware dit niet toelaat –  blokkeert de dienst(en) via gedocumenteerde filters op de meest nabijgelegen netwerkcomponent die deze filtering kan verschaffen.</t>
  </si>
  <si>
    <t>B-3 Vertrouwelijkheid en integriteit van gegevens, privacy</t>
  </si>
  <si>
    <t>Wanneer een aanvaller de toegangscontrole weet te omzeilen moet de data goed beschermd zijn. Dit geldt zowel voor data in rust als voor data in transit. Voor de bescherming van privacygevoelige data zijn extra maatregelen gewenst. Licht toe welke dat zijn</t>
  </si>
  <si>
    <t>ASC4.1</t>
  </si>
  <si>
    <t>De leverancier beschikt over een privacybeleid of een privacyreglement dat niet ouder is dan drie jaar en voldoet aan de eisen uit de AVG.</t>
  </si>
  <si>
    <t>§18.1</t>
  </si>
  <si>
    <t>ASC4.2</t>
  </si>
  <si>
    <t>De leverancier heeft een privacyfunctionaris benoemd en deze is in functie.</t>
  </si>
  <si>
    <t>AVG</t>
  </si>
  <si>
    <t>AVG, art. 37, 38 en 39</t>
  </si>
  <si>
    <t>Versleuteling</t>
  </si>
  <si>
    <t>ASC4.3</t>
  </si>
  <si>
    <t>De leverancier versleutelt vertrouwelijke gegevens in rust in ieder geval in de volgende situaties:
• op verwijderbare media (zoals extern opgeslagen back-up tapes, DVD’s, geheugenkaarten en USB-sticks);
• in het opslaggeheugen van mobiele apparatuur (zoals het in- en externe geheugen van laptops, smartphones en tablets).</t>
  </si>
  <si>
    <t>§10.1, §13.2, §14.1.2</t>
  </si>
  <si>
    <t>ASC4.4</t>
  </si>
  <si>
    <t>De leverancier versleutelt vertrouwelijke gegevens, waaronder privacygevoelige informatie, in rust op alle relevante opslag. Dat wil zeggen naast de hierboven in 4.3 genoemde punten ook bijvoorbeeld op de harddisks op servers, appliances en binnen clouddiensten.</t>
  </si>
  <si>
    <t>CBP Richtsnoer beveiliging persoonsgegevens</t>
  </si>
  <si>
    <t>p. 25</t>
  </si>
  <si>
    <t>ASC4.5</t>
  </si>
  <si>
    <t>End-to-end netwerkencryptie is altijd noodzakelijk, indien data die als gevoelig of kritiek is geclassificeerd getransporteerd wordt. De leverancier versleutelt vertrouwelijke gegevens, waaronder privacygevoelige
informatie, in beweging in ieder geval in de volgende situaties:
• beheersessies over het eigen netwerk (met encryptievoorzieningen binnen de beheertools of gebruikte protocollen);
• draadloze datacommunicatie;
• wachtwoorden, die worden opgeslagen of verzonden.</t>
  </si>
  <si>
    <t>ASC4.6</t>
  </si>
  <si>
    <t>End-to-end netwerkencryptie is altijd noodzakelijk, indien data getransporteerd wordt. De leverancier versleutelt vertrouwelijke gegevens, waaronder privacygevoelige informatie altijd tijdens transport. Dit betreft omvat zowel de interne als externe netwerkcommunicatie van de aangeboden diensten.</t>
  </si>
  <si>
    <t>ASC4.7</t>
  </si>
  <si>
    <t>De leverancier gebruikt hardware oplossingen (zoals smart cards en Hardware Security Module producten) die zijn gecertificeerd volgens daartoe strekkende standaards.</t>
  </si>
  <si>
    <t>Common Criteria</t>
  </si>
  <si>
    <t>ASC4.8</t>
  </si>
  <si>
    <t>De leverancier verwijdert data van af te danken apparatuur en verwijderbare media middels een secure erase alvorens af te voeren, of heeft contracten met een derde partij die deze datadragers volgens een gecertificeerde methode vernietigd.</t>
  </si>
  <si>
    <t>§11.2.7</t>
  </si>
  <si>
    <t>ASC4.9</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</si>
  <si>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</si>
  <si>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§10.1.1</t>
  </si>
  <si>
    <t>ASC4.10</t>
  </si>
  <si>
    <t>De leverancier stemt de geldigheidstermijn van cryptografische sleutels en certificaten af op het kritische gehalte van de toepassing met een maximum van 1 jaar.</t>
  </si>
  <si>
    <t>§10.1.2</t>
  </si>
  <si>
    <t>B-4 Controle en logging</t>
  </si>
  <si>
    <t>Logging en het bijhouden van gebruikersactiviteit is essentieel bij het voorkomen, detecteren of minimaliseren van de impact van een inbreuk.</t>
  </si>
  <si>
    <t>ASC5.1</t>
  </si>
  <si>
    <t>De leverancier legt activiteiten die gebruikers uitvoeren op (persoons-) gegevens vast in logbestanden en registreert goedgekeurde en geweigerde pogingen om toegang te verkrijgen tot bronnen van informatie.</t>
  </si>
  <si>
    <t>§12.4.1</t>
  </si>
  <si>
    <t>ASC5.2</t>
  </si>
  <si>
    <t>De leverancier beschermt logfaciliteiten en informatie in logbestanden tegen vervalsing en onbevoegde toegang.</t>
  </si>
  <si>
    <t>ISO 27002:2013
AVG</t>
  </si>
  <si>
    <t>§12.4.2
art. 5.1e</t>
  </si>
  <si>
    <t>ASC5.3</t>
  </si>
  <si>
    <t>De leverancier legt activiteiten van systeembeheerders en -operators vast en beoordeelt ze regelmatig.</t>
  </si>
  <si>
    <t>§12.4.3</t>
  </si>
  <si>
    <t>ASC5.4</t>
  </si>
  <si>
    <t>De leverancier gebruikt één referentietijdbron waarmee alle relevante informatie verwerkende systemen worden gesynchroniseerd, zodat de nauwkeurigheid van logbestanden gewaarborgd is.</t>
  </si>
  <si>
    <t>§12.4.4</t>
  </si>
  <si>
    <t>ASC5.5</t>
  </si>
  <si>
    <t>De leverancier heeft op aanvraag, elk kwartaal, een rapport beschikbaar voor het UMC. Hierin zijn ten minste zijn opgenomen:
• aantallen geslaagde en mislukte inlogpogingen;
• data en tijden van mislukte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</si>
  <si>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t>§15.2.1</t>
  </si>
  <si>
    <t>ASC5.6</t>
  </si>
  <si>
    <t xml:space="preserve">De leverancier bewaart alle informatie in de logbestanden tenminste 3 maanden en ten hoogste 12 maanden, tenzij wettelijke verplichtingen anders voorschrijven of de logbestanden nodig zijn voor onderzoek in het kader van een (vermoed) beveiligingsincident. Gedurende die periode kan deze informatie worden ingezien door het Amsterdam UMC. </t>
  </si>
  <si>
    <t>art. 5.1e</t>
  </si>
  <si>
    <t>Security Management</t>
  </si>
  <si>
    <t>Vragen gemarkeerd als 'BASIS' kunnen worden overgeslagen</t>
  </si>
  <si>
    <t>Antwoord Leverancier</t>
  </si>
  <si>
    <t>N.v.t.</t>
  </si>
  <si>
    <t>Actueel informatiebeveiligingsbeleid en organisatie van informatiebeveiliging</t>
  </si>
  <si>
    <t>SM1.1</t>
  </si>
  <si>
    <t>De directie van de leverancier heeft een Informatiebeveiligingsbeleid vastgesteld en communiceert dit aantoonbaar op regelmatige basis (jaarlijks), zowel intern als aan relevante externe partijen.</t>
  </si>
  <si>
    <t>§5.1.1</t>
  </si>
  <si>
    <t>SM1.2</t>
  </si>
  <si>
    <t>Het informatiebeveiligingsbeleid wordt tenminste jaarlijks beoordeeld of als zich een grote verandering heeft voorgedaan.</t>
  </si>
  <si>
    <t>§5.1.2</t>
  </si>
  <si>
    <t>SM1.3</t>
  </si>
  <si>
    <t>De leverancier heeft de verantwoordelijkheden met betrekking tot Informatiebeveiliging gedefinieerd en vastgelegd, en toegepast in de vorm van functiebeschrijvingen.</t>
  </si>
  <si>
    <t>§6.1.1</t>
  </si>
  <si>
    <t>Risicoanalyse</t>
  </si>
  <si>
    <t>SM1.4</t>
  </si>
  <si>
    <r>
      <t xml:space="preserve">De leverancier voert ten minste </t>
    </r>
    <r>
      <rPr>
        <b/>
        <sz val="10"/>
        <color theme="1"/>
        <rFont val="Calibri"/>
        <family val="2"/>
        <scheme val="minor"/>
      </rPr>
      <t>iedere 3 jaar</t>
    </r>
    <r>
      <rPr>
        <sz val="10"/>
        <color theme="1"/>
        <rFont val="Calibri"/>
        <family val="2"/>
        <scheme val="minor"/>
      </rPr>
      <t xml:space="preserve"> een risicoanalyse uit om de bedreigingen en kwetsbaarheden, de gevolgen daarvan voor de organisatie en de kans op die gevolgen in kaart te brengen. Op basis van de risicoanalyse worden adequate beveiligingsmaatregelen vastgesteld en ingevoerd.</t>
    </r>
  </si>
  <si>
    <t>ISO 27001:2013
ISO 27005:2011</t>
  </si>
  <si>
    <t>§8.2
§12.1</t>
  </si>
  <si>
    <t>SM1.5</t>
  </si>
  <si>
    <r>
      <t>De leverancier voert ten minste</t>
    </r>
    <r>
      <rPr>
        <b/>
        <sz val="10"/>
        <color theme="1"/>
        <rFont val="Calibri"/>
        <family val="2"/>
        <scheme val="minor"/>
      </rPr>
      <t xml:space="preserve"> ieder jaar</t>
    </r>
    <r>
      <rPr>
        <sz val="10"/>
        <color theme="1"/>
        <rFont val="Calibri"/>
        <family val="2"/>
        <scheme val="minor"/>
      </rPr>
      <t xml:space="preserve"> een risicoanalyse uit om de bedreigingen en kwetsbaarheden, de gevolgen daarvan voor de organisatie en de kans op die gevolgen in kaart te brengen. Op basis van de risicoanalyse worden adequate beveiligingsmaatregelen vastgesteld en ingevoerd.</t>
    </r>
  </si>
  <si>
    <t>ISO 27001:2013</t>
  </si>
  <si>
    <t>§8.2</t>
  </si>
  <si>
    <t>SM1.6</t>
  </si>
  <si>
    <t>De leverancier beschrijft hoe de geïdentificeerde risico’s worden behandeld en onderbouwt waarom eventuele restrisico’s worden geaccepteerd.</t>
  </si>
  <si>
    <t>Bewustzijn en training</t>
  </si>
  <si>
    <t>SM1.7</t>
  </si>
  <si>
    <t>Alle werknemers van de leverancier en, voor zover van toepassing, ingehuurd personeel en externe gebruikers krijgen training bij indiensttreding en vervolgens regelmatig bijscholing over het Informatiebeveiligingsbeleid en de informatiebeveiligingsprocedures.</t>
  </si>
  <si>
    <t>§7.2.2</t>
  </si>
  <si>
    <t>Incidentenbeheer en datalekken</t>
  </si>
  <si>
    <t>SM1.8</t>
  </si>
  <si>
    <t>De leverancier voert incidentenbeheer procesmatig uit.
De activiteiten classificeren, prioriteren, diagnosticeren, communiceren en dossiervorming worden daarbij onderscheiden.</t>
  </si>
  <si>
    <t>§16.1.1</t>
  </si>
  <si>
    <t>SM1.9</t>
  </si>
  <si>
    <t>De leverancier heeft functiebeschrijvingen in gebruik waarin de taken met betrekking tot incidentenbeheer zijn opgenomen.</t>
  </si>
  <si>
    <t>SM1.10</t>
  </si>
  <si>
    <t>De leverancier hanteert een vaste werkwijze en vast format voor incidentrapportages.</t>
  </si>
  <si>
    <t>§16.1.2</t>
  </si>
  <si>
    <t>SM1.11</t>
  </si>
  <si>
    <t>De leverancier heeft een incident classificatiekader (al dan niet geautomatiseerd) naar urgentie en impact in gebruik.</t>
  </si>
  <si>
    <t>§16.1.4</t>
  </si>
  <si>
    <t>SM1.12</t>
  </si>
  <si>
    <t>De leverancier heeft een procedure ingericht om de opdrachtgever tijdig en adequaat te informeren over potentiële datalekken waarvan hij kennis krijgt (inclusief die bij sub-bewerkers of hulpleveranciers) en documenteert bij een incident alle stappen die zijn ondernomen in het kader van de meldplicht datalekken.</t>
  </si>
  <si>
    <t>AVG, art. 28.3</t>
  </si>
  <si>
    <t>Beleidsregels Meldplicht Datalekken, H2.1 – 2.4 (AP)</t>
  </si>
  <si>
    <t>Wijzigingsbeheer</t>
  </si>
  <si>
    <t>SM1.13</t>
  </si>
  <si>
    <t>De leverancier heeft een proces ingericht voor wijzigingsbeheer, bijvoorbeeld op basis van ITIL of ISO 20000-1.</t>
  </si>
  <si>
    <t>§12.1.2</t>
  </si>
  <si>
    <t>SM1.14</t>
  </si>
  <si>
    <t>De leverancier test wijzigingen in een test- of acceptatieomgeving alvorens deze in productie te brengen en legt testresultaten vast.</t>
  </si>
  <si>
    <t>§12.1.4, §14.2.6, §14.2.9</t>
  </si>
  <si>
    <t>SM1.15</t>
  </si>
  <si>
    <t>De leverancier voert wijzigingen uit in de afgesproken servicevensters en overlegt wijzigingen met grote impact voorafgaand aan realisatie met de opdrachtgever.</t>
  </si>
  <si>
    <t>SM1.16</t>
  </si>
  <si>
    <t>De leverancier voert wijzigingen uit in de afgesproken servicevensters en legt wijzigingen met grote impact voorafgaand aan realisatie voor aan de Change Advisory Board.</t>
  </si>
  <si>
    <t>SM1.17</t>
  </si>
  <si>
    <t>De leverancier documenteert de situatie na een wijziging in de configuratiedatabase.</t>
  </si>
  <si>
    <t>Continuïteitsbeheer</t>
  </si>
  <si>
    <t>SM1.18</t>
  </si>
  <si>
    <t>De leverancier heeft preventieve en correctieve maatregelen ten behoeve van de realisatie van de beschikbaarheidseisen aantoonbaar getroffen.
Is er bijvoorbeeld een bescherming tegen DDoS aanvallen</t>
  </si>
  <si>
    <t>§17.2</t>
  </si>
  <si>
    <t>SM1.19</t>
  </si>
  <si>
    <t>De leverancier is bekend met de single points of failure in de infrastructuur en heeft maatregelen getroffen om storingen binnen de afgesproken termijn te kunnen verhelpen.
Bij eenmanszaken, wie is de vervanger?</t>
  </si>
  <si>
    <t>SM1.20</t>
  </si>
  <si>
    <t>De leverancier bewaakt de beschikbaarheid en capaciteit van applicaties en systemen continu.</t>
  </si>
  <si>
    <t>§12.1.2 en §12.1.3</t>
  </si>
  <si>
    <t>SM1.21</t>
  </si>
  <si>
    <t>De leverancier bewaakt de beschikbaarheid en capaciteit van applicaties en systemen continu. Overschrijdingen van drempelwaarden worden tijdig gesignaleerd en gerapporteerd aan de opdrachtgever.</t>
  </si>
  <si>
    <t>SM1.22</t>
  </si>
  <si>
    <t>De leverancier maakt back-ups conform beschikbaarheidseisen.</t>
  </si>
  <si>
    <t xml:space="preserve">ISO 27002:2013 </t>
  </si>
  <si>
    <t>§12.3</t>
  </si>
  <si>
    <t>SM1.23</t>
  </si>
  <si>
    <t>De leverancier bewaart back-ups beveiligd off-site. Een afstand van ten minste vijf kilometer tussen primaire opslag en back-up locatie is daarbij vereist. De locaties blijven binnen de EER.</t>
  </si>
  <si>
    <t>SM1.24</t>
  </si>
  <si>
    <t>De leverancier heeft voor de geleverde diensten continuïteits- of disasterrecoveryplannen beschikbaar, actualiseert ze regelmatig en test op regelmatige basis. Opdrachtgever wordt op de hoogte gesteld wanneer de testen zijn gepland, indien er impact op de geleverde dienst kan zijn. Indien tekortkomingen worden geconstateerd, dient er een verbeterplan of nieuw plan met duidelijk omschreven acties te worden opgesteld.</t>
  </si>
  <si>
    <t>SM1.25</t>
  </si>
  <si>
    <t>Wat is de datum van de laatste revisie van het BC&amp;DR plan? Geef aan in de toelichting.</t>
  </si>
  <si>
    <t>Geheimhouding</t>
  </si>
  <si>
    <t>SM1.26</t>
  </si>
  <si>
    <t>De leverancier heeft een geheimhoudingsovereenkomst voor werknemers en derden in gebruik.</t>
  </si>
  <si>
    <t>§13.2.4</t>
  </si>
  <si>
    <t>SM1.27</t>
  </si>
  <si>
    <r>
      <t xml:space="preserve">Werknemers van de leverancier en, voor zover van toepassing, ingehuurd personeel en externe gebruikers, die betrokken zijn bij verwerkingen van </t>
    </r>
    <r>
      <rPr>
        <b/>
        <sz val="10"/>
        <color theme="1"/>
        <rFont val="Calibri"/>
        <family val="2"/>
        <scheme val="minor"/>
      </rPr>
      <t>risicoklasse 2</t>
    </r>
    <r>
      <rPr>
        <sz val="10"/>
        <color theme="1"/>
        <rFont val="Calibri"/>
        <family val="2"/>
        <scheme val="minor"/>
      </rPr>
      <t xml:space="preserve"> dienen een Verklaring Omtrent het Gedrag (VOG) over te leggen.  
VOG is getoond aan Amsterdam UMC.</t>
    </r>
  </si>
  <si>
    <t>§7.1.1</t>
  </si>
  <si>
    <t>SM1.28</t>
  </si>
  <si>
    <r>
      <t xml:space="preserve">Werknemers van de leverancier en, voor zover van toepassing, ingehuurd personeel en externe gebruikers, die betrokken zijn bij verwerkingen van </t>
    </r>
    <r>
      <rPr>
        <b/>
        <sz val="10"/>
        <color theme="1"/>
        <rFont val="Calibri"/>
        <family val="2"/>
        <scheme val="minor"/>
      </rPr>
      <t>risicoklasse 3</t>
    </r>
    <r>
      <rPr>
        <sz val="10"/>
        <color theme="1"/>
        <rFont val="Calibri"/>
        <family val="2"/>
        <scheme val="minor"/>
      </rPr>
      <t xml:space="preserve"> dienen een Verklaring Omtrent het Gedrag (VOG) over te leggen.</t>
    </r>
  </si>
  <si>
    <t>SM1.29</t>
  </si>
  <si>
    <t>De leverancier heeft een beleid inzake mobiele apparatuur, waarin ten minste is opgenomen dat:
• het apparaat is voorzien van schermvergrendeling of een vergelijkbaar middel, bijv. pas toegang na invoeren wachtwoord,
• privé en zakelijk gebruik gescheiden zijn en bedrijfsdata op het device versleuteld is.</t>
  </si>
  <si>
    <t>§6.2.1 en §11.2.8</t>
  </si>
  <si>
    <t>SM1.30</t>
  </si>
  <si>
    <t>De leverancier richt een formeel proces in voor het beheer van toegangsrechten van gebruikers en beheerders. Het toegangsbeheerproces omvat ten minste:
• het registreren van gebruikers en de aan hen toegekende rechten, 
• het toekennen van niet meer rechten dan nodig voor de uitoefening van taken en 
• het wijzigen of intrekken van die rechten bij wijziging of beëindiging van het dienstverband of contract</t>
  </si>
  <si>
    <t>§9.2.1, §9.2.2, §9.2.3, §9.4.1 en §9.2.6</t>
  </si>
  <si>
    <t>SM1.31</t>
  </si>
  <si>
    <t>Gebruikers en beheerders worden op de hoogte gesteld van het toegangsbeveiligingsbeleid en ondertekenen een verklaring dat zij persoonlijke geheime authenticatie-informatie geheimhouden en in geval van inbreuk direct maatregelen nemen om de gevolgen te beperken.</t>
  </si>
  <si>
    <t>§9.3.1</t>
  </si>
  <si>
    <t>Manufacturer Disclosure Statement for Medical Device Security -- MDS2</t>
  </si>
  <si>
    <t>Example note.  Please keep individual notes to one cell.  Please use separate notes for separate information</t>
  </si>
  <si>
    <t>Context</t>
  </si>
  <si>
    <t>Question ID</t>
  </si>
  <si>
    <t>Question</t>
  </si>
  <si>
    <t>Respons Vendor</t>
  </si>
  <si>
    <t>Gewenste reply</t>
  </si>
  <si>
    <t>Must / Should</t>
  </si>
  <si>
    <t>OS</t>
  </si>
  <si>
    <t>Eigen netw zone</t>
  </si>
  <si>
    <t>AD connected</t>
  </si>
  <si>
    <t>Embedded2</t>
  </si>
  <si>
    <t>DOC-1</t>
  </si>
  <si>
    <t>Manufacturer Name</t>
  </si>
  <si>
    <t>See Note</t>
  </si>
  <si>
    <t>DOC-2</t>
  </si>
  <si>
    <t>Device Description</t>
  </si>
  <si>
    <t>DOC-3</t>
  </si>
  <si>
    <t xml:space="preserve">Device Model </t>
  </si>
  <si>
    <t>DOC-4</t>
  </si>
  <si>
    <t>Document ID</t>
  </si>
  <si>
    <t>DOC-5</t>
  </si>
  <si>
    <t>Manufacturer Contact Information</t>
  </si>
  <si>
    <t>DOC-6</t>
  </si>
  <si>
    <t xml:space="preserve">Intended use of device in network-connected environment:  </t>
  </si>
  <si>
    <t>DOC-7</t>
  </si>
  <si>
    <t>Document Release Date</t>
  </si>
  <si>
    <t>DOC-8</t>
  </si>
  <si>
    <t>Coordinated Vulnerability Disclosure: Does the manufacturer have a vulnerability disclosure program for this device?</t>
  </si>
  <si>
    <t>DOC-9</t>
  </si>
  <si>
    <t>ISAO: Is the manufacturer part of an Information Sharing and Analysis Organization?</t>
  </si>
  <si>
    <t>DOC-10</t>
  </si>
  <si>
    <r>
      <rPr>
        <b/>
        <sz val="10"/>
        <color theme="1"/>
        <rFont val="Calibri"/>
        <family val="2"/>
        <scheme val="minor"/>
      </rPr>
      <t>Diagram</t>
    </r>
    <r>
      <rPr>
        <sz val="10"/>
        <color theme="1"/>
        <rFont val="Calibri"/>
        <family val="2"/>
        <scheme val="minor"/>
      </rPr>
      <t>: Is a network or data flow diagram available that indicates connections to other system components or expected external resources?</t>
    </r>
  </si>
  <si>
    <t>DOC-11</t>
  </si>
  <si>
    <t xml:space="preserve">SaMD: Is the device Software as a Medical Device (i.e. software-only, no hardware)? </t>
  </si>
  <si>
    <t>DOC-11.1</t>
  </si>
  <si>
    <t>Does the SaMD contain an operating system?</t>
  </si>
  <si>
    <t>DOC-11.2</t>
  </si>
  <si>
    <t xml:space="preserve">Does the SaMD rely on an owner/operator provided operating system? </t>
  </si>
  <si>
    <t>DOC-11.3</t>
  </si>
  <si>
    <t xml:space="preserve">Is the SaMD hosted by the manufacturer? </t>
  </si>
  <si>
    <t>DOC-11.4</t>
  </si>
  <si>
    <t xml:space="preserve">Is the SaMD hosted by the customer? </t>
  </si>
  <si>
    <t>MPII</t>
  </si>
  <si>
    <t xml:space="preserve">MANAGEMENT OF PERSONALLY IDENTIFIABLE INFORMATION </t>
  </si>
  <si>
    <t>MPII-1</t>
  </si>
  <si>
    <t xml:space="preserve">Can this device display, transmit, store, or modify personally identifiable information (e.g. electronic Protected Health Information (ePHI))? </t>
  </si>
  <si>
    <t>No</t>
  </si>
  <si>
    <t>MPII-2</t>
  </si>
  <si>
    <t xml:space="preserve">Does the device maintain personally identifiable information? </t>
  </si>
  <si>
    <t>MPII-2.1</t>
  </si>
  <si>
    <t xml:space="preserve">Does the device maintain personally identifiable information temporarily in volatile memory (i.e., until cleared by power-off or reset)?  </t>
  </si>
  <si>
    <t>MPII-2.2</t>
  </si>
  <si>
    <t xml:space="preserve">Does the device store personally identifiable information persistently on internal media? </t>
  </si>
  <si>
    <t>MPII-2.3</t>
  </si>
  <si>
    <t>Is personally identifiable information preserved in the device’s non-volatile memory until explicitly erased?</t>
  </si>
  <si>
    <t>MPII-2.4</t>
  </si>
  <si>
    <t xml:space="preserve">Does the device store personally identifiable information in a database? </t>
  </si>
  <si>
    <t>MPII-2.5</t>
  </si>
  <si>
    <t>Does the device allow configuration to automatically delete local personally identifiable information after it is stored to a long term solution?</t>
  </si>
  <si>
    <t>MPII-2.6</t>
  </si>
  <si>
    <t xml:space="preserve">Does the device import/export personally identifiable information with other systems (e.g., a wearable monitoring device might export personally identifiable information to a server)?  </t>
  </si>
  <si>
    <t>MPII-2.7</t>
  </si>
  <si>
    <t xml:space="preserve">Does the device maintain personally identifiable information when powered off, or during power service interruptions? </t>
  </si>
  <si>
    <t>MPII-2.8</t>
  </si>
  <si>
    <t>Does the device allow the internal media to be removed by a service technician (e.g., for separate destruction or customer retention)?</t>
  </si>
  <si>
    <t>MPII-2.9</t>
  </si>
  <si>
    <t xml:space="preserve">Does the device allow personally identifiable information records be stored in a separate location from the device’s operating system (i.e. secondary internal drive, alternate drive partition, or remote storage location)? </t>
  </si>
  <si>
    <t>MPII-3</t>
  </si>
  <si>
    <t>Does the device have mechanisms used for the transmitting, importing/exporting of personally identifiable information?</t>
  </si>
  <si>
    <t>MPII-3.1</t>
  </si>
  <si>
    <t>Does the device display personally identifiable information (e.g., video display, etc.)?</t>
  </si>
  <si>
    <t>MPII-3.2</t>
  </si>
  <si>
    <t>Does the device generate hardcopy reports or images containing personally identifiable information?</t>
  </si>
  <si>
    <t>MPII-3.3</t>
  </si>
  <si>
    <t>Does the device retrieve personally identifiable information from or record personally identifiable information to removable media (e.g., removable-HDD, USB memory, DVD-R/RW,CD-R/RW, tape, CF/SD card, memory stick, etc.)?</t>
  </si>
  <si>
    <t>MPII-3.4</t>
  </si>
  <si>
    <t>Does the device transmit/receive or import/export personally identifiable information via dedicated cable connection (e.g., RS-232, RS-423, USB, FireWire, etc.)?</t>
  </si>
  <si>
    <t>MPII-3.5</t>
  </si>
  <si>
    <t xml:space="preserve">Does the device transmit/receive personally identifiable information via a wired network connection (e.g., RJ45, fiber optic,  etc.)? </t>
  </si>
  <si>
    <t>MPII-3.6</t>
  </si>
  <si>
    <t>Does the device transmit/receive personally identifiable information via a wireless network connection (e.g., WiFi, Bluetooth, NFC, infrared, cellular, etc.)?</t>
  </si>
  <si>
    <t>MPII-3.7</t>
  </si>
  <si>
    <t>Does the device transmit/receive personally identifiable information over an external network (e.g., Internet)?</t>
  </si>
  <si>
    <t>MPII-3.8</t>
  </si>
  <si>
    <t xml:space="preserve">Does the device import personally identifiable information via scanning a document?  </t>
  </si>
  <si>
    <t>MPII-3.9</t>
  </si>
  <si>
    <t>Does the device transmit/receive personally identifiable information via a proprietary protocol?</t>
  </si>
  <si>
    <t>MPII-3.10</t>
  </si>
  <si>
    <t xml:space="preserve">Does the device use any other mechanism to transmit, import or export personally identifiable information? </t>
  </si>
  <si>
    <t>ALOF</t>
  </si>
  <si>
    <t>AUTOMATIC LOGOFF (ALOF)</t>
  </si>
  <si>
    <t>ALOF-INFO</t>
  </si>
  <si>
    <t>The device's ability to prevent access and misuse by unauthorized users if device is left idle for a period of time.</t>
  </si>
  <si>
    <t>ALOF-1</t>
  </si>
  <si>
    <t>Can the device be configured to force reauthorization of logged-in user(s) after a predetermined length of inactivity (e.g., auto-logoff, session lock, password protected screen saver)?</t>
  </si>
  <si>
    <t>ALOF-2</t>
  </si>
  <si>
    <t>Is the length of inactivity time before auto-logoff/screen lock user or administrator configurable?</t>
  </si>
  <si>
    <t>AUDIT</t>
  </si>
  <si>
    <t>AUDIT CONTROLS (AUDT)</t>
  </si>
  <si>
    <t>The ability to reliably audit activity on the device.</t>
  </si>
  <si>
    <t>AUDT-1</t>
  </si>
  <si>
    <t>Can the medical device create additional audit logs or reports beyond standard operating system logs?</t>
  </si>
  <si>
    <t>AUDT-1.1</t>
  </si>
  <si>
    <t>Does the audit log record a USER ID?</t>
  </si>
  <si>
    <t>AUDT-1.2</t>
  </si>
  <si>
    <t>Does other personally identifiable information exist in the audit trail?</t>
  </si>
  <si>
    <t>AUDT-2</t>
  </si>
  <si>
    <t>Are events recorded in an audit log?
If yes, indicate which of the following events are recorded in the audit log:</t>
  </si>
  <si>
    <t>Must</t>
  </si>
  <si>
    <t>Technische logging is altijd nodig, dus deze moet met 'Yes' beantwoord worden. De gevraagde details staan hieronder (AUDT-2.1 tm 2.11) waarbij de 'Must' in ieder geval moeten worden gelogd</t>
  </si>
  <si>
    <t>AUDT-2.1</t>
  </si>
  <si>
    <t>Successful login/logout attempts?</t>
  </si>
  <si>
    <t>AUDT-2.2</t>
  </si>
  <si>
    <t>Unsuccessful login/logout attempts?</t>
  </si>
  <si>
    <t>AUDT-2.3</t>
  </si>
  <si>
    <t>Modification of user privileges?</t>
  </si>
  <si>
    <t>AUDT-2.4</t>
  </si>
  <si>
    <t>Creation/modification/deletion of users?</t>
  </si>
  <si>
    <t>AUDT-2.5</t>
  </si>
  <si>
    <t>Presentation of clinical or PII data (e.g. display, print)?</t>
  </si>
  <si>
    <t>Should</t>
  </si>
  <si>
    <t>Verplicht als er (medische) PII wordt verstuurd</t>
  </si>
  <si>
    <t>AUDT-2.6</t>
  </si>
  <si>
    <t xml:space="preserve">Creation/modification/deletion of data? </t>
  </si>
  <si>
    <t>AUDT-2.7</t>
  </si>
  <si>
    <t>Import/export of data from removable media (e.g. USB drive, external hard drive, DVD)?</t>
  </si>
  <si>
    <t>Standaard willen we dit niet geactiveerd. Als dit 'Yes' is dan uitvragen hoe de toegang afgeschermd is.</t>
  </si>
  <si>
    <t>AUDT-2.8</t>
  </si>
  <si>
    <t>Receipt/transmission of data or commands over a network or point-to-point connection?</t>
  </si>
  <si>
    <t>Alleen als er geen firewall tussen staat</t>
  </si>
  <si>
    <t>AUDT-2.8.1</t>
  </si>
  <si>
    <t>Remote or on-site support?</t>
  </si>
  <si>
    <t>Alleen toegestaan via een security device (firewall of Beyondtrust)</t>
  </si>
  <si>
    <t>AUDT-2.8.2</t>
  </si>
  <si>
    <t xml:space="preserve">Application Programming Interface (API) and similar activity? </t>
  </si>
  <si>
    <t>Alleen toegestaan via een security device (firewall of broker zoals Cloverleaf)</t>
  </si>
  <si>
    <t>AUDT-2.9</t>
  </si>
  <si>
    <t>Emergency access?</t>
  </si>
  <si>
    <t>Een must als noodtoegang noodzakelijk is. Dan alleen toegang voor lokale gebruiker en onderdeel van kritisch zorgsysteem</t>
  </si>
  <si>
    <t>AUDT-2.10</t>
  </si>
  <si>
    <t>Other events (e.g., software updates)?</t>
  </si>
  <si>
    <t>Goed om (grote) wijzigingen op het systeem altijd te loggen</t>
  </si>
  <si>
    <t>AUDT-2.11</t>
  </si>
  <si>
    <t>Is the audit capability documented in more detail?</t>
  </si>
  <si>
    <t>AUDT-3</t>
  </si>
  <si>
    <t xml:space="preserve">Can the owner/operator define or select which events are recorded in the audit log? </t>
  </si>
  <si>
    <t>Geeft de mogelijkheid om fine-tunen en aanpassen aan bv onze aansluitvoorwaarden</t>
  </si>
  <si>
    <t>AUDT-4</t>
  </si>
  <si>
    <t>Is a list of data attributes that are captured in the audit log for an event available?</t>
  </si>
  <si>
    <t>AUDT-4.1</t>
  </si>
  <si>
    <t>Does the audit log record date/time?</t>
  </si>
  <si>
    <t>Altijd verplicht om logging zinvol te kunnen correleren met andere logfiles (bv. firewalls)</t>
  </si>
  <si>
    <t>AUDT-4.1.1</t>
  </si>
  <si>
    <t>Can date and time be synchronized by Network Time Protocol (NTP) or equivalent time source?</t>
  </si>
  <si>
    <t>Standaard binnen Amsterdam UMC.</t>
  </si>
  <si>
    <t>AUDT-5</t>
  </si>
  <si>
    <t>Can audit log content be exported?</t>
  </si>
  <si>
    <t>Voorkeur heeft een geautomatiseerde centrale opslag. Als dat niet kan, omdat het systeem bv geïsoleerd moet zijn vd rest vh netwerk, dan moet een export mogelijk zijn.</t>
  </si>
  <si>
    <t>AUDT-5.1</t>
  </si>
  <si>
    <t>Via physical media?</t>
  </si>
  <si>
    <t>Slechts als uitzondering, zie  AUDIT-5</t>
  </si>
  <si>
    <t>AUDT-5.2</t>
  </si>
  <si>
    <t>Via Integrating the Healthcare Enterprise (IHE) Audit Trail and Node Authentication (ATNA) profile to SIEM?</t>
  </si>
  <si>
    <t>Indien mogelijk</t>
  </si>
  <si>
    <t>AUDT-5.3</t>
  </si>
  <si>
    <t>Via Other communications (e.g., external service device, mobile applications)?</t>
  </si>
  <si>
    <t>AUDT-5.4</t>
  </si>
  <si>
    <t xml:space="preserve">Are audit logs encrypted in transit or on storage media? </t>
  </si>
  <si>
    <t>Intern binnen Amsterdam UMC mag het onversleuteld verzonden worden. Daarbuiten altijd versleuteld mbv TLS v1.2 of hoger.</t>
  </si>
  <si>
    <t>AUDT-6</t>
  </si>
  <si>
    <t>Can audit logs be monitored/reviewed by owner/operator?</t>
  </si>
  <si>
    <t>UMC direct, anders via RFS bij leverancier</t>
  </si>
  <si>
    <t>AUDT-7</t>
  </si>
  <si>
    <t>Are audit logs protected from modification?</t>
  </si>
  <si>
    <t>Zie AUDIT-5</t>
  </si>
  <si>
    <t>AUDT-7.1</t>
  </si>
  <si>
    <t xml:space="preserve">Are audit logs protected from access? </t>
  </si>
  <si>
    <t>AUDT-8</t>
  </si>
  <si>
    <t>Can audit logs be analyzed by the device?</t>
  </si>
  <si>
    <t>AUTH</t>
  </si>
  <si>
    <t>AUTHORIZATION (AUTH)</t>
  </si>
  <si>
    <t>AUTH-INFO</t>
  </si>
  <si>
    <t xml:space="preserve">The ability of the device to determine the authorization of users.  </t>
  </si>
  <si>
    <t>AUTH-1</t>
  </si>
  <si>
    <t>Does the device prevent access to unauthorized users through user login requirements or other mechanism?</t>
  </si>
  <si>
    <t>Bij alle Operating systems verplicht</t>
  </si>
  <si>
    <t>AUTH-1.1</t>
  </si>
  <si>
    <t xml:space="preserve">Can the device be configured to use federated credentials management of users for authorization (e.g., LDAP, OAuth)? </t>
  </si>
  <si>
    <t>Federatie heeft sterke voorkeur omdat dat aansluit bij onze voorwaarden.</t>
  </si>
  <si>
    <t>AUTH-1.2</t>
  </si>
  <si>
    <t xml:space="preserve">Can the customer push group policies to the device (e.g., Active Directory)? </t>
  </si>
  <si>
    <t>Default zal de AD beheerd worden door UMC. Leverancier mag daar geen toegang tot hebben. Mocht de leverancier een eigen AD-domein in ons netwerk willen plaatsen dan is overleg met security/AD-beheer nodig.</t>
  </si>
  <si>
    <t>AUTH-1.3</t>
  </si>
  <si>
    <t>Are any special groups, organizational units, or group policies required?</t>
  </si>
  <si>
    <t>Zie AUTH-1.3</t>
  </si>
  <si>
    <t>AUTH-2</t>
  </si>
  <si>
    <t>Can users be assigned different privilege levels based on 'role' (e.g., user, administrator, and/or service, etc.)?</t>
  </si>
  <si>
    <t>AUTH-3</t>
  </si>
  <si>
    <t xml:space="preserve">Can the device owner/operator grant themselves unrestricted administrative privileges (e.g., access operating system or application via local root or administrator account)?  </t>
  </si>
  <si>
    <t>AUTH-4</t>
  </si>
  <si>
    <t>Does the device authorize or control all API access requests?</t>
  </si>
  <si>
    <t>Voorkeur is om API-toegang van externen af te schermen en via bv een broker te laten verlopen.</t>
  </si>
  <si>
    <t>AUTH-5</t>
  </si>
  <si>
    <t>Does the device run in a restricted access mode, or ‘kiosk mode’, by default?</t>
  </si>
  <si>
    <t>Indien mogelijk geeft deze setting een betere bescherming</t>
  </si>
  <si>
    <t>CSUP</t>
  </si>
  <si>
    <t>CYBER SECURITY PRODUCT UPGRADES (CSUP)</t>
  </si>
  <si>
    <t>CSUP-INFO</t>
  </si>
  <si>
    <t xml:space="preserve">The ability of on-site service staff, remote service staff, or authorized customer staff to install/upgrade device's security patches.  </t>
  </si>
  <si>
    <t>CSUP-1</t>
  </si>
  <si>
    <r>
      <t xml:space="preserve">Does the device contain any software or firmware which </t>
    </r>
    <r>
      <rPr>
        <b/>
        <sz val="10"/>
        <color theme="1"/>
        <rFont val="Calibri"/>
        <family val="2"/>
        <scheme val="minor"/>
      </rPr>
      <t>may require security updates</t>
    </r>
    <r>
      <rPr>
        <sz val="10"/>
        <color theme="1"/>
        <rFont val="Calibri"/>
        <family val="2"/>
        <scheme val="minor"/>
      </rPr>
      <t xml:space="preserve"> during its operational life, either from the device manufacturer or from a third-party manufacturer of the software/firmware? </t>
    </r>
    <r>
      <rPr>
        <b/>
        <sz val="10"/>
        <color theme="1"/>
        <rFont val="Calibri"/>
        <family val="2"/>
        <scheme val="minor"/>
      </rPr>
      <t xml:space="preserve"> If no, answer “N/A” to questions in this section. </t>
    </r>
  </si>
  <si>
    <t>Dit is een tricky-one. We gaan ervanuit dat alle software op zijn tijd updates nodig heeft. Dus als hier 'No' wordt beantwoord dit kritisch uitvragen.</t>
  </si>
  <si>
    <t>CSUP-2</t>
  </si>
  <si>
    <r>
      <t xml:space="preserve">Does the device contain an Operating System? </t>
    </r>
    <r>
      <rPr>
        <b/>
        <sz val="10"/>
        <color theme="1"/>
        <rFont val="Calibri"/>
        <family val="2"/>
        <scheme val="minor"/>
      </rPr>
      <t>If yes, complete CSUP-2.1-2.4.</t>
    </r>
  </si>
  <si>
    <t>Zie CSUP-1. Tenzij n/a</t>
  </si>
  <si>
    <t>CSUP-2.1</t>
  </si>
  <si>
    <t>Does the device documentation provide instructions for owner/operator installation of patches or software updates?</t>
  </si>
  <si>
    <t>Documentatie moet inzicht geven welke patches geïnstallerd worden (soms alleen de urgente) en binnen welk tijdsbestek (urgente binnen een 2 weken is onze richtlijn).</t>
  </si>
  <si>
    <t>CSUP-2.2</t>
  </si>
  <si>
    <t>Does the device require vendor or vendor-authorized service to install patches or software updates?</t>
  </si>
  <si>
    <t>Gewenste antwoord is No'. Dit betekent dat UMC zelfstandig updates kan uitvoeren zonder de beschikbaarheid van het systeem in gevaar te brengen.</t>
  </si>
  <si>
    <t>CSUP-2.3</t>
  </si>
  <si>
    <t>Does the device have the capability to receive remote installation of patches or software updates?</t>
  </si>
  <si>
    <t>Om de kritische tijdslijnen te halen voor het updaten van urgente kwetsbaarheden heeft een remote oplossing de voorkeur en dan onder UMC controle. Als leverancier dit remote wil doen dan zal remote toegang veilig moeten worden ingericht. Zie ook onze voorkeursoplossingen.</t>
  </si>
  <si>
    <t>CSUP-2.4</t>
  </si>
  <si>
    <t>Does the medical device manufacturer allow security updates from any third-party manufacturers (e.g., Microsoft) to be installed without approval from the manufacturer?</t>
  </si>
  <si>
    <t>Dat heeft onze voorkeur, maar zal niet altijd mogelijk zijn. Zie CSUP-2.3</t>
  </si>
  <si>
    <t>CSUP-3</t>
  </si>
  <si>
    <r>
      <t xml:space="preserve">Does the device contain Drivers and Firmware? </t>
    </r>
    <r>
      <rPr>
        <b/>
        <sz val="10"/>
        <color theme="1"/>
        <rFont val="Calibri"/>
        <family val="2"/>
        <scheme val="minor"/>
      </rPr>
      <t>If yes, complete 3.1-3.4.</t>
    </r>
  </si>
  <si>
    <t>Geen drivers en firmware zal slechts uitzonderlijk voorkomen. Bij 'Yes' 3.1-3.4 beantwoord worden</t>
  </si>
  <si>
    <t>CSUP-3.1</t>
  </si>
  <si>
    <t>Tenzij n/a</t>
  </si>
  <si>
    <t>CSUP-3.2</t>
  </si>
  <si>
    <t>Zie CSUP-2.2. Tenzij n/a</t>
  </si>
  <si>
    <t>CSUP-3.3</t>
  </si>
  <si>
    <t>Zie CSUP-2.3. Tenzij n/a</t>
  </si>
  <si>
    <t>CSUP-3.4</t>
  </si>
  <si>
    <t>Zie CSUP-2.4. Tenzij n/a</t>
  </si>
  <si>
    <t>CSUP-4</t>
  </si>
  <si>
    <r>
      <t xml:space="preserve">Does the device contain Anti-Malware Software? </t>
    </r>
    <r>
      <rPr>
        <b/>
        <sz val="10"/>
        <color theme="1"/>
        <rFont val="Calibri"/>
        <family val="2"/>
        <scheme val="minor"/>
      </rPr>
      <t>If yes, complete 4.1-4.4.</t>
    </r>
  </si>
  <si>
    <t>Indien mogelijk onze end-point-protection installeren en dus ook onderhouden door UMC</t>
  </si>
  <si>
    <t>CSUP-4.1</t>
  </si>
  <si>
    <t>CSUP-4.2</t>
  </si>
  <si>
    <t>CSUP-4.3</t>
  </si>
  <si>
    <t>CSUP-4.4</t>
  </si>
  <si>
    <t>CSUP-5</t>
  </si>
  <si>
    <r>
      <t xml:space="preserve">Does the device contain Non-Operating System commercial off-the-shelf components? </t>
    </r>
    <r>
      <rPr>
        <b/>
        <sz val="10"/>
        <color theme="1"/>
        <rFont val="Calibri"/>
        <family val="2"/>
        <scheme val="minor"/>
      </rPr>
      <t>If yes, complete 5.1-5.4.</t>
    </r>
  </si>
  <si>
    <t>Leveranciers worden aangemoedigd door bv US-wetgeving om inzicht te geven in alle door hun gebruikte software. Vooral afhankelijkheden met Open Source kan soms risico's opleveren. Denk aan Java bibliotheken en Apache software. Anderzijds kan eigen ontwikkelde software ook grote risico's met zich meebrengen. Zie SBoM hieronder.</t>
  </si>
  <si>
    <t>CSUP-5.1</t>
  </si>
  <si>
    <t>CSUP-5.2</t>
  </si>
  <si>
    <t>CSUP-5.3</t>
  </si>
  <si>
    <t>CSUP-5.4</t>
  </si>
  <si>
    <t>CSUP-6</t>
  </si>
  <si>
    <r>
      <t xml:space="preserve">Does the device contain other software components (e.g., asset management software, license management)? </t>
    </r>
    <r>
      <rPr>
        <b/>
        <sz val="10"/>
        <color theme="1"/>
        <rFont val="Calibri"/>
        <family val="2"/>
        <scheme val="minor"/>
      </rPr>
      <t>If yes, please provide details or refernce in notes and complete 6.1-6.4.</t>
    </r>
  </si>
  <si>
    <t>Los van de ev driver issues die kunnen ontstaan heeft deze software vaak een verbinding naar het netwerk vd leverancier nodig. Voorkeur is 'No'.</t>
  </si>
  <si>
    <t>CSUP-6.1</t>
  </si>
  <si>
    <t>CSUP-6.2</t>
  </si>
  <si>
    <t>CSUP-6.3</t>
  </si>
  <si>
    <t>CSUP-6.4</t>
  </si>
  <si>
    <t>CSUP-7</t>
  </si>
  <si>
    <t>Does the manufacturer notify the customer when updates are approved for installation?</t>
  </si>
  <si>
    <t>CSUP-8</t>
  </si>
  <si>
    <t>Does the device perform automatic installation of software updates?</t>
  </si>
  <si>
    <t>CSUP-9</t>
  </si>
  <si>
    <t>Does the manufacturer have an approved list of third-party software that can be installed on the device?</t>
  </si>
  <si>
    <t>CSUP-10</t>
  </si>
  <si>
    <t xml:space="preserve">Can the owner/operator install manufacturer-approved third-party software on the device themselves? </t>
  </si>
  <si>
    <t>CSUP-10.1</t>
  </si>
  <si>
    <t>Does the system have mechanism in place to prevent installation of unapproved software?</t>
  </si>
  <si>
    <t>CSUP-11</t>
  </si>
  <si>
    <t xml:space="preserve">Does the manufacturer have a process in place to assess device vulnerabilities and updates? </t>
  </si>
  <si>
    <t>Amsterdam UMC beschikt over een interne vulnerability scanner (Rapid7). Het heeft onze voorkeur om deze te koppelen aan alk device in ons netwerk.
Mocht de leverancier een eigen oplossing hebben, dan zouden we daar graag de statusinformatie willen ontvangen.</t>
  </si>
  <si>
    <t>CSUP-11.1</t>
  </si>
  <si>
    <t>Does the manufacturer provide customers with review and approval status of updates?</t>
  </si>
  <si>
    <t>Expertise ligt bij de leverancier. Misschien dat Medische Techniel hier nog een mening over heeft.</t>
  </si>
  <si>
    <t>CSUP-11.2</t>
  </si>
  <si>
    <t>Is there an update review cycle for the device?</t>
  </si>
  <si>
    <t>HEALTH DATA DE-IDENTIFICATION (DIDT)</t>
  </si>
  <si>
    <t>The ability of the device to directly remove information that allows identification of a person.</t>
  </si>
  <si>
    <t>DIDT-1</t>
  </si>
  <si>
    <t>Does the device provide an integral capability to de-identify personally identifiable information?</t>
  </si>
  <si>
    <t>DIDT-1.1</t>
  </si>
  <si>
    <t>Does the device support de-identification profiles that comply with the Digital Imaging and Communications in Medicine (DICOM) standard for de-identification?</t>
  </si>
  <si>
    <t>DATA BACKUP AND DISASTER RECOVERY (DTBK)</t>
  </si>
  <si>
    <t>The ability to recover after damage or destruction of device data, hardware, software, or site configuration information.</t>
  </si>
  <si>
    <t>DTBK-1</t>
  </si>
  <si>
    <t>Does the device maintain long term primary storage of personally identifiable information / patient information (e.g. PACS)?</t>
  </si>
  <si>
    <t>Hangt van functinaliteit af. Voorkeur is om zo min mogelijk op systemen van derden op te slaan. Zie ook DTBK-4.</t>
  </si>
  <si>
    <t>DTBK-2</t>
  </si>
  <si>
    <t>Does the device have a “factory reset” function to restore the original device settings as provided by the manufacturer?</t>
  </si>
  <si>
    <t>DTBK-3</t>
  </si>
  <si>
    <t>Does the device have an integral data backup capability to removable media?</t>
  </si>
  <si>
    <t>Als data lokaal staat is dit een 'Must' anders 'Should'.</t>
  </si>
  <si>
    <t>DTBK-4</t>
  </si>
  <si>
    <t>Does the device have an integral data backup capability to remote storage?</t>
  </si>
  <si>
    <t>Hangt van functinaliteit af. Voorkeur is om zo min mogelijk op systemen van derden op te slaan. Zie ook DTBK-1.</t>
  </si>
  <si>
    <t>DTBK-5</t>
  </si>
  <si>
    <t xml:space="preserve">Does the device have a backup capability for system configuration information, patch restoration, and software restoration? </t>
  </si>
  <si>
    <t>Als device back-up verzorgt een 'Must'. Anders een 'Should'.</t>
  </si>
  <si>
    <t>DTBK-6</t>
  </si>
  <si>
    <t>Does the device provide the capability to check the integrity and authenticity of a backup?</t>
  </si>
  <si>
    <t>EMERGENCY ACCESS (EMRG)</t>
  </si>
  <si>
    <t>The ability of the device user to access personally identifiable information in case of a medical emergency situation that requires immediate access to stored personally identifiable information.</t>
  </si>
  <si>
    <t>EMRG-1</t>
  </si>
  <si>
    <t>Does the device incorporate an emergency access (i.e. “break-glass”) feature?</t>
  </si>
  <si>
    <t>Alleen voor kritisch zorgsysteem</t>
  </si>
  <si>
    <t>HEALTH DATA INTEGRITY AND AUTHENTICITY (IGAU)</t>
  </si>
  <si>
    <t>How the device ensures that the stored data on the device has not been altered or destroyed in a non-authorized manner and is from the originator.</t>
  </si>
  <si>
    <t>IGAU-1</t>
  </si>
  <si>
    <t>Does the device provide data integrity checking mechanisms of stored health data (e.g., hash or digital signature)?</t>
  </si>
  <si>
    <t>IGAU-2</t>
  </si>
  <si>
    <t xml:space="preserve">Does the device provide error/failure protection and recovery mechanisms for stored health data (e.g., RAID-5)? </t>
  </si>
  <si>
    <t>MALWARE DETECTION/PROTECTION (MLDP)</t>
  </si>
  <si>
    <t xml:space="preserve">The ability of the device to effectively prevent, detect and remove malicious software (malware).  </t>
  </si>
  <si>
    <t>MLDP-1</t>
  </si>
  <si>
    <t xml:space="preserve">Is the device capable of hosting executable software? </t>
  </si>
  <si>
    <t>MLDP-2</t>
  </si>
  <si>
    <r>
      <t xml:space="preserve">Does the device support the use of anti-malware software (or other anti-malware mechanism)? </t>
    </r>
    <r>
      <rPr>
        <b/>
        <sz val="10"/>
        <color theme="1"/>
        <rFont val="Calibri"/>
        <family val="2"/>
        <scheme val="minor"/>
      </rPr>
      <t>Provide details or reference in notes.</t>
    </r>
  </si>
  <si>
    <t>MLDP-2.1</t>
  </si>
  <si>
    <t xml:space="preserve">Does the device include anti-malware software by default? </t>
  </si>
  <si>
    <t>Zie eerder</t>
  </si>
  <si>
    <t>MLDP-2.2</t>
  </si>
  <si>
    <t xml:space="preserve">Does the device have anti-malware software available as an option? </t>
  </si>
  <si>
    <t>Als MLDP-2.1 is 'No'.</t>
  </si>
  <si>
    <t>MLDP-2.3</t>
  </si>
  <si>
    <t xml:space="preserve">Does the device documentation allow the owner/operator to install or update anti-malware software? </t>
  </si>
  <si>
    <t>MLDP-2.4</t>
  </si>
  <si>
    <t>Can the device owner/operator independently (re-)configure anti-malware settings?</t>
  </si>
  <si>
    <t>MLDP-2.5</t>
  </si>
  <si>
    <t xml:space="preserve">Does notification of malware detection occur in the device user interface?  </t>
  </si>
  <si>
    <t>MLDP-2.6</t>
  </si>
  <si>
    <t xml:space="preserve">Can only manufacturer-authorized persons repair systems when malware has been detected?  </t>
  </si>
  <si>
    <t>Hangt van complexiteit device af en de benodigde expertise</t>
  </si>
  <si>
    <t>MLDP-2.7</t>
  </si>
  <si>
    <t>Are malware notifications written to a log?</t>
  </si>
  <si>
    <t>Zonder log is het ondoendlijk om centrale alerts uit te sturen naar CERT</t>
  </si>
  <si>
    <t>MLDP-2.8</t>
  </si>
  <si>
    <t>Are there any restrictions on anti-malware (e.g., purchase, installation, configuration, scheduling)?</t>
  </si>
  <si>
    <t xml:space="preserve">Hoe minder restricties hoe beter. </t>
  </si>
  <si>
    <t>MLDP-3</t>
  </si>
  <si>
    <t>If the answer to MLDP-2 is NO, and anti-malware cannot be installed on the device, are other compensating controls in place or available?</t>
  </si>
  <si>
    <t>Amsterdam UMC beschikt over een interne vulnerability scanner (Rapid7). Het heeft onze voorkeur om deze te koppelen aan elk device in ons netwerk.
Mocht de leverancier een eigen oplossing hebben, dan zouden we daar graag de statusinformatie willen ontvangen.</t>
  </si>
  <si>
    <t>MLDP-4</t>
  </si>
  <si>
    <t>Does the device employ application whitelisting that restricts the software and services that are permitted to be run on the device?</t>
  </si>
  <si>
    <t>Sterke mitigerende maatregel</t>
  </si>
  <si>
    <t>MLDP-5</t>
  </si>
  <si>
    <t>Does the device employ a host-based intrusion detection/prevention system?</t>
  </si>
  <si>
    <t>Zie ook MLDP-3</t>
  </si>
  <si>
    <t>MLDP-5.1</t>
  </si>
  <si>
    <t>Can the host-based intrusion detection/prevention system be configured by the customer?</t>
  </si>
  <si>
    <t>MLDP-5.2</t>
  </si>
  <si>
    <t>Can a host-based intrusion detection/prevention system be installed by the customer?</t>
  </si>
  <si>
    <t>NODE AUTHENTICATION (NAUT)</t>
  </si>
  <si>
    <t xml:space="preserve">The ability of the device to authenticate communication partners/nodes.  </t>
  </si>
  <si>
    <t>NAUT-1</t>
  </si>
  <si>
    <t>Does the device provide/support any means of node authentication that assures both the sender and the recipient of data are known to each other and are authorized to receive transferred information (e.g. Web APIs, SMTP, SNMP)?</t>
  </si>
  <si>
    <t>NAUT-2</t>
  </si>
  <si>
    <t>Are network access control mechanisms supported (E.g., does the device have an internal firewall, or use a network connection white list)?</t>
  </si>
  <si>
    <t>Zie ook MLDP-5</t>
  </si>
  <si>
    <t>NAUT-2.1</t>
  </si>
  <si>
    <t>Is the firewall ruleset documented and available for review?</t>
  </si>
  <si>
    <t>Als deze functionaliteit wordt aangeboden is dit een 'Must'.</t>
  </si>
  <si>
    <t>NAUT-3</t>
  </si>
  <si>
    <t>Does the device use certificate-based network connection authentication?</t>
  </si>
  <si>
    <t>N/A</t>
  </si>
  <si>
    <t>Biedt Amsterdam UMC op dit moment niet</t>
  </si>
  <si>
    <t>CONNECTIVITY CAPABILITIES (CONN)</t>
  </si>
  <si>
    <t>All network and removable media connections must be considered in determining appropriate security controls. This section lists connectivity capabilities that may be present on the device.</t>
  </si>
  <si>
    <t>CONN-1</t>
  </si>
  <si>
    <t>Does the device have hardware connectivity capabilities?</t>
  </si>
  <si>
    <t>Hangt van de functionalitiet af. Uitsluitend indien nodig mag dit aan staan</t>
  </si>
  <si>
    <t>CONN-1.1</t>
  </si>
  <si>
    <t>Does the device support wireless connections?</t>
  </si>
  <si>
    <t>Hangt van de functionalitiet af. Uitsluitend indien nodig mag dit aan staan. Vraag uit hoe de connecties beveiligd worden.</t>
  </si>
  <si>
    <t>CONN-1.1.1</t>
  </si>
  <si>
    <t>Does the device support Wi-Fi?</t>
  </si>
  <si>
    <t>Zie CONN-1.1</t>
  </si>
  <si>
    <t>CONN-1.1.2</t>
  </si>
  <si>
    <t xml:space="preserve">Does the device support Bluetooth? </t>
  </si>
  <si>
    <t>CONN-1.1.3</t>
  </si>
  <si>
    <t>Does the device support other wireless network connectivity (e.g. LTE, Zigbee, proprietary)?</t>
  </si>
  <si>
    <t>CONN-1.1.4</t>
  </si>
  <si>
    <t xml:space="preserve">Does the device support other wireless connections (e.g., custom RF controls, wireless detectors)? </t>
  </si>
  <si>
    <t>CONN-1.2</t>
  </si>
  <si>
    <t>Does the device support physical connections?</t>
  </si>
  <si>
    <t>CONN-1.2.1</t>
  </si>
  <si>
    <t xml:space="preserve">Does the device have available RJ45 Ethernet ports? </t>
  </si>
  <si>
    <t>Zie CONN-1.2</t>
  </si>
  <si>
    <t>CONN-1.2.2</t>
  </si>
  <si>
    <t xml:space="preserve">Does the device have available USB ports? </t>
  </si>
  <si>
    <t>Zie CONN-1.2. Bij voorkeur niet of in een afgesloten ruimte</t>
  </si>
  <si>
    <t>CONN-1.2.3</t>
  </si>
  <si>
    <t>Does the device require, use, or support removable memory devices?</t>
  </si>
  <si>
    <t>CONN-1.2.4</t>
  </si>
  <si>
    <t>Does the device support other physical connectivity?</t>
  </si>
  <si>
    <t>CONN-2</t>
  </si>
  <si>
    <t>Does the manufacturer provide a list of network ports and protocols that are used or may be used on the device?</t>
  </si>
  <si>
    <t>CONN-3</t>
  </si>
  <si>
    <t>Can the device communicate with other systems within the customer environment?</t>
  </si>
  <si>
    <t>Isoleren heeft voorkeur. Echter soms is het nodig om hier van af te wijken. De leverancier moet dit wel gaan onderbouwen</t>
  </si>
  <si>
    <t>CONN-4</t>
  </si>
  <si>
    <t>Can the device communicate with other systems external to the customer environment (e.g., a service host)?</t>
  </si>
  <si>
    <t>CONN-5</t>
  </si>
  <si>
    <t>Does the device make or receive API calls?</t>
  </si>
  <si>
    <t>Voorkeur via broker</t>
  </si>
  <si>
    <t>CONN-6</t>
  </si>
  <si>
    <t>Does the device require an internet connection for its intended use?</t>
  </si>
  <si>
    <t>CONN-7</t>
  </si>
  <si>
    <t>Does the device support Transport Layer Security (TLS)?</t>
  </si>
  <si>
    <t>Voor internetverkeer verplicht</t>
  </si>
  <si>
    <t>CONN-7.1</t>
  </si>
  <si>
    <t>Is TLS configurable?</t>
  </si>
  <si>
    <t>Minimaal TLS v1.2 nodig. Voorkeur voor v1.3</t>
  </si>
  <si>
    <t>CONN-8</t>
  </si>
  <si>
    <t>Does the device provide operator control functionality from a separate device (e.g., telemedicine)?</t>
  </si>
  <si>
    <t>PERSON AUTHENTICATION (PAUT)</t>
  </si>
  <si>
    <t xml:space="preserve">The ability to configure the device to authenticate users.  </t>
  </si>
  <si>
    <t>PAUT-1</t>
  </si>
  <si>
    <t>Does the device support and enforce unique IDs and passwords for all users and roles (including service accounts)?</t>
  </si>
  <si>
    <t>PAUT-1.1</t>
  </si>
  <si>
    <t>Does the device enforce authentication of unique IDs and passwords for all users and roles (including service accounts)?</t>
  </si>
  <si>
    <t>PAUT-2</t>
  </si>
  <si>
    <t>Is the device configurable to authenticate users through an external authentication service (e.g., MS Active Directory, NDS, LDAP, OAuth, etc.)?</t>
  </si>
  <si>
    <t>Federatie heeft sterke voorkeur omdat dat past bij onze aansluitvoorwaarden.</t>
  </si>
  <si>
    <t>PAUT-3</t>
  </si>
  <si>
    <t>Is the device configurable to lock out a user after a certain number of unsuccessful logon attempts?</t>
  </si>
  <si>
    <t>Mits zorgsysteem niet wordt geblokkeerd</t>
  </si>
  <si>
    <t>PAUT-4</t>
  </si>
  <si>
    <t>Are all default accounts (e.g., technician service accounts, administrator accounts) listed in the documentation?</t>
  </si>
  <si>
    <t>PAUT-5</t>
  </si>
  <si>
    <t>Can all passwords be changed?</t>
  </si>
  <si>
    <t>Default wachtwoorden moeten altijd worden aangepast naar een unieke waarde.</t>
  </si>
  <si>
    <t>PAUT-6</t>
  </si>
  <si>
    <t>Is the device configurable to enforce creation of user account passwords that meet established (organization specific) complexity rules?</t>
  </si>
  <si>
    <t>Uitgangspunt is dat dit aangepast kan worden aan de wachtwoordregels van Amsterdam UMC</t>
  </si>
  <si>
    <t>PAUT-7</t>
  </si>
  <si>
    <t>Does the device support account passwords that expire periodically?</t>
  </si>
  <si>
    <t>PAUT-8</t>
  </si>
  <si>
    <t>Does the device support multi-factor authentication?</t>
  </si>
  <si>
    <t>Voor de nabije toekmost geldt MFA intern ook. Op dit moment voor externe toegang MFA nodig</t>
  </si>
  <si>
    <t>PAUT-9</t>
  </si>
  <si>
    <t>Does the device support single sign-on (SSO)?</t>
  </si>
  <si>
    <t>PAUT-10</t>
  </si>
  <si>
    <t>Can user accounts be disabled/locked on the device?</t>
  </si>
  <si>
    <t>PAUT-11</t>
  </si>
  <si>
    <t>Does the device support biometric controls?</t>
  </si>
  <si>
    <t>Is niet standaard, maar kan een goede mitgerende maatregel zijn</t>
  </si>
  <si>
    <t>PAUT-12</t>
  </si>
  <si>
    <t>Does the device support physical tokens (e.g. badge access)?</t>
  </si>
  <si>
    <t>PAUT-13</t>
  </si>
  <si>
    <t>Does the device support group authentication (e.g. hospital teams)?</t>
  </si>
  <si>
    <t>Als er maar geborgd wordt dat een inlog altijd herleidt kan worden naar een persoon</t>
  </si>
  <si>
    <t>PAUT-14</t>
  </si>
  <si>
    <t>Does the application or device store or manage authentication credentials?</t>
  </si>
  <si>
    <t>Bij uitzondering</t>
  </si>
  <si>
    <t>PAUT-14.1</t>
  </si>
  <si>
    <t>Are credentials stored using a secure method?</t>
  </si>
  <si>
    <t>Als er credentials worden opgeslagen dat meoot dit voldoen aan het Amsterdam UMC cryptografiebeleid. Al hier 'Yes' is beantwoord zou dat nog nagevraagd moeten worden.</t>
  </si>
  <si>
    <t>PHYSICAL LOCKS (PLOK)</t>
  </si>
  <si>
    <t>Physical locks can prevent unauthorized users with physical access to the device from compromising the integrity and confidentiality of personally identifiable information stored on the device or on removable media</t>
  </si>
  <si>
    <t>PLOK-1</t>
  </si>
  <si>
    <r>
      <t>Is the device software only?</t>
    </r>
    <r>
      <rPr>
        <b/>
        <sz val="10"/>
        <color theme="1"/>
        <rFont val="Calibri"/>
        <family val="2"/>
        <scheme val="minor"/>
      </rPr>
      <t xml:space="preserve"> If yes, answer “N/A” to remaining questions in this section</t>
    </r>
    <r>
      <rPr>
        <sz val="10"/>
        <color theme="1"/>
        <rFont val="Calibri"/>
        <family val="2"/>
        <scheme val="minor"/>
      </rPr>
      <t>.</t>
    </r>
  </si>
  <si>
    <t>PLOK-2</t>
  </si>
  <si>
    <t xml:space="preserve">Are all device components maintaining personally identifiable information (other than removable media) physically secure (i.e., cannot remove without tools)? </t>
  </si>
  <si>
    <t>PLOK-3</t>
  </si>
  <si>
    <t>Are all device components maintaining personally identifiable information (other than removable media) physically secured behind an individually keyed locking device?</t>
  </si>
  <si>
    <t>Bij voorkeur in een afgesloten ruimte toegankelijk met een badge of sleutel</t>
  </si>
  <si>
    <t>PLOK-4</t>
  </si>
  <si>
    <t>Does the device have an option for the customer to attach a physical lock to restrict access to removable media?</t>
  </si>
  <si>
    <t>ROADMAP FOR THIRD PARTY COMPONENTS IN DEVICE LIFE CYCLE (RDMP)</t>
  </si>
  <si>
    <t xml:space="preserve">Manufacturer’s plans for security support of third-party components within the device’s life cycle.  </t>
  </si>
  <si>
    <t>RDMP-1</t>
  </si>
  <si>
    <t>Was a secure software development process, such as ISO/IEC 27034 or IEC 62304, followed during product development?</t>
  </si>
  <si>
    <t>RDMP-2</t>
  </si>
  <si>
    <t xml:space="preserve">Does the manufacturer evaluate third-party applications and software components included in the device for secure development practices? </t>
  </si>
  <si>
    <t>RDMP-3</t>
  </si>
  <si>
    <t>Does the manufacturer maintain a web page or other source of information on software support dates and updates?</t>
  </si>
  <si>
    <t>RDMP-4</t>
  </si>
  <si>
    <t>Does the manufacturer have a plan for managing third-party component end-of-life?</t>
  </si>
  <si>
    <t>SOFTWARE BILL OF MATERIALS (SBoM)</t>
  </si>
  <si>
    <t>A Software Bill of Material (SBoM) lists all the software components that are incorporated into the device being described for the purpose of operational security planning by the healthcare delivery organization. This section supports controls in the RDMP section.</t>
  </si>
  <si>
    <t>SBOM-1</t>
  </si>
  <si>
    <t>Is the SBoM for this product available?</t>
  </si>
  <si>
    <t>Is in USA verplicht sinds dit jaar.</t>
  </si>
  <si>
    <t>SBOM-2</t>
  </si>
  <si>
    <t>Does the SBoM follow a standard or common method in describing software components?</t>
  </si>
  <si>
    <t>SBOM-2.1</t>
  </si>
  <si>
    <t xml:space="preserve">Are the software components identified? </t>
  </si>
  <si>
    <t>SBOM-2.2</t>
  </si>
  <si>
    <t>Are the developers/manufacturers of the software components identified?</t>
  </si>
  <si>
    <t>SBOM-2.3</t>
  </si>
  <si>
    <t>Are the major version numbers of the software components identified?</t>
  </si>
  <si>
    <t>SBOM-2.4</t>
  </si>
  <si>
    <t>Are any additional descriptive elements identified?</t>
  </si>
  <si>
    <t>SBOM-3</t>
  </si>
  <si>
    <t>Does the device include a command or process method available to generate a list of software components installed on the device?</t>
  </si>
  <si>
    <t>SBOM-4</t>
  </si>
  <si>
    <t>Is there an update process for the SBoM?</t>
  </si>
  <si>
    <t>SYSTEM AND APPLICATION HARDENING (SAHD)</t>
  </si>
  <si>
    <t xml:space="preserve">The device's inherent resistance to cyber attacks and malware.  </t>
  </si>
  <si>
    <t>SAHD-1</t>
  </si>
  <si>
    <t>Is the device hardened in accordance with any industry standards?</t>
  </si>
  <si>
    <t>SAHD-2</t>
  </si>
  <si>
    <t>Has the device received any cybersecurity certifications?</t>
  </si>
  <si>
    <t>Een security certiifcaat is geeft meer zekerheid over de toegepaste hardening.</t>
  </si>
  <si>
    <t>SAHD-3</t>
  </si>
  <si>
    <t>Does the device employ any mechanisms for software integrity checking</t>
  </si>
  <si>
    <t>Wordt door de meeste OS al uitgevoerd mits juist geconfigureerd</t>
  </si>
  <si>
    <t>SAHD-3.1</t>
  </si>
  <si>
    <t>Does the device employ any mechanism (e.g., release-specific hash key, checksums, digital signature, etc.) to ensure the installed software is manufacturer-authorized?</t>
  </si>
  <si>
    <t>SAHD-3.2</t>
  </si>
  <si>
    <r>
      <t xml:space="preserve">Does the device employ any mechanism (e.g., release-specific hash key, checksums, digital signature, etc.) to ensure the software updates are the manufacturer-authorized </t>
    </r>
    <r>
      <rPr>
        <b/>
        <sz val="10"/>
        <color theme="1"/>
        <rFont val="Calibri"/>
        <family val="2"/>
        <scheme val="minor"/>
      </rPr>
      <t>updates</t>
    </r>
    <r>
      <rPr>
        <sz val="10"/>
        <color theme="1"/>
        <rFont val="Calibri"/>
        <family val="2"/>
        <scheme val="minor"/>
      </rPr>
      <t>?</t>
    </r>
  </si>
  <si>
    <t>SAHD-4</t>
  </si>
  <si>
    <t>Can the owner/operator perform software integrity checks (i.e., verify that the system has not been modified or tampered with)?</t>
  </si>
  <si>
    <t>SAHD-5</t>
  </si>
  <si>
    <t>Is the system configurable to allow the implementation of file-level, patient level, or other types of access controls?</t>
  </si>
  <si>
    <t>SAHD-5.1</t>
  </si>
  <si>
    <t>Does the device provide role-based access controls?</t>
  </si>
  <si>
    <t>SAHD-6</t>
  </si>
  <si>
    <t xml:space="preserve">Are any system or user accounts restricted or disabled by the manufacturer at system delivery? </t>
  </si>
  <si>
    <t>SAHD-6.1</t>
  </si>
  <si>
    <t xml:space="preserve">Are any system or user accounts configurable by the end user after initial configuration?  </t>
  </si>
  <si>
    <t>SAHD-6.2</t>
  </si>
  <si>
    <t>Does this include restricting certain system or user accounts, such as service technicians, to least privileged access?</t>
  </si>
  <si>
    <t>SAHD-7</t>
  </si>
  <si>
    <t>Are all shared resources (e.g., file shares) which are not required for the intended use of the device disabled?</t>
  </si>
  <si>
    <t>Toepassen van security hygiëne, of de praktijk van het handhaven van de basale beveiliging van software- en hardwaremiddelen</t>
  </si>
  <si>
    <t>SAHD-8</t>
  </si>
  <si>
    <t>Are all communication ports and protocols that are not required for the intended use of the device disabled?</t>
  </si>
  <si>
    <t>SAHD-9</t>
  </si>
  <si>
    <t>Are all services (e.g., telnet, file transfer protocol [FTP], internet information server [IIS], etc.), which are not required for the intended use of the device deleted/disabled?</t>
  </si>
  <si>
    <t>SAHD-10</t>
  </si>
  <si>
    <t>Are all applications (COTS applications as well as OS-included applications, e.g., MS Internet Explorer, etc.) which are not required for the intended use of the device deleted/disabled?</t>
  </si>
  <si>
    <t>SAHD-11</t>
  </si>
  <si>
    <t>Can the device prohibit boot from uncontrolled or removable media (i.e., a source other than an internal drive or memory component)?</t>
  </si>
  <si>
    <t>SAHD-12</t>
  </si>
  <si>
    <t>Can unauthorized software or hardware be installed on the device without the use of physical tools?</t>
  </si>
  <si>
    <t>Zonder gereedschap mag er geen toegang worden verkregen. Bij gevoelige systemen in een afgesloten ruimte plaatsen.</t>
  </si>
  <si>
    <t>SAHD-13</t>
  </si>
  <si>
    <t>Does the product documentation include information on operational network security scanning by users?</t>
  </si>
  <si>
    <t>rapid7</t>
  </si>
  <si>
    <t>SAHD-14</t>
  </si>
  <si>
    <t>Can the device be hardened beyond the default provided state?</t>
  </si>
  <si>
    <t>Als device niet voldoet aan amsterdam UMC beleid dan is dit zeer gewenst</t>
  </si>
  <si>
    <t>SAHD-14.1</t>
  </si>
  <si>
    <t>Are instructions available from vendor for increased hardening?</t>
  </si>
  <si>
    <t>SHAD-15</t>
  </si>
  <si>
    <t>Can the system prevent access to BIOS or other bootloaders during boot?</t>
  </si>
  <si>
    <t>wat is het verschil met SAHD-11?</t>
  </si>
  <si>
    <t>SAHD-16</t>
  </si>
  <si>
    <r>
      <t xml:space="preserve">Have additional hardening methods not included in </t>
    </r>
    <r>
      <rPr>
        <b/>
        <sz val="10"/>
        <color theme="1"/>
        <rFont val="Calibri"/>
        <family val="2"/>
        <scheme val="minor"/>
      </rPr>
      <t>2.3.19</t>
    </r>
    <r>
      <rPr>
        <sz val="10"/>
        <color theme="1"/>
        <rFont val="Calibri"/>
        <family val="2"/>
        <scheme val="minor"/>
      </rPr>
      <t xml:space="preserve"> been used to harden the device?</t>
    </r>
  </si>
  <si>
    <t>Typo? Wat is 2.3.19?</t>
  </si>
  <si>
    <t>SECURITY GUIDANCE (SGUD)</t>
  </si>
  <si>
    <t>Availability of security guidance for operator and administrator of the device and manufacturer sales and service.</t>
  </si>
  <si>
    <t>SGUD-1</t>
  </si>
  <si>
    <t>Does the device include security documentation for the owner/operator?</t>
  </si>
  <si>
    <t>Hangt van de complexiteit van het device af</t>
  </si>
  <si>
    <t>SGUD-2</t>
  </si>
  <si>
    <t xml:space="preserve">Does the device have the capability, and provide instructions, for the permanent deletion of data from the device or media? </t>
  </si>
  <si>
    <t>Om te voldoen aan AVG.</t>
  </si>
  <si>
    <t>SGUD-3</t>
  </si>
  <si>
    <t>Are all access accounts documented?</t>
  </si>
  <si>
    <t>SGUD-3.1</t>
  </si>
  <si>
    <t>Can the owner/operator manage password control for all accounts?</t>
  </si>
  <si>
    <t>SGUD-4</t>
  </si>
  <si>
    <t>Does the product include documentation on recommended compensating controls for the device?</t>
  </si>
  <si>
    <t>Helpt met het mitigeren van risico's</t>
  </si>
  <si>
    <t>HEALTH DATA STORAGE CONFIDENTIALITY (STCF)</t>
  </si>
  <si>
    <t>The ability of the device to ensure unauthorized access does not compromise the integrity and confidentiality of personally identifiable information stored on the device or removable media.</t>
  </si>
  <si>
    <t>STCF-1</t>
  </si>
  <si>
    <t xml:space="preserve">Can the device encrypt data at rest? </t>
  </si>
  <si>
    <t>Alleen als het PII-data bevat</t>
  </si>
  <si>
    <t>STCF-1.1</t>
  </si>
  <si>
    <t>Is all data encrypted or otherwise protected?</t>
  </si>
  <si>
    <t>STCF-1.2</t>
  </si>
  <si>
    <t xml:space="preserve">Is the data encryption capability configured by default? </t>
  </si>
  <si>
    <t>STCF-1.3</t>
  </si>
  <si>
    <t>Are instructions available to the customer to configure encryption?</t>
  </si>
  <si>
    <t>Voor bekende operating systems niet nodig, anders wel</t>
  </si>
  <si>
    <t>STCF-2</t>
  </si>
  <si>
    <t>Can the encryption keys be changed or configured?</t>
  </si>
  <si>
    <t>STCF-3</t>
  </si>
  <si>
    <t xml:space="preserve">Is the data stored in a database located on the device? </t>
  </si>
  <si>
    <t>Geen voorkeur hangt van oplossing en context af</t>
  </si>
  <si>
    <t>STCF-4</t>
  </si>
  <si>
    <t>Is the data stored in a database external to the device?</t>
  </si>
  <si>
    <t>TRANSMISSION CONFIDENTIALITY (TXCF)</t>
  </si>
  <si>
    <t>The ability of the device to ensure the confidentiality of transmitted personally identifiable information.</t>
  </si>
  <si>
    <t>TXCF-1</t>
  </si>
  <si>
    <t>Can personally identifiable information be transmitted only via a point-to-point dedicated cable?</t>
  </si>
  <si>
    <t>TXCF-2</t>
  </si>
  <si>
    <t xml:space="preserve">Is personally identifiable information encrypted prior to transmission via a network or removable media? </t>
  </si>
  <si>
    <t>TXCF-2.1</t>
  </si>
  <si>
    <t>If data is not encrypted by default, can the customer configure encryption options?</t>
  </si>
  <si>
    <t>TXCF-3</t>
  </si>
  <si>
    <t>Is personally identifiable information transmission restricted to a fixed list of network destinations?</t>
  </si>
  <si>
    <t>TXCF-4</t>
  </si>
  <si>
    <t>Are connections limited to authenticated systems?</t>
  </si>
  <si>
    <t>TXCF-5</t>
  </si>
  <si>
    <t>Are secure transmission methods supported/implemented (DICOM, HL7, IEEE 11073)?</t>
  </si>
  <si>
    <t>TRANSMISSION INTEGRITY (TXIG)</t>
  </si>
  <si>
    <t>The ability of the device to ensure the integrity of transmitted data.</t>
  </si>
  <si>
    <t>TXIG-1</t>
  </si>
  <si>
    <t>Does the device support any mechanism (e.g., digital signatures) intended to ensure data is not modified during transmission?</t>
  </si>
  <si>
    <t>TXIG-2</t>
  </si>
  <si>
    <t>Does the device include multiple sub-components connected by external cables?</t>
  </si>
  <si>
    <t>Indien 'Yes"een verhoogd risico. Uitvragen wat dit concreet inhoudt bij de leverancier</t>
  </si>
  <si>
    <t>REMOTE SERVICE (RMOT)</t>
  </si>
  <si>
    <t xml:space="preserve">Remote service refers to all kinds of device maintenance activities performed by a service person via network or other remote connection. </t>
  </si>
  <si>
    <t>RMOT-1</t>
  </si>
  <si>
    <t>Does the device permit remote service connections for device analysis or repair?</t>
  </si>
  <si>
    <t>Via Beyondtrust, nooit direct. Altijd op verzoek van UMC een verbinding opzetten</t>
  </si>
  <si>
    <t>RMOT-1.1</t>
  </si>
  <si>
    <t xml:space="preserve">Does the device allow the owner/operator to initiative remote service sessions for device analysis or repair? </t>
  </si>
  <si>
    <t>RMOT-1.2</t>
  </si>
  <si>
    <t xml:space="preserve">Is there an indicator for an enabled and active remote session? </t>
  </si>
  <si>
    <t>RMOT-1.3</t>
  </si>
  <si>
    <t>Can patient data be accessed or viewed from the device during the remote session?</t>
  </si>
  <si>
    <t>Tenzij in verwerkersovereenkomst geheimhouding is vastgelegd</t>
  </si>
  <si>
    <t>RMOT-2</t>
  </si>
  <si>
    <t>Does the device permit or use remote service connections for predictive maintenance data?</t>
  </si>
  <si>
    <t>RMOT-3</t>
  </si>
  <si>
    <t>Does the device have any other remotely accessible functionality (e.g. software updates, remote training)?</t>
  </si>
  <si>
    <t>OTHER SECURITY CONSIDERATIONS (OTHR)</t>
  </si>
  <si>
    <t>Categorieen</t>
  </si>
  <si>
    <t>Sec. Level</t>
  </si>
  <si>
    <t>Uiteindelijk eindoordeel uitgedrukt in een score Letter A -R</t>
  </si>
  <si>
    <t>PRIV</t>
  </si>
  <si>
    <t>STITCH</t>
  </si>
  <si>
    <t>Aanv SC</t>
  </si>
  <si>
    <t>Sec Mngt</t>
  </si>
  <si>
    <t>MDS</t>
  </si>
  <si>
    <t>Voorblad items</t>
  </si>
  <si>
    <t>respons op de vragenlijst</t>
  </si>
  <si>
    <t># Checks</t>
  </si>
  <si>
    <t>Score bepaald aan vraag en weegfactor / maximale score</t>
  </si>
  <si>
    <t>PRIVACY</t>
  </si>
  <si>
    <t>Autorisaties</t>
  </si>
  <si>
    <t>SM</t>
  </si>
  <si>
    <t>waar is verwerking, encrypted, backup, anomiseren</t>
  </si>
  <si>
    <t>ICT Eisen</t>
  </si>
  <si>
    <t xml:space="preserve">netwerk </t>
  </si>
  <si>
    <t>Patch, conf mngt, auditing &amp; logging, roadmap &amp; LCM</t>
  </si>
  <si>
    <t>encr.</t>
  </si>
  <si>
    <t xml:space="preserve">Federatie, MFA, </t>
  </si>
  <si>
    <t>Definitie</t>
  </si>
  <si>
    <t>&gt;= Respons</t>
  </si>
  <si>
    <t>&gt;=  Score</t>
  </si>
  <si>
    <t>&lt; Score</t>
  </si>
  <si>
    <t>A</t>
  </si>
  <si>
    <t>B</t>
  </si>
  <si>
    <t>C</t>
  </si>
  <si>
    <t>D</t>
  </si>
  <si>
    <t>E</t>
  </si>
  <si>
    <t>F</t>
  </si>
  <si>
    <t>R</t>
  </si>
  <si>
    <t>Onvoldoende gegevens ingevuld</t>
  </si>
  <si>
    <t>Instructie voor markeren afwijkingen</t>
  </si>
  <si>
    <t>Om afwijkende antwoorden te vinden voor op het voorblad in cel A1 een x in.</t>
  </si>
  <si>
    <t>lst_NL</t>
  </si>
  <si>
    <t>lst_janee</t>
  </si>
  <si>
    <t>lst_janeenvt</t>
  </si>
  <si>
    <t>lst_ToelNvt</t>
  </si>
  <si>
    <t>lst_janeeToel</t>
  </si>
  <si>
    <t>lst_jaToel</t>
  </si>
  <si>
    <t>lst_BI</t>
  </si>
  <si>
    <t>lst_V</t>
  </si>
  <si>
    <t>lst_level</t>
  </si>
  <si>
    <t>lst_YesNo</t>
  </si>
  <si>
    <t>lst_YesNoNa</t>
  </si>
  <si>
    <t>lst_YesNa</t>
  </si>
  <si>
    <t>lst_MSD2</t>
  </si>
  <si>
    <t>lst_EN_naSeeNote</t>
  </si>
  <si>
    <t>lst_DPIA</t>
  </si>
  <si>
    <t>lst_tst</t>
  </si>
  <si>
    <t>lst_Category</t>
  </si>
  <si>
    <t>lst_Toestemming</t>
  </si>
  <si>
    <t>lst_Nvt</t>
  </si>
  <si>
    <t>Voldoet</t>
  </si>
  <si>
    <t>Laag</t>
  </si>
  <si>
    <t>Relevant</t>
  </si>
  <si>
    <t>Voldoet Niet</t>
  </si>
  <si>
    <t>Midden</t>
  </si>
  <si>
    <t>Niet relevant</t>
  </si>
  <si>
    <t>Test uitgevoerd - Issues gevonden</t>
  </si>
  <si>
    <t>Niet akkoord</t>
  </si>
  <si>
    <t>N.V.T.</t>
  </si>
  <si>
    <t>Hoog</t>
  </si>
  <si>
    <t>Geen test uitgevoerd</t>
  </si>
  <si>
    <t>Hoog Medisch</t>
  </si>
  <si>
    <t>Toevoegen</t>
  </si>
  <si>
    <t>Per checklist 3 controle getallen (security/privacy/ICT) toevoegen die afwijkingen in de antwoorden laten zien. Per controle wordt  bepaald door een getal tussen de x en y of er mogleijk risico aanwezig is (Groen/Oranje/Rood) en of aanvullend onderzoek door security/ICT nodig is.</t>
  </si>
  <si>
    <t>Toevoegen Checklist 6 applicatie uitvraag lijst van Iris.</t>
  </si>
  <si>
    <t>Toevoegen korte vragenlijst voor inkoop om te bepalen welke Checklists meegestuurd moeten worden. Vragen als: Is de levernacier NEN7510-1/2-2017/ISO-27001/2-2013 gecertificeerd; Levert de leverancier een onprem ICT systeem; Levert de leverancier een medische toepassing; Ontwikkeld de levernacier een applicatie/App/Website; Levert de Leverancier een SaaS/Cloud dienst.</t>
  </si>
  <si>
    <t>Aan de hand van de antwoorden de juiste Checklist markeren.</t>
  </si>
  <si>
    <t>Toevoegen in de vragen lijst de uitkomst van SSL-LAB en Security Headers. B</t>
  </si>
  <si>
    <t>Toevoegen in voorblad de gegevens van de inkoper welke betrokken is.</t>
  </si>
  <si>
    <t>Met de FG's is afgesproken dat bij een hoge BIV classificatie altijd de checklists worden gestuurd. Daarnaast bij twijfel door de FG of Inkoop.</t>
  </si>
  <si>
    <t>Immunostainers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</si>
</sst>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00\ &quot;Pnt.&quot;"/>
    <numFmt numFmtId="166" formatCode="[$-413]d\ mmmm\ yyyy;@"/>
    <numFmt numFmtId="167" formatCode="[$-413]d/mmm/yy;@"/>
  </numFmts>
  <fonts count="37" x14ac:knownFonts="1">
    <font>
      <sz val="11"/>
      <color theme="1"/>
      <name val="Calibri"/>
      <family val="2"/>
      <scheme val="minor"/>
    </font>
    <font>
      <b/>
      <sz val="11"/>
      <color theme="1"/>
      <name val="Calibri"/>
      <family val="2"/>
      <scheme val="minor"/>
    </font>
    <font>
      <sz val="10"/>
      <color rgb="FF000000"/>
      <name val="Arial"/>
      <family val="2"/>
    </font>
    <font>
      <b/>
      <sz val="11"/>
      <color rgb="FFFFFFFF"/>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sz val="11"/>
      <color rgb="FF000000"/>
      <name val="Calibri"/>
      <family val="2"/>
      <charset val="1"/>
    </font>
    <font>
      <b/>
      <sz val="10"/>
      <color rgb="FFFFFFFF"/>
      <name val="Arial"/>
      <family val="2"/>
    </font>
    <font>
      <b/>
      <sz val="10"/>
      <color theme="0"/>
      <name val="Calibri"/>
      <family val="2"/>
      <scheme val="minor"/>
    </font>
    <font>
      <u/>
      <sz val="10"/>
      <color theme="10"/>
      <name val="Calibri"/>
      <family val="2"/>
      <scheme val="minor"/>
    </font>
    <font>
      <sz val="10"/>
      <color theme="0"/>
      <name val="Calibri"/>
      <family val="2"/>
      <scheme val="minor"/>
    </font>
    <font>
      <b/>
      <sz val="10"/>
      <color rgb="FFFFFFFF"/>
      <name val="Calibri"/>
      <family val="2"/>
      <scheme val="minor"/>
    </font>
    <font>
      <i/>
      <sz val="10"/>
      <color theme="1"/>
      <name val="Calibri"/>
      <family val="2"/>
      <scheme val="minor"/>
    </font>
    <font>
      <u/>
      <sz val="10"/>
      <color theme="1"/>
      <name val="Calibri"/>
      <family val="2"/>
      <scheme val="minor"/>
    </font>
    <font>
      <sz val="8"/>
      <color theme="1"/>
      <name val="Calibri"/>
      <family val="2"/>
      <scheme val="minor"/>
    </font>
    <font>
      <b/>
      <sz val="8"/>
      <color rgb="FFFFFFFF"/>
      <name val="Calibri"/>
      <family val="2"/>
      <scheme val="minor"/>
    </font>
    <font>
      <b/>
      <sz val="18"/>
      <color theme="0"/>
      <name val="Calibri"/>
      <family val="2"/>
      <scheme val="minor"/>
    </font>
    <font>
      <b/>
      <sz val="8"/>
      <color theme="1"/>
      <name val="Calibri"/>
      <family val="2"/>
      <scheme val="minor"/>
    </font>
    <font>
      <i/>
      <sz val="8"/>
      <color theme="1"/>
      <name val="Calibri"/>
      <family val="2"/>
      <scheme val="minor"/>
    </font>
    <font>
      <b/>
      <i/>
      <sz val="10"/>
      <color theme="1"/>
      <name val="Calibri"/>
      <family val="2"/>
      <scheme val="minor"/>
    </font>
    <font>
      <i/>
      <sz val="10"/>
      <color theme="0"/>
      <name val="Calibri"/>
      <family val="2"/>
      <scheme val="minor"/>
    </font>
    <font>
      <b/>
      <sz val="18"/>
      <color rgb="FFFFFFFF"/>
      <name val="Calibri"/>
      <family val="2"/>
      <scheme val="minor"/>
    </font>
    <font>
      <b/>
      <sz val="10"/>
      <color theme="1" tint="0.49995422223578601"/>
      <name val="Calibri"/>
      <family val="2"/>
      <scheme val="minor"/>
    </font>
    <font>
      <b/>
      <sz val="9"/>
      <color rgb="FFFFFFFF"/>
      <name val="Calibri"/>
      <family val="2"/>
      <scheme val="minor"/>
    </font>
    <font>
      <sz val="9"/>
      <color theme="1"/>
      <name val="Calibri"/>
      <family val="2"/>
      <scheme val="minor"/>
    </font>
    <font>
      <sz val="10"/>
      <color rgb="FFFFFFFF"/>
      <name val="Calibri"/>
      <family val="2"/>
      <scheme val="minor"/>
    </font>
    <font>
      <b/>
      <sz val="9"/>
      <color rgb="FFFFFFFF"/>
      <name val="Arial"/>
      <family val="2"/>
    </font>
    <font>
      <b/>
      <sz val="9"/>
      <color theme="1"/>
      <name val="Calibri"/>
      <family val="2"/>
      <scheme val="minor"/>
    </font>
    <font>
      <b/>
      <sz val="48"/>
      <color rgb="FFFFFFFF"/>
      <name val="Calibri"/>
      <family val="2"/>
      <scheme val="minor"/>
    </font>
    <font>
      <b/>
      <sz val="18"/>
      <name val="Calibri"/>
      <family val="2"/>
      <scheme val="minor"/>
    </font>
    <font>
      <b/>
      <sz val="10"/>
      <name val="Calibri"/>
      <family val="2"/>
      <scheme val="minor"/>
    </font>
    <font>
      <sz val="8"/>
      <color theme="0"/>
      <name val="Calibri"/>
      <family val="2"/>
      <scheme val="minor"/>
    </font>
    <font>
      <b/>
      <sz val="8"/>
      <color theme="0"/>
      <name val="Calibri"/>
      <family val="2"/>
      <scheme val="minor"/>
    </font>
    <font>
      <sz val="10"/>
      <name val="Calibri"/>
      <family val="2"/>
      <scheme val="minor"/>
    </font>
    <font>
      <u/>
      <sz val="9"/>
      <color theme="10"/>
      <name val="Calibri"/>
      <family val="2"/>
      <scheme val="minor"/>
    </font>
    <font>
      <sz val="11"/>
      <color theme="1"/>
      <name val="Calibri"/>
      <family val="2"/>
      <scheme val="minor"/>
    </font>
  </fonts>
  <fills count="20">
    <fill>
      <patternFill patternType="none"/>
    </fill>
    <fill>
      <patternFill patternType="gray125"/>
    </fill>
    <fill>
      <patternFill patternType="solid">
        <fgColor rgb="FF000000"/>
        <bgColor indexed="64"/>
      </patternFill>
    </fill>
    <fill>
      <patternFill patternType="solid">
        <fgColor rgb="FF7F7F7F"/>
        <bgColor indexed="64"/>
      </patternFill>
    </fill>
    <fill>
      <patternFill patternType="solid">
        <fgColor theme="5" tint="-0.49995422223578601"/>
        <bgColor indexed="64"/>
      </patternFill>
    </fill>
    <fill>
      <patternFill patternType="solid">
        <fgColor theme="4"/>
        <bgColor indexed="64"/>
      </patternFill>
    </fill>
    <fill>
      <patternFill patternType="solid">
        <fgColor theme="1"/>
        <bgColor indexed="64"/>
      </patternFill>
    </fill>
    <fill>
      <patternFill patternType="solid">
        <fgColor theme="7" tint="0.79995117038483843"/>
        <bgColor indexed="64"/>
      </patternFill>
    </fill>
    <fill>
      <patternFill patternType="solid">
        <fgColor theme="0"/>
        <bgColor indexed="64"/>
      </patternFill>
    </fill>
    <fill>
      <patternFill patternType="solid">
        <fgColor theme="5" tint="0.79995117038483843"/>
        <bgColor indexed="64"/>
      </patternFill>
    </fill>
    <fill>
      <patternFill patternType="solid">
        <fgColor rgb="FFC00000"/>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2" tint="-0.24994659260841701"/>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8" tint="0.79995117038483843"/>
        <bgColor indexed="64"/>
      </patternFill>
    </fill>
    <fill>
      <patternFill patternType="solid">
        <fgColor theme="5"/>
        <bgColor indexed="64"/>
      </patternFill>
    </fill>
    <fill>
      <patternFill patternType="solid">
        <fgColor theme="9" tint="-0.24994659260841701"/>
        <bgColor indexed="64"/>
      </patternFill>
    </fill>
    <fill>
      <patternFill patternType="solid">
        <fgColor theme="9"/>
        <bgColor indexed="64"/>
      </patternFill>
    </fill>
  </fills>
  <borders count="31">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right/>
      <top/>
      <bottom style="thick">
        <color theme="0"/>
      </bottom>
      <diagonal/>
    </border>
    <border>
      <left/>
      <right style="thin">
        <color theme="0"/>
      </right>
      <top style="thin">
        <color theme="0"/>
      </top>
      <bottom style="thin">
        <color theme="0"/>
      </bottom>
      <diagonal/>
    </border>
    <border>
      <left style="thin">
        <color auto="1"/>
      </left>
      <right/>
      <top style="thin">
        <color auto="1"/>
      </top>
      <bottom/>
      <diagonal/>
    </border>
    <border>
      <left/>
      <right/>
      <top/>
      <bottom style="double">
        <color auto="1"/>
      </bottom>
      <diagonal/>
    </border>
    <border>
      <left/>
      <right/>
      <top style="thin">
        <color auto="1"/>
      </top>
      <bottom/>
      <diagonal/>
    </border>
    <border>
      <left/>
      <right style="thin">
        <color auto="1"/>
      </right>
      <top/>
      <bottom style="thin">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s>
  <cellStyleXfs count="6">
    <xf numFmtId="0" fontId="0" fillId="0" borderId="0"/>
    <xf numFmtId="0" fontId="2" fillId="0" borderId="0"/>
    <xf numFmtId="0" fontId="4" fillId="0" borderId="0" applyNumberFormat="0" applyFill="0" applyBorder="0" applyAlignment="0" applyProtection="0"/>
    <xf numFmtId="0" fontId="2" fillId="0" borderId="0"/>
    <xf numFmtId="0" fontId="7" fillId="0" borderId="0"/>
    <xf numFmtId="9" fontId="36" fillId="0" borderId="0" applyFont="0" applyFill="0" applyBorder="0" applyAlignment="0" applyProtection="0"/>
  </cellStyleXfs>
  <cellXfs count="277">
    <xf numFmtId="0" fontId="0" fillId="0" borderId="0" xfId="0"/>
    <xf numFmtId="0" fontId="13" fillId="12" borderId="0" xfId="0" applyFont="1" applyFill="1" applyAlignment="1">
      <alignment horizontal="center" vertical="top" wrapText="1"/>
    </xf>
    <xf numFmtId="0" fontId="1" fillId="8" borderId="0" xfId="0" applyFont="1" applyFill="1" applyAlignment="1">
      <alignment horizontal="center"/>
    </xf>
    <xf numFmtId="0" fontId="1" fillId="0" borderId="0" xfId="0" applyFont="1" applyAlignment="1">
      <alignment horizontal="center"/>
    </xf>
    <xf numFmtId="166" fontId="5" fillId="8" borderId="8" xfId="0" applyNumberFormat="1" applyFont="1" applyFill="1" applyBorder="1" applyAlignment="1" applyProtection="1">
      <alignment vertical="center" wrapText="1"/>
      <protection locked="0"/>
    </xf>
    <xf numFmtId="166" fontId="5" fillId="8" borderId="0" xfId="0" applyNumberFormat="1" applyFont="1" applyFill="1" applyAlignment="1" applyProtection="1">
      <alignment vertical="center" wrapText="1"/>
      <protection locked="0"/>
    </xf>
    <xf numFmtId="0" fontId="9" fillId="5" borderId="25" xfId="0" applyFont="1" applyFill="1" applyBorder="1" applyAlignment="1" applyProtection="1">
      <protection locked="0"/>
    </xf>
    <xf numFmtId="0" fontId="9" fillId="5" borderId="25" xfId="0" applyFont="1" applyFill="1" applyBorder="1" applyAlignment="1"/>
    <xf numFmtId="0" fontId="9" fillId="5" borderId="27" xfId="0" applyFont="1" applyFill="1" applyBorder="1" applyAlignment="1"/>
    <xf numFmtId="0" fontId="5" fillId="0" borderId="2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9" fillId="19" borderId="28" xfId="0" applyFont="1" applyFill="1" applyBorder="1" applyAlignment="1">
      <alignment horizontal="left"/>
    </xf>
    <xf numFmtId="0" fontId="9" fillId="19" borderId="25" xfId="0" applyFont="1" applyFill="1" applyBorder="1" applyAlignment="1">
      <alignment horizontal="left"/>
    </xf>
    <xf numFmtId="0" fontId="9" fillId="19" borderId="27" xfId="0" applyFont="1" applyFill="1" applyBorder="1" applyAlignment="1">
      <alignment horizontal="left"/>
    </xf>
    <xf numFmtId="0" fontId="17" fillId="6" borderId="13" xfId="0" applyFont="1" applyFill="1" applyBorder="1" applyAlignment="1">
      <alignment horizontal="center"/>
    </xf>
    <xf numFmtId="0" fontId="1" fillId="0" borderId="0" xfId="0" applyFont="1"/>
    <xf numFmtId="0" fontId="5" fillId="0" borderId="0" xfId="0" applyFont="1"/>
    <xf numFmtId="0" fontId="5" fillId="0" borderId="0" xfId="0" applyFont="1" applyAlignment="1">
      <alignment vertical="top"/>
    </xf>
    <xf numFmtId="0" fontId="5" fillId="0" borderId="0" xfId="0" applyFont="1" applyAlignment="1">
      <alignment wrapText="1"/>
    </xf>
    <xf numFmtId="0" fontId="6" fillId="0" borderId="0" xfId="0" applyFont="1"/>
    <xf numFmtId="0" fontId="6" fillId="0" borderId="1" xfId="0" applyFont="1" applyBorder="1"/>
    <xf numFmtId="0" fontId="6" fillId="0" borderId="2" xfId="0" applyFont="1" applyBorder="1"/>
    <xf numFmtId="0" fontId="6" fillId="0" borderId="2" xfId="0" applyFont="1" applyBorder="1" applyAlignment="1">
      <alignment horizontal="left" indent="1"/>
    </xf>
    <xf numFmtId="0" fontId="6" fillId="0" borderId="3" xfId="0" applyFont="1" applyBorder="1"/>
    <xf numFmtId="0" fontId="12" fillId="2" borderId="4" xfId="0" applyFont="1" applyFill="1" applyBorder="1" applyAlignment="1">
      <alignment vertical="center" wrapText="1"/>
    </xf>
    <xf numFmtId="0" fontId="12" fillId="3" borderId="5" xfId="0" applyFont="1" applyFill="1" applyBorder="1" applyAlignment="1">
      <alignment vertical="center" wrapText="1"/>
    </xf>
    <xf numFmtId="0" fontId="5" fillId="4" borderId="0" xfId="0" applyFont="1" applyFill="1" applyAlignment="1">
      <alignment wrapText="1"/>
    </xf>
    <xf numFmtId="0" fontId="15" fillId="0" borderId="0" xfId="0" applyFont="1"/>
    <xf numFmtId="0" fontId="16" fillId="3" borderId="5" xfId="0" applyFont="1" applyFill="1" applyBorder="1" applyAlignment="1">
      <alignment vertical="center" wrapText="1"/>
    </xf>
    <xf numFmtId="0" fontId="15" fillId="0" borderId="0" xfId="0" applyFont="1" applyAlignment="1">
      <alignment wrapText="1"/>
    </xf>
    <xf numFmtId="0" fontId="12" fillId="2"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5" fillId="0" borderId="0" xfId="0" applyFont="1" applyAlignment="1">
      <alignment horizontal="center"/>
    </xf>
    <xf numFmtId="0" fontId="5" fillId="0" borderId="6" xfId="0" applyFont="1" applyBorder="1" applyAlignment="1">
      <alignment horizontal="left" vertical="top"/>
    </xf>
    <xf numFmtId="0" fontId="5" fillId="0" borderId="6" xfId="0" applyFont="1" applyBorder="1" applyAlignment="1">
      <alignment horizontal="left" vertical="top"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left" vertical="top" wrapText="1"/>
    </xf>
    <xf numFmtId="0" fontId="5" fillId="0" borderId="6" xfId="0" applyFont="1" applyBorder="1" applyAlignment="1">
      <alignment horizontal="left" vertical="center" wrapText="1"/>
    </xf>
    <xf numFmtId="0" fontId="5" fillId="0" borderId="6" xfId="0" quotePrefix="1" applyFont="1" applyBorder="1" applyAlignment="1">
      <alignment horizontal="left" vertical="top" wrapText="1"/>
    </xf>
    <xf numFmtId="0" fontId="10" fillId="0" borderId="6" xfId="2" applyFont="1" applyBorder="1" applyAlignment="1">
      <alignment horizontal="left" vertical="top" wrapText="1"/>
    </xf>
    <xf numFmtId="0" fontId="5" fillId="0" borderId="6" xfId="0" applyFont="1" applyBorder="1" applyAlignment="1">
      <alignment horizontal="left" vertical="center"/>
    </xf>
    <xf numFmtId="0" fontId="5" fillId="0" borderId="6" xfId="0" applyFont="1" applyBorder="1" applyAlignment="1">
      <alignment horizontal="center" wrapText="1"/>
    </xf>
    <xf numFmtId="0" fontId="5" fillId="0" borderId="0" xfId="0" applyFont="1" applyProtection="1">
      <protection locked="0"/>
    </xf>
    <xf numFmtId="0" fontId="5" fillId="0" borderId="0" xfId="0" applyFont="1" applyAlignment="1" applyProtection="1">
      <alignment wrapText="1"/>
      <protection locked="0"/>
    </xf>
    <xf numFmtId="0" fontId="15" fillId="0" borderId="0" xfId="0" applyFont="1" applyAlignment="1">
      <alignment horizontal="right"/>
    </xf>
    <xf numFmtId="0" fontId="5" fillId="0" borderId="7" xfId="0" applyFont="1" applyBorder="1" applyProtection="1">
      <protection locked="0"/>
    </xf>
    <xf numFmtId="0" fontId="5" fillId="0" borderId="8" xfId="0" applyFont="1" applyBorder="1" applyProtection="1">
      <protection locked="0"/>
    </xf>
    <xf numFmtId="0" fontId="5" fillId="0" borderId="9" xfId="0" applyFont="1" applyBorder="1" applyProtection="1">
      <protection locked="0"/>
    </xf>
    <xf numFmtId="0" fontId="13" fillId="0" borderId="0" xfId="0" applyFont="1"/>
    <xf numFmtId="0" fontId="12" fillId="3"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12" fillId="3" borderId="11" xfId="0" applyFont="1" applyFill="1" applyBorder="1" applyAlignment="1">
      <alignment horizontal="left" vertical="top" wrapText="1"/>
    </xf>
    <xf numFmtId="0" fontId="5" fillId="0" borderId="11" xfId="0" applyFont="1" applyBorder="1" applyAlignment="1" applyProtection="1">
      <alignment horizontal="left" vertical="top" wrapText="1"/>
      <protection locked="0"/>
    </xf>
    <xf numFmtId="0" fontId="12" fillId="2" borderId="12" xfId="0" applyFont="1" applyFill="1" applyBorder="1" applyAlignment="1">
      <alignment horizontal="left" vertical="top" wrapText="1"/>
    </xf>
    <xf numFmtId="0" fontId="8" fillId="5" borderId="13" xfId="0" applyFont="1" applyFill="1" applyBorder="1" applyAlignment="1">
      <alignment horizontal="left" vertical="top"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Border="1" applyAlignment="1">
      <alignment horizontal="left" vertical="top" wrapText="1"/>
    </xf>
    <xf numFmtId="0" fontId="5" fillId="0" borderId="15" xfId="0" quotePrefix="1" applyFont="1" applyBorder="1" applyAlignment="1">
      <alignment horizontal="left" vertical="top" wrapText="1"/>
    </xf>
    <xf numFmtId="0" fontId="5" fillId="4" borderId="15" xfId="0" applyFont="1" applyFill="1" applyBorder="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vertical="top"/>
    </xf>
    <xf numFmtId="0" fontId="12" fillId="3" borderId="16" xfId="0" applyFont="1" applyFill="1" applyBorder="1" applyAlignment="1">
      <alignment vertical="center" wrapText="1"/>
    </xf>
    <xf numFmtId="0" fontId="16" fillId="3" borderId="16" xfId="0" applyFont="1" applyFill="1" applyBorder="1" applyAlignment="1">
      <alignment vertical="center" wrapText="1"/>
    </xf>
    <xf numFmtId="0" fontId="12" fillId="5" borderId="17" xfId="0" applyFont="1" applyFill="1" applyBorder="1" applyAlignment="1">
      <alignment vertical="center" wrapText="1"/>
    </xf>
    <xf numFmtId="0" fontId="12" fillId="3" borderId="18" xfId="0" applyFont="1" applyFill="1" applyBorder="1" applyAlignment="1" applyProtection="1">
      <alignment vertical="center" wrapText="1"/>
      <protection locked="0"/>
    </xf>
    <xf numFmtId="0" fontId="5" fillId="0" borderId="11" xfId="0" applyFont="1" applyBorder="1" applyAlignment="1">
      <alignment horizontal="center" wrapText="1"/>
    </xf>
    <xf numFmtId="0" fontId="5" fillId="0" borderId="10" xfId="0" applyFont="1" applyBorder="1" applyAlignment="1">
      <alignment horizontal="center" wrapText="1"/>
    </xf>
    <xf numFmtId="0" fontId="9" fillId="6" borderId="0" xfId="0" applyFont="1" applyFill="1" applyAlignment="1">
      <alignment wrapText="1"/>
    </xf>
    <xf numFmtId="0" fontId="11" fillId="6" borderId="0" xfId="0" applyFont="1" applyFill="1" applyProtection="1">
      <protection locked="0"/>
    </xf>
    <xf numFmtId="0" fontId="11" fillId="6" borderId="0" xfId="0" applyFont="1" applyFill="1" applyAlignment="1" applyProtection="1">
      <alignment wrapText="1"/>
      <protection locked="0"/>
    </xf>
    <xf numFmtId="164" fontId="11" fillId="6" borderId="0" xfId="0" applyNumberFormat="1" applyFont="1" applyFill="1" applyAlignment="1" applyProtection="1">
      <alignment wrapText="1"/>
      <protection locked="0"/>
    </xf>
    <xf numFmtId="0" fontId="11" fillId="6" borderId="0" xfId="0" applyFont="1" applyFill="1"/>
    <xf numFmtId="0" fontId="11" fillId="6" borderId="0" xfId="0" applyFont="1" applyFill="1" applyAlignment="1">
      <alignment wrapText="1"/>
    </xf>
    <xf numFmtId="0" fontId="9" fillId="6" borderId="0" xfId="0" applyFont="1" applyFill="1"/>
    <xf numFmtId="0" fontId="5" fillId="0" borderId="0" xfId="0" applyFont="1" applyAlignment="1">
      <alignment vertical="top" wrapText="1"/>
    </xf>
    <xf numFmtId="0" fontId="6" fillId="0" borderId="0" xfId="0" applyFont="1" applyAlignment="1">
      <alignment wrapText="1"/>
    </xf>
    <xf numFmtId="0" fontId="13" fillId="0" borderId="0" xfId="0" applyFont="1" applyAlignment="1">
      <alignment wrapText="1"/>
    </xf>
    <xf numFmtId="16" fontId="5" fillId="0" borderId="0" xfId="0" applyNumberFormat="1" applyFont="1"/>
    <xf numFmtId="0" fontId="6" fillId="0" borderId="0" xfId="0" applyFont="1" applyAlignment="1">
      <alignment vertical="top"/>
    </xf>
    <xf numFmtId="0" fontId="12" fillId="2" borderId="0" xfId="0" applyFont="1" applyFill="1" applyAlignment="1">
      <alignment vertical="top" wrapText="1"/>
    </xf>
    <xf numFmtId="0" fontId="12" fillId="5" borderId="0" xfId="0" applyFont="1" applyFill="1" applyAlignment="1">
      <alignment vertical="top" wrapText="1"/>
    </xf>
    <xf numFmtId="0" fontId="5" fillId="0" borderId="0" xfId="0" applyFont="1" applyAlignment="1" applyProtection="1">
      <alignment vertical="top"/>
      <protection locked="0"/>
    </xf>
    <xf numFmtId="0" fontId="6" fillId="0" borderId="0" xfId="0" applyFont="1" applyAlignment="1">
      <alignment vertical="top" wrapText="1"/>
    </xf>
    <xf numFmtId="0" fontId="5" fillId="4" borderId="0" xfId="0" applyFont="1" applyFill="1" applyAlignment="1">
      <alignment vertical="top"/>
    </xf>
    <xf numFmtId="0" fontId="6" fillId="0" borderId="0" xfId="0" applyFont="1" applyAlignment="1">
      <alignment horizontal="center" vertical="top"/>
    </xf>
    <xf numFmtId="0" fontId="5" fillId="0" borderId="0" xfId="0" applyFont="1" applyAlignment="1">
      <alignment horizontal="center" vertical="top"/>
    </xf>
    <xf numFmtId="0" fontId="5" fillId="7" borderId="0" xfId="0" applyFont="1" applyFill="1" applyAlignment="1">
      <alignment horizontal="center" vertical="top"/>
    </xf>
    <xf numFmtId="0" fontId="6" fillId="7" borderId="0" xfId="0" applyFont="1" applyFill="1" applyAlignment="1">
      <alignment horizontal="center" vertical="top"/>
    </xf>
    <xf numFmtId="0" fontId="5" fillId="0" borderId="11" xfId="0" applyFont="1" applyBorder="1" applyAlignment="1">
      <alignment horizontal="left" vertical="top"/>
    </xf>
    <xf numFmtId="0" fontId="5" fillId="4" borderId="19" xfId="0" applyFont="1" applyFill="1" applyBorder="1" applyAlignment="1">
      <alignment horizontal="left" vertical="top"/>
    </xf>
    <xf numFmtId="0" fontId="6" fillId="0" borderId="0" xfId="0" applyFont="1" applyAlignment="1">
      <alignment horizontal="left" vertical="top"/>
    </xf>
    <xf numFmtId="0" fontId="5" fillId="8" borderId="0" xfId="0" applyFont="1" applyFill="1" applyAlignment="1">
      <alignment horizontal="center" vertical="top"/>
    </xf>
    <xf numFmtId="0" fontId="6" fillId="8" borderId="0" xfId="0" applyFont="1" applyFill="1" applyAlignment="1">
      <alignment horizontal="center" vertical="top"/>
    </xf>
    <xf numFmtId="0" fontId="0" fillId="0" borderId="0" xfId="0" applyAlignment="1">
      <alignment horizontal="center"/>
    </xf>
    <xf numFmtId="0" fontId="0" fillId="7" borderId="0" xfId="0" applyFill="1" applyAlignment="1">
      <alignment vertical="top"/>
    </xf>
    <xf numFmtId="0" fontId="1" fillId="0" borderId="0" xfId="0" applyFont="1" applyAlignment="1">
      <alignment horizontal="center" vertical="center"/>
    </xf>
    <xf numFmtId="0" fontId="0" fillId="0" borderId="0" xfId="0" applyAlignment="1">
      <alignment horizontal="center" vertical="center"/>
    </xf>
    <xf numFmtId="9" fontId="0" fillId="0" borderId="0" xfId="5" applyFont="1" applyAlignment="1">
      <alignment horizontal="center"/>
    </xf>
    <xf numFmtId="9" fontId="15" fillId="0" borderId="0" xfId="5" applyFont="1" applyAlignment="1">
      <alignment horizontal="center" vertical="center"/>
    </xf>
    <xf numFmtId="0" fontId="18" fillId="0" borderId="0" xfId="0" applyFont="1"/>
    <xf numFmtId="0" fontId="15" fillId="0" borderId="0" xfId="0" applyFont="1" applyAlignment="1">
      <alignment horizontal="center"/>
    </xf>
    <xf numFmtId="0" fontId="5" fillId="9" borderId="0" xfId="0" applyFont="1" applyFill="1" applyAlignment="1">
      <alignment horizontal="center" vertical="top"/>
    </xf>
    <xf numFmtId="0" fontId="6" fillId="9" borderId="0" xfId="0" applyFont="1" applyFill="1" applyAlignment="1">
      <alignment horizontal="center" vertical="top"/>
    </xf>
    <xf numFmtId="0" fontId="5" fillId="10" borderId="0" xfId="0" applyFont="1" applyFill="1"/>
    <xf numFmtId="0" fontId="5" fillId="10" borderId="0" xfId="0" applyFont="1" applyFill="1" applyAlignment="1">
      <alignment wrapText="1"/>
    </xf>
    <xf numFmtId="165" fontId="18" fillId="0" borderId="0" xfId="5" applyNumberFormat="1" applyFont="1" applyAlignment="1">
      <alignment horizontal="center" vertical="center"/>
    </xf>
    <xf numFmtId="0" fontId="0" fillId="0" borderId="20" xfId="0" applyBorder="1"/>
    <xf numFmtId="9" fontId="0" fillId="0" borderId="20" xfId="5" applyFont="1" applyBorder="1" applyAlignment="1">
      <alignment horizontal="center"/>
    </xf>
    <xf numFmtId="0" fontId="15" fillId="0" borderId="20" xfId="0" applyFont="1" applyBorder="1"/>
    <xf numFmtId="9" fontId="15" fillId="0" borderId="20" xfId="5" applyFont="1" applyBorder="1" applyAlignment="1">
      <alignment horizontal="center" vertical="center"/>
    </xf>
    <xf numFmtId="0" fontId="5" fillId="11" borderId="0" xfId="0" applyFont="1" applyFill="1" applyAlignment="1">
      <alignment horizontal="center" vertical="top"/>
    </xf>
    <xf numFmtId="0" fontId="12" fillId="2" borderId="0" xfId="0" applyFont="1" applyFill="1" applyAlignment="1">
      <alignment horizontal="center" vertical="center" wrapText="1"/>
    </xf>
    <xf numFmtId="0" fontId="19" fillId="12" borderId="0" xfId="0" applyFont="1" applyFill="1" applyAlignment="1">
      <alignment horizontal="center" vertical="top" wrapText="1"/>
    </xf>
    <xf numFmtId="0" fontId="15" fillId="0" borderId="0" xfId="0" applyFont="1" applyAlignment="1">
      <alignment vertical="top" wrapText="1"/>
    </xf>
    <xf numFmtId="0" fontId="15" fillId="4" borderId="0" xfId="0" applyFont="1" applyFill="1" applyAlignment="1">
      <alignment vertical="top"/>
    </xf>
    <xf numFmtId="0" fontId="15" fillId="0" borderId="0" xfId="0" applyFont="1" applyAlignment="1">
      <alignment vertical="top"/>
    </xf>
    <xf numFmtId="0" fontId="0" fillId="0" borderId="0" xfId="0" applyAlignment="1">
      <alignment horizontal="center" vertical="top"/>
    </xf>
    <xf numFmtId="0" fontId="18" fillId="0" borderId="21" xfId="0" applyFont="1" applyBorder="1"/>
    <xf numFmtId="0" fontId="5" fillId="0" borderId="0" xfId="0" applyFont="1" applyAlignment="1">
      <alignment horizontal="center" wrapText="1"/>
    </xf>
    <xf numFmtId="0" fontId="20" fillId="12" borderId="0" xfId="0" applyFont="1" applyFill="1" applyAlignment="1">
      <alignment horizontal="center" vertical="top" wrapText="1"/>
    </xf>
    <xf numFmtId="0" fontId="12" fillId="2" borderId="6" xfId="0" applyFont="1" applyFill="1" applyBorder="1" applyAlignment="1">
      <alignment horizontal="left" vertical="top" wrapText="1"/>
    </xf>
    <xf numFmtId="0" fontId="4" fillId="0" borderId="0" xfId="2" applyBorder="1" applyAlignment="1">
      <alignment vertical="top" wrapText="1"/>
    </xf>
    <xf numFmtId="0" fontId="5" fillId="13" borderId="0" xfId="0" applyFont="1" applyFill="1" applyAlignment="1">
      <alignment vertical="top"/>
    </xf>
    <xf numFmtId="0" fontId="15" fillId="13" borderId="0" xfId="0" applyFont="1" applyFill="1" applyAlignment="1">
      <alignment vertical="top"/>
    </xf>
    <xf numFmtId="0" fontId="5" fillId="13" borderId="0" xfId="0" applyFont="1" applyFill="1" applyAlignment="1" applyProtection="1">
      <alignment vertical="top"/>
      <protection locked="0"/>
    </xf>
    <xf numFmtId="0" fontId="6" fillId="13" borderId="0" xfId="0" applyFont="1" applyFill="1" applyAlignment="1">
      <alignment vertical="top" wrapText="1"/>
    </xf>
    <xf numFmtId="0" fontId="5" fillId="13" borderId="0" xfId="0" applyFont="1" applyFill="1" applyAlignment="1">
      <alignment vertical="top" wrapText="1"/>
    </xf>
    <xf numFmtId="0" fontId="10" fillId="0" borderId="0" xfId="2" applyFont="1" applyBorder="1" applyAlignment="1">
      <alignment vertical="top" wrapText="1"/>
    </xf>
    <xf numFmtId="0" fontId="5" fillId="9" borderId="0" xfId="0" applyFont="1" applyFill="1" applyAlignment="1">
      <alignment vertical="top" wrapText="1"/>
    </xf>
    <xf numFmtId="0" fontId="12" fillId="2" borderId="22" xfId="0" applyFont="1" applyFill="1" applyBorder="1" applyAlignment="1">
      <alignment vertical="top" wrapText="1"/>
    </xf>
    <xf numFmtId="0" fontId="3" fillId="2" borderId="12" xfId="0" applyFont="1" applyFill="1" applyBorder="1" applyAlignment="1">
      <alignment vertical="top" wrapText="1"/>
    </xf>
    <xf numFmtId="0" fontId="12" fillId="5" borderId="13" xfId="0" applyFont="1" applyFill="1" applyBorder="1" applyAlignment="1">
      <alignment horizontal="left" vertical="top" wrapText="1"/>
    </xf>
    <xf numFmtId="0" fontId="3" fillId="2" borderId="22" xfId="0" applyFont="1" applyFill="1" applyBorder="1" applyAlignment="1">
      <alignment vertical="top" wrapText="1"/>
    </xf>
    <xf numFmtId="0" fontId="0" fillId="0" borderId="0" xfId="0" applyAlignment="1">
      <alignment vertical="top" wrapText="1"/>
    </xf>
    <xf numFmtId="0" fontId="5" fillId="8" borderId="23" xfId="0" applyFont="1" applyFill="1" applyBorder="1" applyProtection="1">
      <protection locked="0"/>
    </xf>
    <xf numFmtId="0" fontId="5" fillId="8" borderId="0" xfId="0" applyFont="1" applyFill="1" applyProtection="1">
      <protection locked="0"/>
    </xf>
    <xf numFmtId="0" fontId="5" fillId="8" borderId="24" xfId="0" applyFont="1" applyFill="1" applyBorder="1" applyProtection="1">
      <protection locked="0"/>
    </xf>
    <xf numFmtId="0" fontId="5" fillId="14" borderId="0" xfId="0" applyFont="1" applyFill="1" applyAlignment="1">
      <alignment vertical="top" wrapText="1"/>
    </xf>
    <xf numFmtId="0" fontId="6" fillId="14" borderId="0" xfId="0" applyFont="1" applyFill="1" applyAlignment="1">
      <alignment vertical="top" wrapText="1"/>
    </xf>
    <xf numFmtId="0" fontId="6" fillId="14" borderId="0" xfId="0" applyFont="1" applyFill="1" applyAlignment="1">
      <alignment horizontal="left" vertical="top" wrapText="1"/>
    </xf>
    <xf numFmtId="0" fontId="4" fillId="0" borderId="15" xfId="2" applyBorder="1" applyAlignment="1">
      <alignment horizontal="left" vertical="top" wrapText="1"/>
    </xf>
    <xf numFmtId="0" fontId="5" fillId="0" borderId="23" xfId="0" applyFont="1" applyBorder="1"/>
    <xf numFmtId="0" fontId="3" fillId="2" borderId="12" xfId="0" applyFont="1" applyFill="1" applyBorder="1" applyAlignment="1">
      <alignment horizontal="center" vertical="top" wrapText="1"/>
    </xf>
    <xf numFmtId="0" fontId="12" fillId="2" borderId="12" xfId="0" applyFont="1" applyFill="1" applyBorder="1" applyAlignment="1">
      <alignment horizontal="center" vertical="top" wrapText="1"/>
    </xf>
    <xf numFmtId="0" fontId="22" fillId="2" borderId="0" xfId="0" applyFont="1" applyFill="1" applyAlignment="1">
      <alignment vertical="center" wrapText="1"/>
    </xf>
    <xf numFmtId="0" fontId="22" fillId="2" borderId="11" xfId="0" applyFont="1" applyFill="1" applyBorder="1" applyAlignment="1">
      <alignment vertical="top" wrapText="1"/>
    </xf>
    <xf numFmtId="0" fontId="22" fillId="2" borderId="6" xfId="0" applyFont="1" applyFill="1" applyBorder="1" applyAlignment="1">
      <alignment horizontal="left" vertical="top" wrapText="1"/>
    </xf>
    <xf numFmtId="9" fontId="22" fillId="2" borderId="6" xfId="0" applyNumberFormat="1" applyFont="1" applyFill="1" applyBorder="1" applyAlignment="1">
      <alignment horizontal="center" vertical="top" wrapText="1"/>
    </xf>
    <xf numFmtId="0" fontId="5" fillId="0" borderId="0" xfId="0" applyFont="1" applyAlignment="1" applyProtection="1">
      <alignment vertical="top" wrapText="1"/>
      <protection locked="0"/>
    </xf>
    <xf numFmtId="0" fontId="12" fillId="5" borderId="0" xfId="0" applyFont="1" applyFill="1" applyAlignment="1">
      <alignment horizontal="center" vertical="center" wrapText="1"/>
    </xf>
    <xf numFmtId="0" fontId="5" fillId="0" borderId="0" xfId="0" applyFont="1" applyAlignment="1" applyProtection="1">
      <alignment horizontal="center"/>
      <protection locked="0"/>
    </xf>
    <xf numFmtId="0" fontId="5" fillId="4" borderId="0" xfId="0" applyFont="1" applyFill="1" applyAlignment="1">
      <alignment horizontal="center" wrapText="1"/>
    </xf>
    <xf numFmtId="0" fontId="23" fillId="3" borderId="0" xfId="0" applyFont="1" applyFill="1" applyAlignment="1" applyProtection="1">
      <alignment horizontal="center" vertical="center" wrapText="1"/>
      <protection locked="0"/>
    </xf>
    <xf numFmtId="0" fontId="12" fillId="2" borderId="0" xfId="0" applyFont="1" applyFill="1" applyAlignment="1">
      <alignment horizontal="left" vertical="center" wrapText="1"/>
    </xf>
    <xf numFmtId="0" fontId="24" fillId="2" borderId="12" xfId="0" applyFont="1" applyFill="1" applyBorder="1" applyAlignment="1">
      <alignment vertical="top" wrapText="1"/>
    </xf>
    <xf numFmtId="0" fontId="25" fillId="0" borderId="0" xfId="0" applyFont="1" applyAlignment="1">
      <alignment vertical="top" wrapText="1"/>
    </xf>
    <xf numFmtId="0" fontId="8" fillId="5" borderId="13" xfId="0" applyFont="1" applyFill="1" applyBorder="1" applyAlignment="1">
      <alignment horizontal="center" vertical="top" wrapText="1"/>
    </xf>
    <xf numFmtId="0" fontId="12" fillId="3" borderId="10" xfId="0" applyFont="1" applyFill="1" applyBorder="1" applyAlignment="1">
      <alignment vertical="top" wrapText="1"/>
    </xf>
    <xf numFmtId="0" fontId="12" fillId="3" borderId="6" xfId="0" applyFont="1" applyFill="1" applyBorder="1" applyAlignment="1">
      <alignment horizontal="center" vertical="top" wrapText="1"/>
    </xf>
    <xf numFmtId="0" fontId="12" fillId="3" borderId="6" xfId="0" applyFont="1" applyFill="1" applyBorder="1" applyAlignment="1">
      <alignment vertical="top" wrapText="1"/>
    </xf>
    <xf numFmtId="0" fontId="23" fillId="3" borderId="6" xfId="0" applyFont="1" applyFill="1" applyBorder="1" applyAlignment="1">
      <alignment horizontal="center" vertical="top" wrapText="1"/>
    </xf>
    <xf numFmtId="0" fontId="12" fillId="3" borderId="11" xfId="0" applyFont="1" applyFill="1" applyBorder="1" applyAlignment="1">
      <alignment vertical="top" wrapText="1"/>
    </xf>
    <xf numFmtId="0" fontId="26" fillId="3" borderId="6" xfId="0" applyFont="1" applyFill="1" applyBorder="1" applyAlignment="1">
      <alignment vertical="top" wrapText="1"/>
    </xf>
    <xf numFmtId="0" fontId="5" fillId="0" borderId="10" xfId="0" applyFont="1" applyBorder="1" applyAlignment="1">
      <alignment vertical="top"/>
    </xf>
    <xf numFmtId="0" fontId="5" fillId="0" borderId="6" xfId="0" applyFont="1" applyBorder="1" applyAlignment="1">
      <alignment horizontal="center" vertical="top"/>
    </xf>
    <xf numFmtId="0" fontId="5" fillId="0" borderId="6"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horizontal="center" vertical="top"/>
    </xf>
    <xf numFmtId="0" fontId="5" fillId="0" borderId="15" xfId="0" applyFont="1" applyBorder="1" applyAlignment="1">
      <alignment vertical="top" wrapText="1"/>
    </xf>
    <xf numFmtId="0" fontId="5" fillId="0" borderId="6" xfId="0" applyFont="1" applyBorder="1" applyAlignment="1">
      <alignment horizontal="center" vertical="center"/>
    </xf>
    <xf numFmtId="0" fontId="27" fillId="2" borderId="12" xfId="0" applyFont="1" applyFill="1" applyBorder="1" applyAlignment="1">
      <alignment horizontal="left" vertical="top" wrapText="1"/>
    </xf>
    <xf numFmtId="0" fontId="24" fillId="3" borderId="6" xfId="0" applyFont="1" applyFill="1" applyBorder="1" applyAlignment="1">
      <alignment horizontal="left" vertical="top" wrapText="1"/>
    </xf>
    <xf numFmtId="0" fontId="25" fillId="0" borderId="6" xfId="0" applyFont="1" applyBorder="1" applyAlignment="1">
      <alignment horizontal="left" vertical="top" wrapText="1"/>
    </xf>
    <xf numFmtId="0" fontId="25" fillId="0" borderId="15" xfId="0" applyFont="1" applyBorder="1" applyAlignment="1">
      <alignment horizontal="left" vertical="top" wrapText="1"/>
    </xf>
    <xf numFmtId="0" fontId="25" fillId="4" borderId="15" xfId="0" applyFont="1" applyFill="1" applyBorder="1" applyAlignment="1">
      <alignment horizontal="left" vertical="top" wrapText="1"/>
    </xf>
    <xf numFmtId="0" fontId="25" fillId="0" borderId="0" xfId="0" applyFont="1" applyAlignment="1">
      <alignment horizontal="left" vertical="top" wrapText="1"/>
    </xf>
    <xf numFmtId="0" fontId="5" fillId="8" borderId="24" xfId="0" applyFont="1" applyFill="1" applyBorder="1" applyAlignment="1">
      <alignment horizontal="center"/>
    </xf>
    <xf numFmtId="0" fontId="5" fillId="8" borderId="0" xfId="0" applyFont="1" applyFill="1" applyAlignment="1">
      <alignment vertical="top"/>
    </xf>
    <xf numFmtId="0" fontId="5" fillId="0" borderId="0" xfId="0" applyFont="1" applyAlignment="1">
      <alignment horizontal="left" vertical="top" wrapText="1" indent="1"/>
    </xf>
    <xf numFmtId="0" fontId="6" fillId="14" borderId="0" xfId="0" applyFont="1" applyFill="1" applyAlignment="1">
      <alignment vertical="top"/>
    </xf>
    <xf numFmtId="0" fontId="5" fillId="0" borderId="25" xfId="0" applyFont="1" applyBorder="1"/>
    <xf numFmtId="0" fontId="15" fillId="7" borderId="0" xfId="0" applyFont="1" applyFill="1" applyAlignment="1">
      <alignment horizontal="center"/>
    </xf>
    <xf numFmtId="0" fontId="15" fillId="0" borderId="26" xfId="0" applyFont="1" applyBorder="1" applyAlignment="1">
      <alignment horizontal="center"/>
    </xf>
    <xf numFmtId="0" fontId="1" fillId="0" borderId="0" xfId="0" applyFont="1" applyAlignment="1">
      <alignment horizontal="center"/>
    </xf>
    <xf numFmtId="0" fontId="1" fillId="8" borderId="0" xfId="0" applyFont="1" applyFill="1" applyAlignment="1">
      <alignment horizontal="center"/>
    </xf>
    <xf numFmtId="0" fontId="13" fillId="12" borderId="0" xfId="0" applyFont="1" applyFill="1" applyAlignment="1">
      <alignment horizontal="center" vertical="top" wrapText="1"/>
    </xf>
    <xf numFmtId="0" fontId="17" fillId="6" borderId="13" xfId="0" applyFont="1" applyFill="1" applyBorder="1" applyAlignment="1">
      <alignment horizontal="center"/>
    </xf>
    <xf numFmtId="0" fontId="17" fillId="6" borderId="26" xfId="0" applyFont="1" applyFill="1" applyBorder="1" applyAlignment="1">
      <alignment horizontal="center"/>
    </xf>
    <xf numFmtId="0" fontId="5" fillId="0" borderId="6" xfId="2" quotePrefix="1" applyFont="1" applyBorder="1" applyAlignment="1">
      <alignment horizontal="left" vertical="top" wrapText="1"/>
    </xf>
    <xf numFmtId="0" fontId="0" fillId="4" borderId="0" xfId="0" applyFill="1" applyAlignment="1">
      <alignment vertical="top"/>
    </xf>
    <xf numFmtId="0" fontId="0" fillId="4" borderId="0" xfId="0" applyFill="1" applyAlignment="1">
      <alignment horizontal="center" vertical="top"/>
    </xf>
    <xf numFmtId="0" fontId="0" fillId="4" borderId="0" xfId="0" applyFill="1" applyAlignment="1">
      <alignment vertical="top" wrapText="1"/>
    </xf>
    <xf numFmtId="0" fontId="25" fillId="4" borderId="0" xfId="0" applyFont="1" applyFill="1" applyAlignment="1">
      <alignment vertical="top" wrapText="1"/>
    </xf>
    <xf numFmtId="0" fontId="5" fillId="0" borderId="24" xfId="0" applyFont="1" applyBorder="1" applyAlignment="1">
      <alignment horizontal="center"/>
    </xf>
    <xf numFmtId="14" fontId="5" fillId="8" borderId="0" xfId="0" applyNumberFormat="1" applyFont="1" applyFill="1" applyProtection="1">
      <protection locked="0"/>
    </xf>
    <xf numFmtId="0" fontId="5" fillId="8" borderId="0" xfId="0" applyFont="1" applyFill="1" applyAlignment="1">
      <alignment horizontal="center"/>
    </xf>
    <xf numFmtId="0" fontId="5" fillId="14" borderId="0" xfId="0" applyFont="1" applyFill="1" applyAlignment="1">
      <alignment vertical="top"/>
    </xf>
    <xf numFmtId="0" fontId="24" fillId="2" borderId="0" xfId="0" applyFont="1" applyFill="1" applyAlignment="1">
      <alignment horizontal="center" vertical="center" wrapText="1"/>
    </xf>
    <xf numFmtId="0" fontId="24" fillId="3" borderId="5" xfId="0" applyFont="1" applyFill="1" applyBorder="1" applyAlignment="1">
      <alignment vertical="center" wrapText="1"/>
    </xf>
    <xf numFmtId="0" fontId="25" fillId="0" borderId="0" xfId="0" applyFont="1"/>
    <xf numFmtId="0" fontId="25" fillId="4" borderId="0" xfId="0" applyFont="1" applyFill="1" applyAlignment="1">
      <alignment wrapText="1"/>
    </xf>
    <xf numFmtId="0" fontId="28" fillId="0" borderId="0" xfId="0" applyFont="1"/>
    <xf numFmtId="0" fontId="28" fillId="0" borderId="20" xfId="0" applyFont="1" applyBorder="1"/>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9" xfId="0" applyFont="1" applyFill="1" applyBorder="1" applyAlignment="1" applyProtection="1">
      <alignment horizontal="left" vertical="top"/>
      <protection locked="0"/>
    </xf>
    <xf numFmtId="0" fontId="6" fillId="0" borderId="2" xfId="0" applyFont="1" applyBorder="1" applyAlignment="1">
      <alignment horizontal="left"/>
    </xf>
    <xf numFmtId="0" fontId="29" fillId="2" borderId="6" xfId="0" applyFont="1" applyFill="1" applyBorder="1" applyAlignment="1">
      <alignment horizontal="center" vertical="top" wrapText="1"/>
    </xf>
    <xf numFmtId="0" fontId="6" fillId="15" borderId="0" xfId="0" applyFont="1" applyFill="1" applyAlignment="1">
      <alignment horizontal="center" vertical="top"/>
    </xf>
    <xf numFmtId="0" fontId="5" fillId="11" borderId="0" xfId="0" applyFont="1" applyFill="1" applyProtection="1">
      <protection locked="0"/>
    </xf>
    <xf numFmtId="9" fontId="25" fillId="0" borderId="0" xfId="0" applyNumberFormat="1" applyFont="1" applyAlignment="1">
      <alignment horizontal="center" vertical="center"/>
    </xf>
    <xf numFmtId="0" fontId="3" fillId="2" borderId="12" xfId="0" applyFont="1" applyFill="1" applyBorder="1" applyAlignment="1">
      <alignment vertical="top"/>
    </xf>
    <xf numFmtId="14" fontId="5" fillId="0" borderId="0" xfId="0" applyNumberFormat="1" applyFont="1"/>
    <xf numFmtId="0" fontId="5" fillId="11" borderId="24" xfId="0" applyFont="1" applyFill="1" applyBorder="1" applyProtection="1">
      <protection locked="0"/>
    </xf>
    <xf numFmtId="0" fontId="6" fillId="0" borderId="3" xfId="0" applyFont="1" applyBorder="1" applyAlignment="1">
      <alignment horizontal="left" indent="1"/>
    </xf>
    <xf numFmtId="0" fontId="5" fillId="16" borderId="0" xfId="0" applyFont="1" applyFill="1" applyProtection="1">
      <protection locked="0"/>
    </xf>
    <xf numFmtId="166" fontId="5" fillId="16" borderId="0" xfId="0" applyNumberFormat="1" applyFont="1" applyFill="1" applyProtection="1">
      <protection locked="0"/>
    </xf>
    <xf numFmtId="0" fontId="13" fillId="0" borderId="2" xfId="0" applyFont="1" applyBorder="1" applyAlignment="1">
      <alignment horizontal="left" indent="1"/>
    </xf>
    <xf numFmtId="0" fontId="13" fillId="11" borderId="0" xfId="0" applyFont="1" applyFill="1"/>
    <xf numFmtId="0" fontId="9" fillId="5" borderId="3" xfId="0" applyFont="1" applyFill="1" applyBorder="1"/>
    <xf numFmtId="0" fontId="6" fillId="0" borderId="25" xfId="0" applyFont="1" applyBorder="1"/>
    <xf numFmtId="0" fontId="5" fillId="0" borderId="23" xfId="0" applyFont="1" applyBorder="1" applyProtection="1">
      <protection locked="0"/>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5" fillId="10" borderId="0" xfId="0" applyFont="1" applyFill="1" applyAlignment="1" applyProtection="1">
      <alignment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vertical="center" wrapText="1"/>
      <protection locked="0"/>
    </xf>
    <xf numFmtId="0" fontId="5" fillId="0" borderId="6" xfId="0" applyFont="1" applyBorder="1" applyAlignment="1" applyProtection="1">
      <alignment horizontal="center" vertical="center"/>
      <protection locked="0"/>
    </xf>
    <xf numFmtId="0" fontId="23" fillId="3" borderId="6" xfId="0" applyFont="1" applyFill="1" applyBorder="1" applyAlignment="1">
      <alignment horizontal="center" vertical="center" wrapText="1"/>
    </xf>
    <xf numFmtId="0" fontId="12" fillId="3" borderId="11" xfId="0" applyFont="1" applyFill="1" applyBorder="1" applyAlignment="1">
      <alignment vertical="center" wrapText="1"/>
    </xf>
    <xf numFmtId="0" fontId="5" fillId="0" borderId="19" xfId="0" applyFont="1" applyBorder="1" applyAlignment="1" applyProtection="1">
      <alignment horizontal="center" vertical="center"/>
      <protection locked="0"/>
    </xf>
    <xf numFmtId="0" fontId="5" fillId="0" borderId="19" xfId="0" applyFont="1" applyBorder="1" applyAlignment="1" applyProtection="1">
      <alignment vertical="center" wrapText="1"/>
      <protection locked="0"/>
    </xf>
    <xf numFmtId="0" fontId="25" fillId="0" borderId="8" xfId="0" applyFont="1" applyBorder="1"/>
    <xf numFmtId="0" fontId="5" fillId="11" borderId="0" xfId="0" applyFont="1" applyFill="1"/>
    <xf numFmtId="0" fontId="25" fillId="0" borderId="8" xfId="0" applyFont="1" applyBorder="1" applyAlignment="1">
      <alignment wrapText="1"/>
    </xf>
    <xf numFmtId="0" fontId="25" fillId="0" borderId="9" xfId="0" applyFont="1" applyBorder="1" applyProtection="1">
      <protection locked="0"/>
    </xf>
    <xf numFmtId="0" fontId="5" fillId="7" borderId="24" xfId="0" applyFont="1" applyFill="1" applyBorder="1" applyAlignment="1">
      <alignment horizontal="center"/>
    </xf>
    <xf numFmtId="0" fontId="6" fillId="17" borderId="0" xfId="0" applyFont="1" applyFill="1" applyAlignment="1">
      <alignment vertical="top"/>
    </xf>
    <xf numFmtId="0" fontId="6" fillId="17" borderId="0" xfId="0" applyFont="1" applyFill="1" applyAlignment="1">
      <alignment horizontal="center"/>
    </xf>
    <xf numFmtId="0" fontId="5" fillId="15" borderId="0" xfId="0" applyFont="1" applyFill="1" applyAlignment="1">
      <alignment horizontal="center" vertical="top"/>
    </xf>
    <xf numFmtId="0" fontId="5" fillId="0" borderId="0" xfId="0" applyFont="1" applyAlignment="1">
      <alignment horizontal="left" indent="1"/>
    </xf>
    <xf numFmtId="16" fontId="5" fillId="0" borderId="0" xfId="0" applyNumberFormat="1" applyFont="1" applyAlignment="1">
      <alignment horizontal="left" indent="1"/>
    </xf>
    <xf numFmtId="0" fontId="5" fillId="0" borderId="0" xfId="0" applyFont="1" applyAlignment="1">
      <alignment horizontal="left" indent="2"/>
    </xf>
    <xf numFmtId="0" fontId="5" fillId="0" borderId="0" xfId="0" applyFont="1" applyAlignment="1">
      <alignment horizontal="left" wrapText="1" indent="1"/>
    </xf>
    <xf numFmtId="0" fontId="5" fillId="0" borderId="0" xfId="0" applyFont="1" applyAlignment="1">
      <alignment horizontal="left" wrapText="1" indent="2"/>
    </xf>
    <xf numFmtId="0" fontId="13" fillId="0" borderId="0" xfId="0" applyFont="1" applyAlignment="1">
      <alignment horizontal="left" wrapText="1" indent="1"/>
    </xf>
    <xf numFmtId="164" fontId="32" fillId="18" borderId="0" xfId="0" applyNumberFormat="1" applyFont="1" applyFill="1" applyAlignment="1" applyProtection="1">
      <alignment wrapText="1"/>
      <protection locked="0"/>
    </xf>
    <xf numFmtId="0" fontId="33" fillId="18" borderId="12" xfId="0" applyFont="1" applyFill="1" applyBorder="1" applyAlignment="1">
      <alignment wrapText="1"/>
    </xf>
    <xf numFmtId="0" fontId="15" fillId="0" borderId="0" xfId="0" applyFont="1" applyAlignment="1">
      <alignment horizontal="center" wrapText="1"/>
    </xf>
    <xf numFmtId="0" fontId="15" fillId="11" borderId="0" xfId="0" applyFont="1" applyFill="1" applyAlignment="1">
      <alignment vertical="top"/>
    </xf>
    <xf numFmtId="0" fontId="15" fillId="15" borderId="0" xfId="0" applyFont="1" applyFill="1" applyAlignment="1">
      <alignment vertical="top" wrapText="1"/>
    </xf>
    <xf numFmtId="16" fontId="5" fillId="0" borderId="0" xfId="0" applyNumberFormat="1" applyFont="1" applyAlignment="1">
      <alignment horizontal="left" indent="2"/>
    </xf>
    <xf numFmtId="0" fontId="9" fillId="6" borderId="12" xfId="0" applyFont="1" applyFill="1" applyBorder="1" applyAlignment="1">
      <alignment wrapText="1"/>
    </xf>
    <xf numFmtId="0" fontId="34" fillId="0" borderId="0" xfId="0" applyFont="1" applyProtection="1">
      <protection locked="0"/>
    </xf>
    <xf numFmtId="0" fontId="1" fillId="9" borderId="19" xfId="0" applyFont="1" applyFill="1" applyBorder="1"/>
    <xf numFmtId="0" fontId="0" fillId="9" borderId="21"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xf numFmtId="0" fontId="0" fillId="9" borderId="26" xfId="0" applyFill="1" applyBorder="1" applyAlignment="1">
      <alignment horizontal="center" vertical="center"/>
    </xf>
    <xf numFmtId="0" fontId="0" fillId="9" borderId="22" xfId="0" applyFill="1" applyBorder="1" applyAlignment="1">
      <alignment horizontal="center" vertical="center"/>
    </xf>
    <xf numFmtId="167" fontId="5" fillId="16" borderId="24" xfId="0" applyNumberFormat="1" applyFont="1" applyFill="1" applyBorder="1" applyProtection="1">
      <protection locked="0"/>
    </xf>
    <xf numFmtId="166" fontId="5" fillId="0" borderId="0" xfId="0" applyNumberFormat="1" applyFont="1" applyProtection="1">
      <protection locked="0"/>
    </xf>
    <xf numFmtId="0" fontId="35" fillId="0" borderId="6" xfId="2" applyFont="1" applyBorder="1" applyAlignment="1">
      <alignment horizontal="left" vertical="top" wrapText="1"/>
    </xf>
    <xf numFmtId="0" fontId="35" fillId="0" borderId="6" xfId="2" quotePrefix="1" applyFont="1" applyBorder="1" applyAlignment="1">
      <alignment horizontal="left" vertical="top" wrapText="1"/>
    </xf>
    <xf numFmtId="0" fontId="9" fillId="18" borderId="12" xfId="0" applyFont="1" applyFill="1" applyBorder="1" applyAlignment="1">
      <alignment wrapText="1"/>
    </xf>
    <xf numFmtId="0" fontId="17" fillId="6" borderId="26" xfId="0" applyFont="1" applyFill="1" applyBorder="1" applyAlignment="1">
      <alignment horizontal="center"/>
    </xf>
    <xf numFmtId="0" fontId="4" fillId="0" borderId="0" xfId="2" applyBorder="1" applyAlignment="1">
      <alignment horizontal="left" vertical="top" wrapText="1"/>
    </xf>
    <xf numFmtId="0" fontId="21" fillId="6" borderId="0" xfId="0" applyFont="1" applyFill="1" applyAlignment="1">
      <alignment horizontal="center" vertical="top" wrapText="1"/>
    </xf>
    <xf numFmtId="0" fontId="13" fillId="12" borderId="6" xfId="0" applyFont="1" applyFill="1" applyBorder="1" applyAlignment="1">
      <alignment horizontal="left" vertical="top" wrapText="1"/>
    </xf>
    <xf numFmtId="0" fontId="17" fillId="6" borderId="29" xfId="0" applyFont="1" applyFill="1" applyBorder="1" applyAlignment="1">
      <alignment horizontal="center"/>
    </xf>
    <xf numFmtId="0" fontId="17" fillId="6" borderId="0" xfId="0" applyFont="1" applyFill="1" applyAlignment="1">
      <alignment horizontal="center"/>
    </xf>
    <xf numFmtId="0" fontId="17" fillId="6" borderId="30" xfId="0" applyFont="1" applyFill="1" applyBorder="1" applyAlignment="1">
      <alignment horizontal="center"/>
    </xf>
    <xf numFmtId="0" fontId="30" fillId="6" borderId="0" xfId="0" applyFont="1" applyFill="1" applyAlignment="1">
      <alignment horizontal="center"/>
    </xf>
  </cellXfs>
  <cellStyles count="6">
    <cellStyle name="Hyperlink" xfId="2" builtinId="8"/>
    <cellStyle name="Procent" xfId="5" builtinId="5"/>
    <cellStyle name="Standaard" xfId="0" builtinId="0"/>
    <cellStyle name="Standaard 2" xfId="3" xr:uid="{00000000-0005-0000-0000-000008000000}"/>
    <cellStyle name="Standaard 3" xfId="1" xr:uid="{00000000-0005-0000-0000-000006000000}"/>
    <cellStyle name="Standaard 4" xfId="4" xr:uid="{00000000-0005-0000-0000-000009000000}"/>
  </cellStyles>
  <dxfs count="104">
    <dxf>
      <fill>
        <patternFill>
          <bgColor theme="6" tint="0.59993285927915285"/>
        </patternFill>
      </fill>
    </dxf>
    <dxf>
      <font>
        <b/>
        <i val="0"/>
        <color theme="0"/>
      </font>
      <fill>
        <patternFill>
          <bgColor rgb="FFFF0000"/>
        </patternFill>
      </fill>
    </dxf>
    <dxf>
      <fill>
        <patternFill>
          <bgColor theme="9" tint="0.79995117038483843"/>
        </patternFill>
      </fill>
    </dxf>
    <dxf>
      <fill>
        <patternFill>
          <bgColor theme="0" tint="-4.9958800012207406E-2"/>
        </patternFill>
      </fill>
    </dxf>
    <dxf>
      <fill>
        <patternFill>
          <bgColor theme="6" tint="0.59993285927915285"/>
        </patternFill>
      </fill>
    </dxf>
    <dxf>
      <font>
        <b/>
        <i val="0"/>
        <color theme="0"/>
      </font>
      <fill>
        <patternFill>
          <bgColor rgb="FFFF0000"/>
        </patternFill>
      </fill>
    </dxf>
    <dxf>
      <fill>
        <patternFill>
          <bgColor theme="5" tint="0.39994506668294322"/>
        </patternFill>
      </fill>
    </dxf>
    <dxf>
      <fill>
        <patternFill>
          <bgColor theme="7" tint="0.79995117038483843"/>
        </patternFill>
      </fill>
    </dxf>
    <dxf>
      <fill>
        <patternFill>
          <bgColor theme="5" tint="0.39994506668294322"/>
        </patternFill>
      </fill>
    </dxf>
    <dxf>
      <fill>
        <patternFill>
          <bgColor theme="5" tint="0.79995117038483843"/>
        </patternFill>
      </fill>
    </dxf>
    <dxf>
      <font>
        <color theme="2" tint="-0.49995422223578601"/>
      </font>
    </dxf>
    <dxf>
      <fill>
        <patternFill>
          <bgColor theme="5" tint="0.39994506668294322"/>
        </patternFill>
      </fill>
    </dxf>
    <dxf>
      <fill>
        <patternFill>
          <bgColor theme="5" tint="0.79995117038483843"/>
        </patternFill>
      </fill>
    </dxf>
    <dxf>
      <font>
        <color theme="2" tint="-0.49995422223578601"/>
      </font>
    </dxf>
    <dxf>
      <fill>
        <patternFill>
          <bgColor theme="5" tint="0.39994506668294322"/>
        </patternFill>
      </fill>
    </dxf>
    <dxf>
      <fill>
        <patternFill>
          <bgColor theme="5" tint="0.79995117038483843"/>
        </patternFill>
      </fill>
    </dxf>
    <dxf>
      <font>
        <color theme="2" tint="-0.49995422223578601"/>
      </font>
    </dxf>
    <dxf>
      <fill>
        <patternFill>
          <bgColor theme="5" tint="0.39994506668294322"/>
        </patternFill>
      </fill>
    </dxf>
    <dxf>
      <font>
        <color theme="2"/>
      </font>
    </dxf>
    <dxf>
      <font>
        <color theme="2"/>
      </font>
    </dxf>
    <dxf>
      <font>
        <b val="0"/>
        <i val="0"/>
        <color theme="2" tint="-9.9887081514938816E-2"/>
      </font>
    </dxf>
    <dxf>
      <font>
        <b val="0"/>
        <i val="0"/>
        <color theme="2" tint="-9.9887081514938816E-2"/>
      </font>
    </dxf>
    <dxf>
      <fill>
        <patternFill>
          <bgColor theme="6" tint="0.59993285927915285"/>
        </patternFill>
      </fill>
    </dxf>
    <dxf>
      <fill>
        <patternFill>
          <bgColor theme="6" tint="0.59993285927915285"/>
        </patternFill>
      </fill>
    </dxf>
    <dxf>
      <fill>
        <patternFill>
          <bgColor theme="7" tint="0.79995117038483843"/>
        </patternFill>
      </fill>
    </dxf>
    <dxf>
      <fill>
        <patternFill>
          <bgColor theme="8" tint="0.79995117038483843"/>
        </patternFill>
      </fill>
    </dxf>
    <dxf>
      <font>
        <b/>
        <i val="0"/>
        <color theme="0"/>
      </font>
      <fill>
        <patternFill>
          <bgColor theme="9" tint="-0.24991607409894101"/>
        </patternFill>
      </fill>
    </dxf>
    <dxf>
      <fill>
        <patternFill>
          <bgColor theme="9" tint="0.79995117038483843"/>
        </patternFill>
      </fill>
    </dxf>
    <dxf>
      <font>
        <b/>
        <i val="0"/>
        <color theme="0"/>
      </font>
      <fill>
        <patternFill>
          <bgColor rgb="FFFF0000"/>
        </patternFill>
      </fill>
    </dxf>
    <dxf>
      <fill>
        <patternFill>
          <bgColor theme="6" tint="0.59993285927915285"/>
        </patternFill>
      </fill>
    </dxf>
    <dxf>
      <fill>
        <patternFill>
          <bgColor theme="9" tint="0.79995117038483843"/>
        </patternFill>
      </fill>
    </dxf>
    <dxf>
      <fill>
        <patternFill>
          <bgColor theme="9" tint="0.79995117038483843"/>
        </patternFill>
      </fill>
    </dxf>
    <dxf>
      <font>
        <b val="0"/>
        <i val="0"/>
        <color theme="2" tint="-9.9887081514938816E-2"/>
      </font>
    </dxf>
    <dxf>
      <font>
        <b val="0"/>
        <i val="0"/>
        <strike val="0"/>
        <u val="none"/>
        <sz val="10"/>
        <color theme="1"/>
        <name val="Calibri"/>
        <family val="2"/>
      </font>
      <alignment horizontal="general" vertical="top" textRotation="0" wrapText="0" shrinkToFit="0" readingOrder="0"/>
    </dxf>
    <dxf>
      <font>
        <b val="0"/>
        <i val="0"/>
        <strike val="0"/>
        <u val="none"/>
        <sz val="10"/>
        <color theme="1"/>
        <name val="Calibri"/>
        <family val="2"/>
      </font>
      <alignment horizontal="general" vertical="top" textRotation="0" wrapText="0" shrinkToFit="0" readingOrder="0"/>
    </dxf>
    <dxf>
      <font>
        <b val="0"/>
        <i val="0"/>
        <strike val="0"/>
        <u val="none"/>
        <sz val="10"/>
        <color theme="1"/>
        <name val="Calibri"/>
        <family val="2"/>
      </font>
      <alignment horizontal="general" vertical="top" textRotation="0" wrapText="0" shrinkToFit="0" readingOrder="0"/>
    </dxf>
    <dxf>
      <font>
        <b val="0"/>
        <i val="0"/>
        <strike val="0"/>
        <u val="none"/>
        <sz val="10"/>
        <color theme="1"/>
        <name val="Calibri"/>
        <family val="2"/>
      </font>
      <alignment horizontal="general" vertical="top" textRotation="0" wrapText="0" shrinkToFit="0" readingOrder="0"/>
    </dxf>
    <dxf>
      <font>
        <b val="0"/>
        <i val="0"/>
        <strike val="0"/>
        <u val="none"/>
        <sz val="8"/>
        <color theme="1"/>
        <name val="Calibri"/>
      </font>
      <alignment horizontal="general" vertical="top" textRotation="0" wrapText="1" shrinkToFit="0" readingOrder="0"/>
    </dxf>
    <dxf>
      <font>
        <b val="0"/>
        <i val="0"/>
        <strike val="0"/>
        <u val="none"/>
        <sz val="8"/>
        <color theme="1"/>
        <name val="Calibri"/>
      </font>
      <alignment horizontal="general" vertical="top" textRotation="0" wrapText="0" shrinkToFit="0" readingOrder="0"/>
    </dxf>
    <dxf>
      <font>
        <b val="0"/>
        <i val="0"/>
        <strike val="0"/>
        <u val="none"/>
        <sz val="8"/>
        <color theme="1"/>
        <name val="Calibri"/>
      </font>
      <numFmt numFmtId="0" formatCode="General"/>
      <alignment horizontal="general" vertical="top" textRotation="0" wrapText="0" shrinkToFit="0" readingOrder="0"/>
    </dxf>
    <dxf>
      <font>
        <b val="0"/>
        <i val="0"/>
        <strike val="0"/>
        <u val="none"/>
        <sz val="10"/>
        <color theme="1"/>
        <name val="Calibri"/>
      </font>
      <numFmt numFmtId="0" formatCode="General"/>
      <alignment horizontal="general" vertical="bottom" textRotation="0" wrapText="1" shrinkToFit="0" readingOrder="0"/>
      <protection locked="0" hidden="1"/>
    </dxf>
    <dxf>
      <font>
        <b val="0"/>
        <i val="0"/>
        <strike val="0"/>
        <u val="none"/>
        <sz val="10"/>
        <color theme="1"/>
        <name val="Calibri"/>
      </font>
      <numFmt numFmtId="0" formatCode="General"/>
      <alignment horizontal="general" vertical="bottom" textRotation="0" wrapText="1" shrinkToFit="0" readingOrder="0"/>
      <protection locked="0" hidden="1"/>
    </dxf>
    <dxf>
      <font>
        <b val="0"/>
        <i val="0"/>
        <strike val="0"/>
        <u val="none"/>
        <sz val="10"/>
        <color theme="1"/>
        <name val="Calibri"/>
      </font>
      <alignment horizontal="general" vertical="bottom" textRotation="0" wrapText="1" shrinkToFit="0" readingOrder="0"/>
    </dxf>
    <dxf>
      <font>
        <b val="0"/>
        <i val="0"/>
        <strike val="0"/>
        <u val="none"/>
        <sz val="10"/>
        <color theme="1"/>
        <name val="Calibri"/>
      </font>
    </dxf>
    <dxf>
      <border>
        <top style="thin">
          <color auto="1"/>
        </top>
      </border>
    </dxf>
    <dxf>
      <border>
        <left style="thin">
          <color auto="1"/>
        </left>
        <right style="thin">
          <color auto="1"/>
        </right>
        <top style="thin">
          <color auto="1"/>
        </top>
        <bottom style="thin">
          <color auto="1"/>
        </bottom>
      </border>
    </dxf>
    <dxf>
      <border>
        <bottom style="thin">
          <color auto="1"/>
        </bottom>
      </border>
    </dxf>
    <dxf>
      <font>
        <b/>
        <i val="0"/>
        <strike val="0"/>
        <u val="none"/>
        <sz val="10"/>
        <color theme="0"/>
        <name val="Calibri"/>
      </font>
      <fill>
        <patternFill patternType="solid">
          <bgColor theme="1"/>
        </patternFill>
      </fill>
      <alignment horizontal="general" vertical="bottom" textRotation="0" wrapText="1" shrinkToFit="0" readingOrder="0"/>
      <border>
        <left style="thin">
          <color auto="1"/>
        </left>
        <right style="thin">
          <color auto="1"/>
        </right>
        <top/>
        <bottom/>
      </border>
    </dxf>
    <dxf>
      <font>
        <b val="0"/>
        <i val="0"/>
        <strike val="0"/>
        <u val="none"/>
        <sz val="10"/>
        <color theme="1"/>
        <name val="Calibri"/>
      </font>
      <numFmt numFmtId="0" formatCode="General"/>
      <alignment textRotation="0" wrapText="1" shrinkToFit="0" readingOrder="0"/>
      <protection locked="0" hidden="1"/>
    </dxf>
    <dxf>
      <font>
        <b val="0"/>
        <i val="0"/>
        <strike val="0"/>
        <u val="none"/>
        <sz val="10"/>
        <color theme="1"/>
        <name val="Calibri"/>
      </font>
      <numFmt numFmtId="0" formatCode="General"/>
      <alignment horizontal="center" vertical="top" textRotation="0" wrapText="0" shrinkToFit="0" readingOrder="0"/>
      <protection locked="0" hidden="1"/>
    </dxf>
    <dxf>
      <font>
        <b val="0"/>
        <i val="0"/>
        <strike val="0"/>
        <u val="none"/>
        <sz val="10"/>
        <color theme="1"/>
        <name val="Calibri"/>
      </font>
    </dxf>
    <dxf>
      <font>
        <b val="0"/>
        <i val="0"/>
        <strike val="0"/>
        <u val="none"/>
        <sz val="10"/>
        <color theme="1"/>
        <name val="Calibri"/>
      </font>
    </dxf>
    <dxf>
      <font>
        <b val="0"/>
        <i val="0"/>
        <strike val="0"/>
        <u val="none"/>
        <sz val="10"/>
        <color theme="1"/>
        <name val="Calibri"/>
      </font>
      <alignment horizontal="general" vertical="bottom" textRotation="0" wrapText="1" shrinkToFit="0" readingOrder="0"/>
    </dxf>
    <dxf>
      <font>
        <b val="0"/>
        <i val="0"/>
        <strike val="0"/>
        <u val="none"/>
        <sz val="10"/>
        <color theme="1"/>
        <name val="Calibri"/>
      </font>
      <alignment horizontal="center" textRotation="0" shrinkToFit="0" readingOrder="0"/>
    </dxf>
    <dxf>
      <font>
        <b val="0"/>
        <i val="0"/>
        <strike val="0"/>
        <u val="none"/>
        <sz val="9"/>
        <color theme="1"/>
        <name val="Calibri"/>
      </font>
    </dxf>
    <dxf>
      <font>
        <b val="0"/>
        <i val="0"/>
        <strike val="0"/>
        <u val="none"/>
        <sz val="10"/>
        <color theme="1"/>
        <name val="Calibri"/>
      </font>
    </dxf>
    <dxf>
      <border>
        <bottom style="thick">
          <color theme="0"/>
        </bottom>
      </border>
    </dxf>
    <dxf>
      <font>
        <b/>
        <i val="0"/>
        <strike val="0"/>
        <u val="none"/>
        <sz val="10"/>
        <color rgb="FFFFFFFF"/>
        <name val="Calibri"/>
      </font>
      <fill>
        <patternFill patternType="solid">
          <bgColor rgb="FF000000"/>
        </patternFill>
      </fill>
      <alignment horizontal="general" vertical="center" textRotation="0" wrapText="1" shrinkToFit="0" readingOrder="0"/>
    </dxf>
    <dxf>
      <font>
        <b val="0"/>
        <i val="0"/>
        <strike val="0"/>
        <u val="none"/>
        <sz val="10"/>
        <color theme="1"/>
        <name val="Calibri"/>
      </font>
      <numFmt numFmtId="0" formatCode="General"/>
      <alignment horizontal="general" vertical="top" textRotation="0" wrapText="1" shrinkToFit="0" readingOrder="0"/>
      <border>
        <left style="thin">
          <color auto="1"/>
        </left>
        <right/>
        <top style="thin">
          <color auto="1"/>
        </top>
        <bottom style="thin">
          <color auto="1"/>
        </bottom>
      </border>
      <protection locked="0" hidden="1"/>
    </dxf>
    <dxf>
      <font>
        <b val="0"/>
        <i val="0"/>
        <strike val="0"/>
        <u val="none"/>
        <sz val="10"/>
        <color theme="1"/>
        <name val="Calibri"/>
      </font>
      <alignment horizontal="center" vertical="top" textRotation="0" wrapText="0"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1"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1"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1"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center" vertical="top" textRotation="0" wrapText="0"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general" vertical="top" textRotation="0" wrapText="0" shrinkToFit="0" readingOrder="0"/>
      <border>
        <left/>
        <right style="thin">
          <color auto="1"/>
        </right>
        <top style="thin">
          <color auto="1"/>
        </top>
        <bottom style="thin">
          <color auto="1"/>
        </bottom>
      </border>
      <protection locked="0" hidden="1"/>
    </dxf>
    <dxf>
      <border>
        <top style="thin">
          <color auto="1"/>
        </top>
      </border>
    </dxf>
    <dxf>
      <border>
        <left style="thin">
          <color auto="1"/>
        </left>
        <right style="thin">
          <color auto="1"/>
        </right>
        <top style="thin">
          <color auto="1"/>
        </top>
        <bottom style="thin">
          <color auto="1"/>
        </bottom>
      </border>
    </dxf>
    <dxf>
      <font>
        <b val="0"/>
        <i val="0"/>
        <strike val="0"/>
        <u val="none"/>
        <sz val="10"/>
        <color theme="1"/>
        <name val="Calibri"/>
      </font>
      <alignment horizontal="general" vertical="top" textRotation="0" wrapText="1" shrinkToFit="0" readingOrder="0"/>
      <protection locked="0" hidden="1"/>
    </dxf>
    <dxf>
      <border>
        <bottom style="thin">
          <color auto="1"/>
        </bottom>
      </border>
    </dxf>
    <dxf>
      <protection locked="0" hidden="1"/>
    </dxf>
    <dxf>
      <font>
        <b val="0"/>
        <i val="0"/>
        <strike val="0"/>
        <u val="none"/>
        <sz val="10"/>
        <color theme="1"/>
        <name val="Calibri"/>
      </font>
      <alignment horizontal="left" vertical="top" textRotation="0" wrapText="0" shrinkToFit="0" readingOrder="0"/>
      <border>
        <left style="thin">
          <color auto="1"/>
        </left>
        <right/>
        <top style="thin">
          <color auto="1"/>
        </top>
        <bottom style="thin">
          <color auto="1"/>
        </bottom>
      </border>
      <protection locked="0" hidden="1"/>
    </dxf>
    <dxf>
      <font>
        <b val="0"/>
        <i val="0"/>
        <strike val="0"/>
        <u val="none"/>
        <sz val="10"/>
        <color theme="1"/>
        <name val="Calibri"/>
      </font>
      <numFmt numFmtId="0" formatCode="General"/>
      <alignment horizontal="left" vertical="top" textRotation="0" wrapText="0" shrinkToFit="0" readingOrder="0"/>
      <border>
        <left style="thin">
          <color auto="1"/>
        </left>
        <right style="thin">
          <color auto="1"/>
        </right>
        <top style="thin">
          <color auto="1"/>
        </top>
        <bottom style="thin">
          <color auto="1"/>
        </bottom>
      </border>
      <protection locked="0" hidden="1"/>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9"/>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0"/>
        <color theme="1"/>
        <name val="Calibri"/>
      </font>
      <alignment horizontal="left" vertical="center" textRotation="0" wrapText="1" shrinkToFit="0" readingOrder="0"/>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font>
        <b val="0"/>
        <i val="0"/>
        <strike val="0"/>
        <u val="none"/>
        <sz val="10"/>
        <color theme="1"/>
        <name val="Calibri"/>
      </font>
      <alignment horizontal="left" vertical="top" textRotation="0" wrapText="1" shrinkToFit="0" readingOrder="0"/>
    </dxf>
    <dxf>
      <border>
        <bottom style="thin">
          <color auto="1"/>
        </bottom>
      </border>
    </dxf>
    <dxf>
      <font>
        <b/>
        <i val="0"/>
        <strike val="0"/>
        <u val="none"/>
        <sz val="10"/>
        <color rgb="FFFFFFFF"/>
        <name val="Calibri"/>
      </font>
      <fill>
        <patternFill patternType="solid">
          <bgColor rgb="FF000000"/>
        </patternFill>
      </fill>
      <alignment horizontal="left" vertical="top" textRotation="0" wrapText="1" shrinkToFit="0" readingOrder="0"/>
      <border>
        <left style="thin">
          <color auto="1"/>
        </left>
        <right style="thin">
          <color auto="1"/>
        </right>
        <top/>
        <bottom/>
      </border>
    </dxf>
    <dxf>
      <font>
        <b val="0"/>
        <i val="0"/>
        <strike val="0"/>
        <u val="none"/>
        <sz val="10"/>
        <color theme="1"/>
        <name val="Calibri"/>
      </font>
      <alignment horizontal="general" vertical="top" textRotation="0" wrapText="0" shrinkToFit="0" readingOrder="0"/>
      <protection locked="0" hidden="1"/>
    </dxf>
    <dxf>
      <font>
        <b val="0"/>
        <i val="0"/>
        <strike val="0"/>
        <u val="none"/>
        <sz val="10"/>
        <color theme="1"/>
        <name val="Calibri"/>
      </font>
      <alignment horizontal="general" vertical="top" textRotation="0" wrapText="0" shrinkToFit="0" readingOrder="0"/>
      <protection locked="0" hidden="1"/>
    </dxf>
    <dxf>
      <font>
        <b val="0"/>
        <i val="0"/>
        <strike val="0"/>
        <u val="none"/>
        <sz val="10"/>
        <color theme="1"/>
        <name val="Calibri"/>
      </font>
      <alignment horizontal="general" vertical="top" textRotation="0" wrapText="1" shrinkToFit="0" readingOrder="0"/>
    </dxf>
    <dxf>
      <font>
        <b val="0"/>
        <i val="0"/>
        <strike val="0"/>
        <u val="none"/>
        <sz val="10"/>
        <color theme="1"/>
        <name val="Calibri"/>
      </font>
      <alignment horizontal="general" vertical="top" textRotation="0" wrapText="0" shrinkToFit="0" readingOrder="0"/>
    </dxf>
    <dxf>
      <font>
        <b val="0"/>
        <i val="0"/>
        <strike val="0"/>
        <u val="none"/>
        <sz val="10"/>
        <color theme="1"/>
        <name val="Calibri"/>
      </font>
      <alignment horizontal="general" vertical="top" textRotation="0" wrapText="0" shrinkToFit="0" readingOrder="0"/>
    </dxf>
    <dxf>
      <border>
        <top style="thin">
          <color rgb="FF000000"/>
        </top>
      </border>
    </dxf>
    <dxf>
      <border>
        <left style="thin">
          <color rgb="FF000000"/>
        </left>
        <right style="thin">
          <color rgb="FF000000"/>
        </right>
        <top style="thin">
          <color rgb="FF000000"/>
        </top>
        <bottom style="thin">
          <color rgb="FF000000"/>
        </bottom>
      </border>
    </dxf>
    <dxf>
      <border>
        <bottom style="thin">
          <color rgb="FF000000"/>
        </bottom>
      </border>
    </dxf>
    <dxf>
      <font>
        <b/>
        <i val="0"/>
        <strike val="0"/>
        <u val="none"/>
        <sz val="10"/>
        <color rgb="FFFFFFFF"/>
        <name val="Calibri"/>
      </font>
      <fill>
        <patternFill patternType="solid">
          <bgColor rgb="FF000000"/>
        </patternFill>
      </fill>
      <alignment horizontal="general" vertical="top" textRotation="0" wrapText="1" shrinkToFit="0" readingOrder="0"/>
      <border>
        <left style="thin">
          <color auto="1"/>
        </left>
        <right style="thin">
          <color auto="1"/>
        </right>
        <top/>
        <bottom/>
      </border>
    </dxf>
    <dxf>
      <font>
        <b val="0"/>
        <i val="0"/>
        <strike val="0"/>
        <u val="none"/>
        <sz val="10"/>
        <color theme="1"/>
        <name val="Calibri"/>
      </font>
      <alignment horizontal="general" vertical="top" textRotation="0" wrapText="1" shrinkToFit="0" readingOrder="0"/>
      <protection locked="0" hidden="1"/>
    </dxf>
    <dxf>
      <font>
        <b val="0"/>
        <i val="0"/>
        <strike val="0"/>
        <u val="none"/>
        <sz val="10"/>
        <color theme="1"/>
        <name val="Calibri"/>
      </font>
      <numFmt numFmtId="0" formatCode="General"/>
      <alignment horizontal="general" vertical="top" textRotation="0" wrapText="0" shrinkToFit="0" readingOrder="0"/>
      <protection locked="0" hidden="1"/>
    </dxf>
    <dxf>
      <font>
        <b val="0"/>
        <i val="0"/>
        <strike val="0"/>
        <u val="none"/>
        <sz val="10"/>
        <color theme="1"/>
        <name val="Calibri"/>
      </font>
      <alignment horizontal="general" vertical="top" textRotation="0" wrapText="1" shrinkToFit="0" readingOrder="0"/>
    </dxf>
    <dxf>
      <alignment vertical="top" textRotation="0" wrapText="1" shrinkToFit="0" readingOrder="0"/>
    </dxf>
    <dxf>
      <font>
        <b val="0"/>
        <i val="0"/>
        <strike val="0"/>
        <u val="none"/>
        <sz val="10"/>
        <color theme="1"/>
        <name val="Calibri"/>
      </font>
      <alignment horizontal="general" vertical="top" textRotation="0" wrapText="0" shrinkToFit="0" readingOrder="0"/>
    </dxf>
    <dxf>
      <border>
        <top style="thin">
          <color auto="1"/>
        </top>
      </border>
    </dxf>
    <dxf>
      <border>
        <left style="thin">
          <color auto="1"/>
        </left>
        <right style="thin">
          <color auto="1"/>
        </right>
        <top style="thin">
          <color auto="1"/>
        </top>
        <bottom style="thin">
          <color auto="1"/>
        </bottom>
      </border>
    </dxf>
    <dxf>
      <border>
        <bottom style="thin">
          <color auto="1"/>
        </bottom>
      </border>
    </dxf>
    <dxf>
      <font>
        <b/>
        <i val="0"/>
        <strike val="0"/>
        <u val="none"/>
        <sz val="10"/>
        <color rgb="FFFFFFFF"/>
        <name val="Calibri"/>
      </font>
      <fill>
        <patternFill patternType="solid">
          <bgColor rgb="FF000000"/>
        </patternFill>
      </fill>
      <alignment horizontal="general" vertical="top" textRotation="0" wrapText="1" shrinkToFit="0" readingOrder="0"/>
      <border>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cmpd="sng">
              <a:solidFill>
                <a:schemeClr val="accent1"/>
              </a:solidFill>
              <a:round/>
            </a:ln>
            <a:effectLst/>
          </c:spPr>
          <c:marker>
            <c:symbol val="none"/>
          </c:marker>
          <c:cat>
            <c:strRef>
              <c:f>Evaluatie!$B$5:$B$14</c:f>
              <c:strCache>
                <c:ptCount val="10"/>
                <c:pt idx="0">
                  <c:v>Architectuur</c:v>
                </c:pt>
                <c:pt idx="1">
                  <c:v>Auditing &amp; Logging</c:v>
                </c:pt>
                <c:pt idx="2">
                  <c:v>Authorisaties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Evaluatie!$C$5:$C$14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6D1-49EC-941E-B7471B91E397}"/>
            </c:ext>
          </c:extLst>
        </c:ser>
        <c:dLbls>
          <c:showLegendKey val="0"/>
          <c:showVal val="0"/>
          <c:showCatName val="0"/>
          <c:showSerName val="0"/>
          <c:showPercent val="0"/>
          <c:showBubbleSize val="0"/>
        </c:dLbls>
        <c:axId val="32839606"/>
        <c:axId val="59579391"/>
      </c:radarChart>
      <c:catAx>
        <c:axId val="32839606"/>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59579391"/>
        <c:crosses val="autoZero"/>
        <c:auto val="1"/>
        <c:lblAlgn val="ctr"/>
        <c:lblOffset val="100"/>
        <c:noMultiLvlLbl val="0"/>
      </c:catAx>
      <c:valAx>
        <c:axId val="595793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32839606"/>
        <c:crosses val="autoZero"/>
        <c:crossBetween val="between"/>
        <c:majorUnit val="0.2"/>
      </c:valAx>
      <c:spPr>
        <a:solidFill>
          <a:schemeClr val="accent1">
            <a:lumMod val="20000"/>
            <a:lumOff val="80000"/>
            <a:alpha val="26000"/>
          </a:schemeClr>
        </a:solidFill>
        <a:ln w="635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20000"/>
        <a:lumOff val="80000"/>
        <a:alpha val="30000"/>
      </a:schemeClr>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25"/>
          <c:y val="0.1285"/>
          <c:w val="0.47599999999999998"/>
          <c:h val="0.73124999999999996"/>
        </c:manualLayout>
      </c:layout>
      <c:radarChart>
        <c:radarStyle val="marker"/>
        <c:varyColors val="0"/>
        <c:ser>
          <c:idx val="0"/>
          <c:order val="0"/>
          <c:tx>
            <c:strRef>
              <c:f>Evaluatie!$G$2</c:f>
              <c:strCache>
                <c:ptCount val="1"/>
                <c:pt idx="0">
                  <c:v>PRIV</c:v>
                </c:pt>
              </c:strCache>
            </c:strRef>
          </c:tx>
          <c:spPr>
            <a:ln w="28575" cap="rnd" cmpd="sng">
              <a:solidFill>
                <a:schemeClr val="accent1"/>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Evaluatie!$G$5:$G$14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AAE-4330-BCBC-24A2CBE473D1}"/>
            </c:ext>
          </c:extLst>
        </c:ser>
        <c:ser>
          <c:idx val="2"/>
          <c:order val="1"/>
          <c:tx>
            <c:strRef>
              <c:f>Evaluatie!$H$2</c:f>
              <c:strCache>
                <c:ptCount val="1"/>
                <c:pt idx="0">
                  <c:v>STITCH</c:v>
                </c:pt>
              </c:strCache>
            </c:strRef>
          </c:tx>
          <c:spPr>
            <a:ln w="28575" cap="rnd" cmpd="sng">
              <a:solidFill>
                <a:schemeClr val="accent3"/>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Evaluatie!$H$5:$H$14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AAE-4330-BCBC-24A2CBE473D1}"/>
            </c:ext>
          </c:extLst>
        </c:ser>
        <c:ser>
          <c:idx val="3"/>
          <c:order val="2"/>
          <c:tx>
            <c:strRef>
              <c:f>Evaluatie!$I$2</c:f>
              <c:strCache>
                <c:ptCount val="1"/>
                <c:pt idx="0">
                  <c:v>Aanv SC</c:v>
                </c:pt>
              </c:strCache>
            </c:strRef>
          </c:tx>
          <c:spPr>
            <a:ln w="28575" cap="rnd" cmpd="sng">
              <a:solidFill>
                <a:schemeClr val="accent4"/>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Evaluatie!$I$5:$I$14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AAE-4330-BCBC-24A2CBE473D1}"/>
            </c:ext>
          </c:extLst>
        </c:ser>
        <c:ser>
          <c:idx val="4"/>
          <c:order val="3"/>
          <c:tx>
            <c:strRef>
              <c:f>Evaluatie!$J$2</c:f>
              <c:strCache>
                <c:ptCount val="1"/>
                <c:pt idx="0">
                  <c:v>Sec Mngt</c:v>
                </c:pt>
              </c:strCache>
            </c:strRef>
          </c:tx>
          <c:spPr>
            <a:ln w="28575" cap="rnd" cmpd="sng">
              <a:solidFill>
                <a:schemeClr val="accent5"/>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Evaluatie!$J$5:$J$14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4AAE-4330-BCBC-24A2CBE473D1}"/>
            </c:ext>
          </c:extLst>
        </c:ser>
        <c:ser>
          <c:idx val="5"/>
          <c:order val="4"/>
          <c:tx>
            <c:strRef>
              <c:f>Evaluatie!$K$2</c:f>
              <c:strCache>
                <c:ptCount val="1"/>
                <c:pt idx="0">
                  <c:v>MDS</c:v>
                </c:pt>
              </c:strCache>
            </c:strRef>
          </c:tx>
          <c:spPr>
            <a:ln w="28575" cap="rnd" cmpd="sng">
              <a:solidFill>
                <a:schemeClr val="accent6"/>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Evaluatie!$K$5:$K$14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4AAE-4330-BCBC-24A2CBE473D1}"/>
            </c:ext>
          </c:extLst>
        </c:ser>
        <c:ser>
          <c:idx val="6"/>
          <c:order val="5"/>
          <c:tx>
            <c:strRef>
              <c:f>Evaluatie!$L$2</c:f>
              <c:strCache>
                <c:ptCount val="1"/>
              </c:strCache>
            </c:strRef>
          </c:tx>
          <c:spPr>
            <a:ln w="28575" cap="rnd" cmpd="sng">
              <a:solidFill>
                <a:schemeClr val="accent1">
                  <a:lumMod val="60000"/>
                </a:schemeClr>
              </a:solidFill>
              <a:round/>
            </a:ln>
            <a:effectLst/>
          </c:spPr>
          <c:marker>
            <c:symbol val="none"/>
          </c:marker>
          <c:cat>
            <c:strRef>
              <c:f>Evaluatie!$F$5:$F$14</c:f>
              <c:strCache>
                <c:ptCount val="10"/>
                <c:pt idx="0">
                  <c:v>Architectuur</c:v>
                </c:pt>
                <c:pt idx="1">
                  <c:v>Auditing &amp; Logging</c:v>
                </c:pt>
                <c:pt idx="2">
                  <c:v>Autorisaties</c:v>
                </c:pt>
                <c:pt idx="3">
                  <c:v>Datamanagement</c:v>
                </c:pt>
                <c:pt idx="4">
                  <c:v>ICT Eisen</c:v>
                </c:pt>
                <c:pt idx="5">
                  <c:v>Koppelvlakken</c:v>
                </c:pt>
                <c:pt idx="6">
                  <c:v>Privacy</c:v>
                </c:pt>
                <c:pt idx="7">
                  <c:v>Security Management</c:v>
                </c:pt>
                <c:pt idx="8">
                  <c:v>Technische implementatie</c:v>
                </c:pt>
                <c:pt idx="9">
                  <c:v>Toegangscontrole</c:v>
                </c:pt>
              </c:strCache>
            </c:strRef>
          </c:cat>
          <c:val>
            <c:numRef>
              <c:f>Evaluatie!$L$5:$L$14</c:f>
              <c:numCache>
                <c:formatCode>0%</c:formatCode>
                <c:ptCount val="10"/>
              </c:numCache>
            </c:numRef>
          </c:val>
          <c:extLst>
            <c:ext xmlns:c16="http://schemas.microsoft.com/office/drawing/2014/chart" uri="{C3380CC4-5D6E-409C-BE32-E72D297353CC}">
              <c16:uniqueId val="{00000006-4AAE-4330-BCBC-24A2CBE473D1}"/>
            </c:ext>
          </c:extLst>
        </c:ser>
        <c:dLbls>
          <c:showLegendKey val="0"/>
          <c:showVal val="0"/>
          <c:showCatName val="0"/>
          <c:showSerName val="0"/>
          <c:showPercent val="0"/>
          <c:showBubbleSize val="0"/>
        </c:dLbls>
        <c:axId val="28072831"/>
        <c:axId val="8831641"/>
      </c:radarChart>
      <c:catAx>
        <c:axId val="28072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n-lt"/>
                <a:ea typeface="+mn-ea"/>
                <a:cs typeface="+mn-cs"/>
              </a:defRPr>
            </a:pPr>
            <a:endParaRPr lang="en-US"/>
          </a:p>
        </c:txPr>
        <c:crossAx val="8831641"/>
        <c:crosses val="autoZero"/>
        <c:auto val="1"/>
        <c:lblAlgn val="ctr"/>
        <c:lblOffset val="100"/>
        <c:noMultiLvlLbl val="0"/>
      </c:catAx>
      <c:valAx>
        <c:axId val="883164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8072831"/>
        <c:crosses val="autoZero"/>
        <c:crossBetween val="between"/>
      </c:valAx>
      <c:spPr>
        <a:noFill/>
        <a:ln w="6350">
          <a:noFill/>
        </a:ln>
        <a:effectLst/>
      </c:spPr>
    </c:plotArea>
    <c:legend>
      <c:legendPos val="t"/>
      <c:overlay val="0"/>
      <c:spPr>
        <a:noFill/>
        <a:ln w="6350">
          <a:noFill/>
        </a:ln>
        <a:effectLst/>
      </c:spPr>
      <c:txPr>
        <a:bodyPr rot="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801188</xdr:colOff>
      <xdr:row>64</xdr:row>
      <xdr:rowOff>63138</xdr:rowOff>
    </xdr:from>
    <xdr:to>
      <xdr:col>9</xdr:col>
      <xdr:colOff>228600</xdr:colOff>
      <xdr:row>82</xdr:row>
      <xdr:rowOff>131717</xdr:rowOff>
    </xdr:to>
    <xdr:graphicFrame macro="">
      <xdr:nvGraphicFramePr>
        <xdr:cNvPr id="2" name="Grafiek 1">
          <a:extLst>
            <a:ext uri="{FF2B5EF4-FFF2-40B4-BE49-F238E27FC236}">
              <a16:creationId xmlns:a16="http://schemas.microsoft.com/office/drawing/2014/main" id="{8602F161-F593-468E-8E74-9EFA801502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154577</xdr:colOff>
      <xdr:row>15</xdr:row>
      <xdr:rowOff>53532</xdr:rowOff>
    </xdr:from>
    <xdr:to>
      <xdr:col>3</xdr:col>
      <xdr:colOff>2252319</xdr:colOff>
      <xdr:row>35</xdr:row>
      <xdr:rowOff>53531</xdr:rowOff>
    </xdr:to>
    <xdr:graphicFrame macro="">
      <xdr:nvGraphicFramePr>
        <xdr:cNvPr id="3" name="Grafiek 2">
          <a:extLst>
            <a:ext uri="{FF2B5EF4-FFF2-40B4-BE49-F238E27FC236}">
              <a16:creationId xmlns:a16="http://schemas.microsoft.com/office/drawing/2014/main" id="{9FD79D6F-A24C-46CC-8D16-5A148134FF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4:E68" totalsRowShown="0" headerRowDxfId="103" headerRowBorderDxfId="102" tableBorderDxfId="101" totalsRowBorderDxfId="100">
  <autoFilter ref="A4:E68" xr:uid="{00000000-0009-0000-0100-000003000000}"/>
  <tableColumns count="5">
    <tableColumn id="1" xr3:uid="{00000000-0010-0000-0000-000001000000}" name="#" dataDxfId="99"/>
    <tableColumn id="2" xr3:uid="{00000000-0010-0000-0000-000002000000}" name="Vraag" dataDxfId="98"/>
    <tableColumn id="3" xr3:uid="{00000000-0010-0000-0000-000003000000}" name="Beschrijving" dataDxfId="97"/>
    <tableColumn id="4" xr3:uid="{00000000-0010-0000-0000-000004000000}" name="Antwoord leverancier" dataDxfId="96">
      <calculatedColumnFormula>IF(D4="Nee","n.v.t.","")</calculatedColumnFormula>
    </tableColumn>
    <tableColumn id="5" xr3:uid="{00000000-0010-0000-0000-000005000000}" name="Toelichting" dataDxfId="9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el38" displayName="Tabel38" ref="A4:F63" totalsRowShown="0" headerRowDxfId="94" headerRowBorderDxfId="93" tableBorderDxfId="92" totalsRowBorderDxfId="91">
  <tableColumns count="6">
    <tableColumn id="1" xr3:uid="{00000000-0010-0000-0100-000001000000}" name="#" dataDxfId="90"/>
    <tableColumn id="2" xr3:uid="{00000000-0010-0000-0100-000002000000}" name="Item"/>
    <tableColumn id="7" xr3:uid="{00000000-0010-0000-0100-000007000000}" name="Referentie" dataDxfId="89"/>
    <tableColumn id="3" xr3:uid="{00000000-0010-0000-0100-000003000000}" name="Description" dataDxfId="88"/>
    <tableColumn id="4" xr3:uid="{00000000-0010-0000-0100-000004000000}" name="Respons vendor" dataDxfId="87"/>
    <tableColumn id="5" xr3:uid="{00000000-0010-0000-0100-000005000000}" name="Note" dataDxfId="8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4" displayName="Tabel4" ref="A4:K19" totalsRowShown="0" headerRowDxfId="85" dataDxfId="83" headerRowBorderDxfId="84" tableBorderDxfId="82" totalsRowBorderDxfId="81">
  <tableColumns count="11">
    <tableColumn id="1" xr3:uid="{00000000-0010-0000-0200-000001000000}" name="#" dataDxfId="80"/>
    <tableColumn id="2" xr3:uid="{00000000-0010-0000-0200-000002000000}" name="Niv" dataDxfId="79"/>
    <tableColumn id="3" xr3:uid="{00000000-0010-0000-0200-000003000000}" name="Item" dataDxfId="78"/>
    <tableColumn id="4" xr3:uid="{00000000-0010-0000-0200-000004000000}" name="Referentie" dataDxfId="77"/>
    <tableColumn id="5" xr3:uid="{00000000-0010-0000-0200-000005000000}" name="Omschrijving" dataDxfId="76"/>
    <tableColumn id="6" xr3:uid="{00000000-0010-0000-0200-000006000000}" name="Risico's" dataDxfId="75"/>
    <tableColumn id="7" xr3:uid="{00000000-0010-0000-0200-000007000000}" name="Implicaties" dataDxfId="74"/>
    <tableColumn id="8" xr3:uid="{00000000-0010-0000-0200-000008000000}" name="Testen:" dataDxfId="73"/>
    <tableColumn id="9" xr3:uid="{00000000-0010-0000-0200-000009000000}" name="Tool / Instructie" dataDxfId="72"/>
    <tableColumn id="10" xr3:uid="{00000000-0010-0000-0200-00000A000000}" name="Antwoord leverancier" dataDxfId="71">
      <calculatedColumnFormula>IF(AND(SecurityNiveau="Basis",Tabel4[[#This Row],[Niv]]="H"),SecurityNiveau,"")</calculatedColumnFormula>
    </tableColumn>
    <tableColumn id="11" xr3:uid="{00000000-0010-0000-0200-00000B000000}" name="Toelichting" dataDxfId="7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2" displayName="Tabel2" ref="A4:G41" totalsRowShown="0" headerRowDxfId="69" dataDxfId="67" headerRowBorderDxfId="68" tableBorderDxfId="66" totalsRowBorderDxfId="65">
  <tableColumns count="7">
    <tableColumn id="1" xr3:uid="{00000000-0010-0000-0300-000001000000}" name="#" dataDxfId="64"/>
    <tableColumn id="2" xr3:uid="{00000000-0010-0000-0300-000002000000}" name="Niv" dataDxfId="63"/>
    <tableColumn id="3" xr3:uid="{00000000-0010-0000-0300-000003000000}" name="Maatregel" dataDxfId="62"/>
    <tableColumn id="4" xr3:uid="{00000000-0010-0000-0300-000004000000}" name="Referentie" dataDxfId="61"/>
    <tableColumn id="5" xr3:uid="{00000000-0010-0000-0300-000005000000}" name="Paragraaf" dataDxfId="60"/>
    <tableColumn id="6" xr3:uid="{00000000-0010-0000-0300-000006000000}" name="Antwoord leverancier" dataDxfId="59"/>
    <tableColumn id="7" xr3:uid="{00000000-0010-0000-0300-000007000000}" name="Toelichting" dataDxfId="58">
      <calculatedColumnFormula>IF(AND(SecurityNiveau="Basis",Tabel2[[#This Row],[Niv]]="H"),"Met security niveau "&amp;SecurityNiveau&amp;", hoeft deze vraag  niet beantwoord worden.","")</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1" displayName="Tabel1" ref="A4:G43" totalsRowShown="0" headerRowDxfId="57" dataDxfId="55" headerRowBorderDxfId="56">
  <tableColumns count="7">
    <tableColumn id="1" xr3:uid="{00000000-0010-0000-0400-000001000000}" name="#" dataDxfId="54"/>
    <tableColumn id="2" xr3:uid="{00000000-0010-0000-0400-000002000000}" name="Niv" dataDxfId="53"/>
    <tableColumn id="3" xr3:uid="{00000000-0010-0000-0400-000003000000}" name="Maatregel" dataDxfId="52"/>
    <tableColumn id="4" xr3:uid="{00000000-0010-0000-0400-000004000000}" name="Referentie" dataDxfId="51"/>
    <tableColumn id="5" xr3:uid="{00000000-0010-0000-0400-000005000000}" name="Paragraaf" dataDxfId="50"/>
    <tableColumn id="6" xr3:uid="{00000000-0010-0000-0400-000006000000}" name="Antwoord Leverancier" dataDxfId="49">
      <calculatedColumnFormula>IF(AND(SecurityNiveau="Basis",Tabel1[[#This Row],[Niv]]="H"),"n.v.t.","")</calculatedColumnFormula>
    </tableColumn>
    <tableColumn id="7" xr3:uid="{00000000-0010-0000-0400-000007000000}" name="Toelichting" dataDxfId="48">
      <calculatedColumnFormula>IF(AND(SecurityNiveau="Basis",Tabel1[[#This Row],[Niv]]="H"),"Met security niveau "&amp;SecurityNiveau&amp;", hoeft deze vraag  niet beantwoord worden.","")</calculatedColumnFormula>
    </tableColumn>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el5" displayName="Tabel5" ref="A4:K290" totalsRowShown="0" headerRowDxfId="47" headerRowBorderDxfId="46" tableBorderDxfId="45" totalsRowBorderDxfId="44">
  <tableColumns count="11">
    <tableColumn id="1" xr3:uid="{00000000-0010-0000-0500-000001000000}" name="Question ID" dataDxfId="43"/>
    <tableColumn id="2" xr3:uid="{00000000-0010-0000-0500-000002000000}" name="Question" dataDxfId="42"/>
    <tableColumn id="3" xr3:uid="{00000000-0010-0000-0500-000003000000}" name="Respons Vendor" dataDxfId="41">
      <calculatedColumnFormula>IF(_Medisch="nee","N/A","")</calculatedColumnFormula>
    </tableColumn>
    <tableColumn id="4" xr3:uid="{00000000-0010-0000-0500-000004000000}" name="Note" dataDxfId="40">
      <calculatedColumnFormula>IF(_Medisch="nee","N/A",IF($C$92="NO","N/A",""))</calculatedColumnFormula>
    </tableColumn>
    <tableColumn id="5" xr3:uid="{00000000-0010-0000-0500-000005000000}" name="Gewenste reply" dataDxfId="39">
      <calculatedColumnFormula>AE5</calculatedColumnFormula>
    </tableColumn>
    <tableColumn id="6" xr3:uid="{00000000-0010-0000-0500-000006000000}" name="Must / Should" dataDxfId="38"/>
    <tableColumn id="7" xr3:uid="{00000000-0010-0000-0500-000007000000}" name="Instructie" dataDxfId="37"/>
    <tableColumn id="8" xr3:uid="{00000000-0010-0000-0500-000008000000}" name="OS" dataDxfId="36"/>
    <tableColumn id="9" xr3:uid="{00000000-0010-0000-0500-000009000000}" name="Eigen netw zone" dataDxfId="35"/>
    <tableColumn id="10" xr3:uid="{00000000-0010-0000-0500-00000A000000}" name="AD connected" dataDxfId="34"/>
    <tableColumn id="11" xr3:uid="{00000000-0010-0000-0500-00000B000000}" name="Embedded2" dataDxfId="33"/>
  </tableColumns>
  <tableStyleInfo name="TableStyleMedium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msterdamumc.iprova.nl/management/hyperlinkloader.aspx?hyperlinkid=8f8e55df-4513-4cba-a7d5-6047d1ab3c01" TargetMode="External"/><Relationship Id="rId2" Type="http://schemas.openxmlformats.org/officeDocument/2006/relationships/hyperlink" Target="https://amsterdamumc.iprova.nl/management/hyperlinkloader.aspx?hyperlinkid=b80cbe07-af16-4065-ab02-6d87d69d3166" TargetMode="External"/><Relationship Id="rId1" Type="http://schemas.openxmlformats.org/officeDocument/2006/relationships/hyperlink" Target="https://amsterdamumc.iprova.nl/management/hyperlinkloader.aspx?hyperlinkid=e8a63523-7daf-4fa6-a6d4-648591dcf617"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amsterdamumc.iprova.nl/management/hyperlinkloader.aspx?hyperlinkid=c889d34f-999d-4854-b0de-d9d372db81f1" TargetMode="External"/><Relationship Id="rId7" Type="http://schemas.openxmlformats.org/officeDocument/2006/relationships/printerSettings" Target="../printerSettings/printerSettings4.bin"/><Relationship Id="rId2" Type="http://schemas.openxmlformats.org/officeDocument/2006/relationships/hyperlink" Target="https://amsterdamumc.iprova.nl/management/hyperlinkloader.aspx?hyperlinkid=6637d3f4-dfe2-497f-99b0-c2f6d36947a2" TargetMode="External"/><Relationship Id="rId1" Type="http://schemas.openxmlformats.org/officeDocument/2006/relationships/hyperlink" Target="https://amsterdamumc.iprova.nl/management/hyperlinkloader.aspx?hyperlinkid=3f33247a-1f39-4cc4-b18d-66aa75a6a727" TargetMode="External"/><Relationship Id="rId6" Type="http://schemas.openxmlformats.org/officeDocument/2006/relationships/hyperlink" Target="https://amsterdamumc.iprova.nl/management/hyperlinkloader.aspx?hyperlinkid=2d149579-51a8-4228-826e-4e75b132c191" TargetMode="External"/><Relationship Id="rId5" Type="http://schemas.openxmlformats.org/officeDocument/2006/relationships/hyperlink" Target="https://amsterdamumc.iprova.nl/management/hyperlinkloader.aspx?hyperlinkid=3b5ec9b1-6029-458d-b5d2-b42f3315dc3a" TargetMode="External"/><Relationship Id="rId4" Type="http://schemas.openxmlformats.org/officeDocument/2006/relationships/hyperlink" Target="https://amsterdamumc.iprova.nl/management/hyperlinkloader.aspx?hyperlinkid=b53cf992-84dd-44f8-8da2-4f16d795448f"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pageSetUpPr fitToPage="1"/>
  </sheetPr>
  <dimension ref="A1:H53"/>
  <sheetViews>
    <sheetView showGridLines="0" showRowColHeaders="0" tabSelected="1" zoomScale="115" zoomScaleNormal="115" workbookViewId="0">
      <selection activeCell="C16" sqref="C16"/>
    </sheetView>
  </sheetViews>
  <sheetFormatPr defaultColWidth="8.85546875" defaultRowHeight="12.75" x14ac:dyDescent="0.2"/>
  <cols>
    <col min="1" max="1" width="2.7109375" style="17" customWidth="1"/>
    <col min="2" max="2" width="26" style="20" customWidth="1"/>
    <col min="3" max="3" width="35.5703125" style="17" customWidth="1"/>
    <col min="4" max="4" width="66.85546875" style="17" customWidth="1"/>
    <col min="5" max="5" width="3" style="17" customWidth="1"/>
    <col min="6" max="6" width="49" style="17" bestFit="1" customWidth="1"/>
    <col min="7" max="16384" width="8.85546875" style="17"/>
  </cols>
  <sheetData>
    <row r="1" spans="1:8" ht="61.35" customHeight="1" x14ac:dyDescent="0.2">
      <c r="A1" s="257"/>
      <c r="B1" s="151" t="str">
        <f ca="1">"Ingevuld: "&amp;ROUND(Evaluatie!$C$3*100,0)&amp;"%"</f>
        <v>Ingevuld: 0%</v>
      </c>
      <c r="C1" s="151"/>
      <c r="D1" s="211" t="str">
        <f ca="1">"Score: "&amp;_Score</f>
        <v>Score: R</v>
      </c>
    </row>
    <row r="2" spans="1:8" ht="13.5" thickBot="1" x14ac:dyDescent="0.25"/>
    <row r="3" spans="1:8" ht="15" customHeight="1" thickBot="1" x14ac:dyDescent="0.25">
      <c r="B3" s="14" t="s">
        <v>0</v>
      </c>
      <c r="C3" s="13"/>
      <c r="D3" s="12"/>
      <c r="F3" s="20" t="s">
        <v>1</v>
      </c>
    </row>
    <row r="4" spans="1:8" x14ac:dyDescent="0.2">
      <c r="B4" s="22" t="s">
        <v>2</v>
      </c>
      <c r="C4" s="139" t="s">
        <v>1318</v>
      </c>
      <c r="D4" s="236" t="s">
        <v>3</v>
      </c>
      <c r="F4" s="17" t="s">
        <v>4</v>
      </c>
    </row>
    <row r="5" spans="1:8" x14ac:dyDescent="0.2">
      <c r="B5" s="23" t="s">
        <v>5</v>
      </c>
      <c r="C5" s="139" t="s">
        <v>103</v>
      </c>
      <c r="D5" s="236" t="s">
        <v>6</v>
      </c>
    </row>
    <row r="6" spans="1:8" x14ac:dyDescent="0.2">
      <c r="B6" s="210"/>
      <c r="C6" s="43"/>
      <c r="D6" s="236"/>
      <c r="F6" s="237" t="s">
        <v>7</v>
      </c>
      <c r="G6" s="222"/>
      <c r="H6" s="222"/>
    </row>
    <row r="7" spans="1:8" x14ac:dyDescent="0.2">
      <c r="B7" s="22" t="s">
        <v>8</v>
      </c>
      <c r="C7" s="43"/>
      <c r="D7" s="236"/>
      <c r="F7" s="17" t="s">
        <v>9</v>
      </c>
      <c r="G7" s="49"/>
      <c r="H7" s="49"/>
    </row>
    <row r="8" spans="1:8" x14ac:dyDescent="0.2">
      <c r="B8" s="23" t="s">
        <v>10</v>
      </c>
      <c r="C8" s="139" t="s">
        <v>1325</v>
      </c>
      <c r="D8" s="236" t="s">
        <v>11</v>
      </c>
    </row>
    <row r="9" spans="1:8" x14ac:dyDescent="0.2">
      <c r="B9" s="23" t="s">
        <v>12</v>
      </c>
      <c r="C9" s="139" t="s">
        <v>1317</v>
      </c>
      <c r="D9" s="236" t="s">
        <v>11</v>
      </c>
      <c r="F9" s="20" t="s">
        <v>13</v>
      </c>
    </row>
    <row r="10" spans="1:8" x14ac:dyDescent="0.2">
      <c r="B10" s="23" t="s">
        <v>14</v>
      </c>
      <c r="C10" s="139" t="s">
        <v>1320</v>
      </c>
      <c r="D10" s="236" t="s">
        <v>15</v>
      </c>
      <c r="F10" s="17" t="s">
        <v>16</v>
      </c>
    </row>
    <row r="11" spans="1:8" x14ac:dyDescent="0.2">
      <c r="B11" s="23"/>
      <c r="C11" s="43"/>
      <c r="D11" s="236"/>
      <c r="F11" s="17" t="s">
        <v>17</v>
      </c>
    </row>
    <row r="12" spans="1:8" x14ac:dyDescent="0.2">
      <c r="B12" s="22" t="s">
        <v>18</v>
      </c>
      <c r="C12" s="139" t="s">
        <v>128</v>
      </c>
      <c r="D12" s="236" t="s">
        <v>19</v>
      </c>
    </row>
    <row r="13" spans="1:8" ht="13.5" thickBot="1" x14ac:dyDescent="0.25">
      <c r="B13" s="24" t="s">
        <v>20</v>
      </c>
      <c r="C13" s="240" t="str">
        <f>IF(OR(_Int="hoog",_Vertr="hoog",_Vertr="hoog medisch",_Vertr=""),"HOOG","BASIS")</f>
        <v>BASIS</v>
      </c>
      <c r="D13" s="236" t="s">
        <v>21</v>
      </c>
    </row>
    <row r="14" spans="1:8" ht="13.5" thickBot="1" x14ac:dyDescent="0.25">
      <c r="B14" s="224"/>
      <c r="C14" s="225"/>
      <c r="D14" s="145"/>
    </row>
    <row r="15" spans="1:8" ht="13.5" thickBot="1" x14ac:dyDescent="0.25">
      <c r="B15" s="223" t="s">
        <v>22</v>
      </c>
      <c r="C15" s="6"/>
      <c r="D15" s="6"/>
    </row>
    <row r="16" spans="1:8" x14ac:dyDescent="0.2">
      <c r="B16" s="21" t="s">
        <v>23</v>
      </c>
      <c r="C16" s="138"/>
      <c r="D16" s="46"/>
    </row>
    <row r="17" spans="2:6" x14ac:dyDescent="0.2">
      <c r="B17" s="22" t="s">
        <v>24</v>
      </c>
      <c r="C17" s="139" t="s">
        <v>1336</v>
      </c>
      <c r="D17" s="236"/>
    </row>
    <row r="18" spans="2:6" x14ac:dyDescent="0.2">
      <c r="B18" s="22" t="s">
        <v>25</v>
      </c>
      <c r="C18" s="220"/>
      <c r="D18" s="236" t="s">
        <v>26</v>
      </c>
      <c r="F18" s="219" t="s">
        <v>27</v>
      </c>
    </row>
    <row r="19" spans="2:6" ht="29.25" customHeight="1" x14ac:dyDescent="0.2">
      <c r="B19" s="22" t="s">
        <v>28</v>
      </c>
      <c r="C19" s="220"/>
      <c r="D19" s="238" t="s">
        <v>29</v>
      </c>
    </row>
    <row r="20" spans="2:6" x14ac:dyDescent="0.2">
      <c r="B20" s="22"/>
      <c r="C20" s="265"/>
      <c r="D20" s="238"/>
    </row>
    <row r="21" spans="2:6" x14ac:dyDescent="0.2">
      <c r="B21" s="22" t="s">
        <v>30</v>
      </c>
      <c r="C21" s="199" t="str">
        <f ca="1">IF(AND($C$22="ja",$C$23="ja",$C$24&gt;NOW(),$C$25="ja"),"CERTIFICAAT OK","GEEN SECURITY CERTIFICAAT")</f>
        <v>GEEN SECURITY CERTIFICAAT</v>
      </c>
      <c r="D21" s="236"/>
    </row>
    <row r="22" spans="2:6" ht="24" x14ac:dyDescent="0.2">
      <c r="B22" s="23" t="s">
        <v>31</v>
      </c>
      <c r="C22" s="139"/>
      <c r="D22" s="238" t="s">
        <v>32</v>
      </c>
      <c r="F22" s="216"/>
    </row>
    <row r="23" spans="2:6" x14ac:dyDescent="0.2">
      <c r="B23" s="23" t="s">
        <v>33</v>
      </c>
      <c r="C23" s="213"/>
      <c r="D23" s="238" t="s">
        <v>34</v>
      </c>
    </row>
    <row r="24" spans="2:6" x14ac:dyDescent="0.2">
      <c r="B24" s="23" t="s">
        <v>35</v>
      </c>
      <c r="C24" s="198"/>
      <c r="D24" s="236" t="s">
        <v>36</v>
      </c>
    </row>
    <row r="25" spans="2:6" ht="13.5" thickBot="1" x14ac:dyDescent="0.25">
      <c r="B25" s="218" t="s">
        <v>37</v>
      </c>
      <c r="C25" s="217"/>
      <c r="D25" s="239" t="s">
        <v>38</v>
      </c>
    </row>
    <row r="26" spans="2:6" ht="13.5" thickBot="1" x14ac:dyDescent="0.25"/>
    <row r="27" spans="2:6" ht="13.5" thickBot="1" x14ac:dyDescent="0.25">
      <c r="B27" s="8" t="s">
        <v>39</v>
      </c>
      <c r="C27" s="7"/>
      <c r="D27" s="7"/>
    </row>
    <row r="28" spans="2:6" x14ac:dyDescent="0.2">
      <c r="B28" s="21" t="s">
        <v>40</v>
      </c>
      <c r="C28" s="219"/>
      <c r="D28" s="46"/>
    </row>
    <row r="29" spans="2:6" x14ac:dyDescent="0.2">
      <c r="B29" s="22" t="s">
        <v>41</v>
      </c>
      <c r="C29" s="220"/>
      <c r="D29" s="47"/>
    </row>
    <row r="30" spans="2:6" ht="24.75" customHeight="1" x14ac:dyDescent="0.2">
      <c r="B30" s="221"/>
      <c r="C30" s="5" t="s">
        <v>42</v>
      </c>
      <c r="D30" s="4"/>
    </row>
    <row r="31" spans="2:6" ht="13.5" thickBot="1" x14ac:dyDescent="0.25">
      <c r="B31" s="24" t="s">
        <v>43</v>
      </c>
      <c r="C31" s="264"/>
      <c r="D31" s="48"/>
    </row>
    <row r="32" spans="2:6" ht="13.5" thickBot="1" x14ac:dyDescent="0.25">
      <c r="F32" s="20"/>
    </row>
    <row r="33" spans="2:6" ht="13.5" thickBot="1" x14ac:dyDescent="0.25">
      <c r="B33" s="8" t="s">
        <v>44</v>
      </c>
      <c r="C33" s="7"/>
      <c r="D33" s="7"/>
    </row>
    <row r="34" spans="2:6" x14ac:dyDescent="0.2">
      <c r="B34" s="22" t="str">
        <f>"Privacy -  "&amp;Privacy!AA1&amp;"%"</f>
        <v>Privacy -  0%</v>
      </c>
      <c r="C34" s="33" t="str">
        <f>IF(C4="niet relevant","n.v.t.","Ja")</f>
        <v>Ja</v>
      </c>
      <c r="D34" s="236" t="s">
        <v>45</v>
      </c>
    </row>
    <row r="35" spans="2:6" x14ac:dyDescent="0.2">
      <c r="B35" s="22" t="str">
        <f>"STITCH - "&amp;STITCH!$AA$1&amp;"%"</f>
        <v>STITCH - 0%</v>
      </c>
      <c r="C35" s="33" t="str">
        <f>IF(OR(uPrivChk="Ja",_Webprtl="n.v.t.",_Webprtl="nvt"),"n.v.t.","Ja")</f>
        <v>Ja</v>
      </c>
      <c r="D35" s="236" t="s">
        <v>46</v>
      </c>
    </row>
    <row r="36" spans="2:6" x14ac:dyDescent="0.2">
      <c r="B36" s="22" t="str">
        <f>"Aanv. Security Control - "&amp;'Aanvullende Security Control'!$AA$1&amp;"%"</f>
        <v>Aanv. Security Control - 0%</v>
      </c>
      <c r="C36" s="33" t="str">
        <f>IF(uPrivChk="Ja","n.v.t.","Ja")</f>
        <v>Ja</v>
      </c>
      <c r="D36" s="236" t="s">
        <v>47</v>
      </c>
    </row>
    <row r="37" spans="2:6" ht="14.85" customHeight="1" x14ac:dyDescent="0.2">
      <c r="B37" s="22" t="str">
        <f ca="1">"Security Management - "&amp;'Security Management'!$AA$1&amp;"%"</f>
        <v>Security Management - 0%</v>
      </c>
      <c r="C37" s="33" t="str">
        <f ca="1">IF(CERT="certificaat ok","n.v.t.",IF(uPrivChk="Ja","n.v.t.","Ja"))</f>
        <v>Ja</v>
      </c>
      <c r="D37" s="236" t="s">
        <v>48</v>
      </c>
    </row>
    <row r="38" spans="2:6" ht="13.5" thickBot="1" x14ac:dyDescent="0.25">
      <c r="B38" s="24" t="str">
        <f>"MDS2 -  "&amp;'MDS2'!AA1&amp;"%"</f>
        <v>MDS2 -  0%</v>
      </c>
      <c r="C38" s="197" t="str">
        <f>IF(C12="Nee","n.v.t.","Ja")</f>
        <v>Ja</v>
      </c>
      <c r="D38" s="236" t="s">
        <v>49</v>
      </c>
    </row>
    <row r="39" spans="2:6" ht="13.5" thickBot="1" x14ac:dyDescent="0.25">
      <c r="B39" s="17"/>
      <c r="D39" s="184"/>
    </row>
    <row r="40" spans="2:6" ht="13.5" thickBot="1" x14ac:dyDescent="0.25">
      <c r="B40" s="14" t="s">
        <v>50</v>
      </c>
      <c r="C40" s="13"/>
      <c r="D40" s="12"/>
      <c r="F40" s="49"/>
    </row>
    <row r="41" spans="2:6" x14ac:dyDescent="0.2">
      <c r="B41" s="21" t="s">
        <v>40</v>
      </c>
      <c r="C41" s="138"/>
      <c r="D41" s="46"/>
    </row>
    <row r="42" spans="2:6" x14ac:dyDescent="0.2">
      <c r="B42" s="22" t="s">
        <v>41</v>
      </c>
      <c r="C42" s="139"/>
      <c r="D42" s="47"/>
    </row>
    <row r="43" spans="2:6" x14ac:dyDescent="0.2">
      <c r="B43" s="22" t="s">
        <v>51</v>
      </c>
      <c r="C43" s="139"/>
      <c r="D43" s="236" t="s">
        <v>52</v>
      </c>
    </row>
    <row r="44" spans="2:6" ht="14.1" customHeight="1" x14ac:dyDescent="0.2">
      <c r="B44" s="22"/>
      <c r="C44" s="139"/>
      <c r="D44" s="47"/>
      <c r="F44" s="49"/>
    </row>
    <row r="45" spans="2:6" ht="14.1" customHeight="1" thickBot="1" x14ac:dyDescent="0.25">
      <c r="B45" s="24" t="s">
        <v>53</v>
      </c>
      <c r="C45" s="140"/>
      <c r="D45" s="48"/>
    </row>
    <row r="46" spans="2:6" ht="13.5" thickBot="1" x14ac:dyDescent="0.25"/>
    <row r="47" spans="2:6" ht="13.5" thickBot="1" x14ac:dyDescent="0.25">
      <c r="B47" s="14" t="s">
        <v>54</v>
      </c>
      <c r="C47" s="13"/>
      <c r="D47" s="12"/>
    </row>
    <row r="48" spans="2:6" ht="99.75" customHeight="1" thickBot="1" x14ac:dyDescent="0.25">
      <c r="B48" s="11"/>
      <c r="C48" s="10"/>
      <c r="D48" s="9"/>
    </row>
    <row r="49" spans="2:4" x14ac:dyDescent="0.2">
      <c r="B49" s="17"/>
    </row>
    <row r="50" spans="2:4" x14ac:dyDescent="0.2">
      <c r="D50" s="45" t="s">
        <v>55</v>
      </c>
    </row>
    <row r="53" spans="2:4" x14ac:dyDescent="0.2">
      <c r="B53" s="17"/>
    </row>
  </sheetData>
  <sheetProtection algorithmName="SHA-512" hashValue="UXi5uJMN2pFwhYWkQBb+hQ1spGIPxBaBKiuK3s8wJuPHuV3V7oECtDDFaJ5GJju4/2wt2doZfrLDKvz0XuOxMA==" saltValue="ATAni35J8AA3SygYO9vd6A==" spinCount="100000" sheet="1" selectLockedCells="1"/>
  <mergeCells count="8">
    <mergeCell ref="B47:D47"/>
    <mergeCell ref="B48:D48"/>
    <mergeCell ref="B40:D40"/>
    <mergeCell ref="B27:D27"/>
    <mergeCell ref="B3:D3"/>
    <mergeCell ref="C15:D15"/>
    <mergeCell ref="C30:D30"/>
    <mergeCell ref="B33:D33"/>
  </mergeCells>
  <conditionalFormatting sqref="B34:D38">
    <cfRule type="expression" dxfId="32" priority="10">
      <formula>AND($C34="n.v.t.")</formula>
    </cfRule>
  </conditionalFormatting>
  <conditionalFormatting sqref="C4:C5 C12">
    <cfRule type="cellIs" dxfId="31" priority="49" operator="equal">
      <formula>0</formula>
    </cfRule>
  </conditionalFormatting>
  <conditionalFormatting sqref="C8:C10">
    <cfRule type="cellIs" dxfId="30" priority="4" operator="equal">
      <formula>0</formula>
    </cfRule>
  </conditionalFormatting>
  <conditionalFormatting sqref="C13 C21 B48">
    <cfRule type="cellIs" dxfId="29" priority="40" operator="equal">
      <formula>0</formula>
    </cfRule>
  </conditionalFormatting>
  <conditionalFormatting sqref="C13">
    <cfRule type="cellIs" dxfId="28" priority="17" operator="equal">
      <formula>"hoog"</formula>
    </cfRule>
  </conditionalFormatting>
  <conditionalFormatting sqref="C16:C17">
    <cfRule type="cellIs" dxfId="27" priority="12" operator="equal">
      <formula>0</formula>
    </cfRule>
  </conditionalFormatting>
  <conditionalFormatting sqref="C21">
    <cfRule type="cellIs" dxfId="26" priority="5" operator="equal">
      <formula>"certificaat ok"</formula>
    </cfRule>
  </conditionalFormatting>
  <conditionalFormatting sqref="C22:C25">
    <cfRule type="cellIs" dxfId="25" priority="7" operator="equal">
      <formula>0</formula>
    </cfRule>
  </conditionalFormatting>
  <conditionalFormatting sqref="C34:C38">
    <cfRule type="cellIs" dxfId="24" priority="11" operator="equal">
      <formula>0</formula>
    </cfRule>
  </conditionalFormatting>
  <conditionalFormatting sqref="C41:C43">
    <cfRule type="cellIs" dxfId="23" priority="2" operator="equal">
      <formula>0</formula>
    </cfRule>
  </conditionalFormatting>
  <conditionalFormatting sqref="C45">
    <cfRule type="cellIs" dxfId="22" priority="27" operator="equal">
      <formula>0</formula>
    </cfRule>
  </conditionalFormatting>
  <conditionalFormatting sqref="D13">
    <cfRule type="expression" dxfId="21" priority="34">
      <formula>AND($C13="n.v.t.")</formula>
    </cfRule>
  </conditionalFormatting>
  <conditionalFormatting sqref="D43">
    <cfRule type="expression" dxfId="20" priority="1">
      <formula>AND($C43="n.v.t.")</formula>
    </cfRule>
  </conditionalFormatting>
  <dataValidations count="9">
    <dataValidation type="list" allowBlank="1" showInputMessage="1" showErrorMessage="1" sqref="C34:C38" xr:uid="{00000000-0002-0000-0000-000000000000}">
      <formula1>"Ja,n.v.t."</formula1>
    </dataValidation>
    <dataValidation type="list" allowBlank="1" showInputMessage="1" showErrorMessage="1" sqref="C5 C12 C22" xr:uid="{00000000-0002-0000-0000-000001000000}">
      <formula1>lst_janee</formula1>
    </dataValidation>
    <dataValidation type="list" allowBlank="1" showInputMessage="1" showErrorMessage="1" sqref="C4" xr:uid="{00000000-0002-0000-0000-000002000000}">
      <formula1>lst_DPIA</formula1>
    </dataValidation>
    <dataValidation type="list" allowBlank="1" showInputMessage="1" showErrorMessage="1" sqref="C23 C25" xr:uid="{00000000-0002-0000-0000-000003000000}">
      <formula1>lst_janeenvt</formula1>
    </dataValidation>
    <dataValidation type="list" allowBlank="1" showInputMessage="1" showErrorMessage="1" sqref="C8:C9" xr:uid="{00000000-0002-0000-0000-000004000000}">
      <formula1>lst_BI</formula1>
    </dataValidation>
    <dataValidation type="date" operator="greaterThan" allowBlank="1" showInputMessage="1" showErrorMessage="1" promptTitle="Vul een datum in" sqref="C24" xr:uid="{00000000-0002-0000-0000-000005000000}">
      <formula1>TODAY()</formula1>
    </dataValidation>
    <dataValidation type="list" allowBlank="1" showInputMessage="1" showErrorMessage="1" sqref="C43" xr:uid="{00000000-0002-0000-0000-000006000000}">
      <formula1>"Akkoord - Score voldoende,Niet akkoord - Score onvoldoende,Niet akkoord - Leverancier niet getekend,Niet akkoord - Securitycertificaat niet geldig,Niet akkoord - Bijlage(s) ontbreken"</formula1>
    </dataValidation>
    <dataValidation type="list" allowBlank="1" showInputMessage="1" showErrorMessage="1" sqref="C10" xr:uid="{00000000-0002-0000-0000-000007000000}">
      <formula1>lst_V</formula1>
    </dataValidation>
    <dataValidation allowBlank="1" showInputMessage="1" showErrorMessage="1" sqref="C18:C20" xr:uid="{00000000-0002-0000-0000-000008000000}"/>
  </dataValidations>
  <pageMargins left="0.25" right="0.25" top="0.75" bottom="0.75" header="0.3" footer="0.3"/>
  <pageSetup paperSize="9" scale="80" orientation="portrait" r:id="rId1"/>
  <headerFooter>
    <oddFooter>&amp;L&amp;8&amp;F | &amp;A&amp;C&amp;8Indien ingevuld - VERTROUWELIJK&amp;R&amp;8&amp;P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F70"/>
  <sheetViews>
    <sheetView showGridLines="0" showRowColHeaders="0" showZeros="0" workbookViewId="0">
      <pane xSplit="5" ySplit="4" topLeftCell="F5" activePane="bottomRight" state="frozen"/>
      <selection pane="topRight" activeCell="F1" sqref="F1"/>
      <selection pane="bottomLeft" activeCell="A5" sqref="A5"/>
      <selection pane="bottomRight" activeCell="D6" sqref="D6"/>
    </sheetView>
  </sheetViews>
  <sheetFormatPr defaultColWidth="9" defaultRowHeight="15" x14ac:dyDescent="0.25"/>
  <cols>
    <col min="1" max="1" width="8.28515625" style="18" customWidth="1"/>
    <col min="2" max="2" width="70" style="78" customWidth="1"/>
    <col min="3" max="3" width="61.28515625" style="78" customWidth="1"/>
    <col min="4" max="4" width="16.7109375" style="18" customWidth="1"/>
    <col min="5" max="5" width="41.28515625" style="18" customWidth="1"/>
    <col min="6" max="12" width="4.7109375" style="18" customWidth="1"/>
    <col min="13" max="19" width="4.28515625" style="18" customWidth="1"/>
    <col min="20" max="25" width="4.7109375" style="18" customWidth="1"/>
    <col min="26" max="27" width="14.28515625" style="18" hidden="1" customWidth="1"/>
    <col min="28" max="32" width="14.28515625" style="89" hidden="1" customWidth="1"/>
    <col min="33" max="33" width="14.28515625" style="90" hidden="1" customWidth="1"/>
    <col min="34" max="36" width="14.28515625" style="18" hidden="1" customWidth="1"/>
    <col min="37" max="38" width="14.28515625" style="89" hidden="1" customWidth="1"/>
    <col min="39" max="40" width="14.28515625" style="64" hidden="1" customWidth="1"/>
    <col min="41" max="56" width="14.28515625" style="89" hidden="1" customWidth="1"/>
    <col min="57" max="59" width="14.28515625" style="18" customWidth="1"/>
    <col min="60" max="16384" width="9" style="18"/>
  </cols>
  <sheetData>
    <row r="1" spans="1:58" ht="23.25" x14ac:dyDescent="0.35">
      <c r="A1" s="15" t="s">
        <v>56</v>
      </c>
      <c r="B1" s="269"/>
      <c r="C1" s="269"/>
      <c r="D1" s="269"/>
      <c r="E1" s="150" t="str">
        <f>"Ingevuld:  "&amp;Privacy!$AA$1&amp;"%"</f>
        <v>Ingevuld:  0%</v>
      </c>
      <c r="AA1" s="212">
        <f>IF(($AB$1-$AB$2)=0,0,ROUND(100-($AB$2/$AB$1)*100,0))</f>
        <v>0</v>
      </c>
      <c r="AB1" s="17">
        <f>(COUNTA($A$5:$A$68))-AB3</f>
        <v>48</v>
      </c>
      <c r="AC1" s="17" t="s">
        <v>57</v>
      </c>
      <c r="AD1" s="88" t="s">
        <v>58</v>
      </c>
      <c r="AG1" s="91">
        <f>SUM(AG6:AG100)</f>
        <v>0</v>
      </c>
      <c r="AH1" s="82" t="s">
        <v>59</v>
      </c>
      <c r="AJ1" s="82" t="s">
        <v>60</v>
      </c>
      <c r="AK1" s="3" t="s">
        <v>61</v>
      </c>
      <c r="AL1" s="3"/>
      <c r="AM1" s="3" t="s">
        <v>62</v>
      </c>
      <c r="AN1" s="3"/>
      <c r="AO1" s="3" t="s">
        <v>63</v>
      </c>
      <c r="AP1" s="3"/>
      <c r="AQ1" s="3" t="s">
        <v>64</v>
      </c>
      <c r="AR1" s="3"/>
      <c r="AS1" s="2" t="s">
        <v>65</v>
      </c>
      <c r="AT1" s="2"/>
      <c r="AU1" s="3" t="s">
        <v>66</v>
      </c>
      <c r="AV1" s="3"/>
      <c r="AW1" s="3" t="s">
        <v>2</v>
      </c>
      <c r="AX1" s="3"/>
      <c r="AY1" s="3" t="s">
        <v>67</v>
      </c>
      <c r="AZ1" s="3"/>
      <c r="BA1" s="3" t="s">
        <v>68</v>
      </c>
      <c r="BB1" s="3"/>
      <c r="BC1" s="3" t="s">
        <v>69</v>
      </c>
      <c r="BD1" s="3"/>
      <c r="BE1" s="82"/>
    </row>
    <row r="2" spans="1:58" ht="12.75" x14ac:dyDescent="0.2">
      <c r="A2" s="1" t="s">
        <v>70</v>
      </c>
      <c r="B2" s="1"/>
      <c r="C2" s="1"/>
      <c r="D2" s="1"/>
      <c r="E2" s="1"/>
      <c r="AA2" s="18" t="str">
        <f>IF(AND(_Check="x",D19&lt;&gt;"",D19&lt;&gt;AC19),"Check","OK")</f>
        <v>OK</v>
      </c>
      <c r="AB2" s="17">
        <f>COUNTIF($D$5:$D$68,"")</f>
        <v>48</v>
      </c>
      <c r="AC2" s="17" t="s">
        <v>71</v>
      </c>
      <c r="AD2" s="91">
        <f>SUM(AD5:AD68)</f>
        <v>63</v>
      </c>
      <c r="AE2" s="88"/>
      <c r="AF2" s="88"/>
      <c r="AG2" s="88">
        <f>SUM(AG5:AG103)</f>
        <v>0</v>
      </c>
      <c r="AH2" s="82" t="s">
        <v>72</v>
      </c>
      <c r="AJ2" s="91">
        <f>ROUND((COUNTIF(Tabel3[Antwoord leverancier],"&gt; """)-COUNTIF(Tabel3[Antwoord leverancier],"BASIS"))/(COUNTIF(AA5:AA68,"&gt; """)-COUNTIF(Tabel3[Antwoord leverancier],"BASIS")),2)*100</f>
        <v>0</v>
      </c>
      <c r="AL2" s="89">
        <f>IF(AND(AL4&gt;0,AK4&gt;0),ROUND(AL4/AK4,2),0)</f>
        <v>0</v>
      </c>
      <c r="AM2" s="89"/>
      <c r="AN2" s="89">
        <f>IF(AND(AN4&gt;0,AM4&gt;0),AN4/AM4,0)</f>
        <v>0</v>
      </c>
      <c r="AP2" s="89">
        <f>IF(AND(AP4&gt;0,AO4&gt;0),ROUND(AP4/AO4,2),0)</f>
        <v>0</v>
      </c>
      <c r="AR2" s="89">
        <f>IF(AND(AR4&gt;0,AQ4&gt;0),ROUND(AR4/AQ4,2),0)</f>
        <v>0</v>
      </c>
      <c r="AS2" s="95"/>
      <c r="AT2" s="95">
        <f>IF(AND(AU5&gt;0,AT5&gt;0),AU5/AT5,0)</f>
        <v>0</v>
      </c>
      <c r="AV2" s="89">
        <f>IF(AND(AV4&gt;0,AU4&gt;0),ROUND(AV4/AU4,2),0)</f>
        <v>0</v>
      </c>
      <c r="AX2" s="89">
        <f>IF(AND(AX4&gt;0,AW4&gt;0),ROUND(AX4/AW4,2),0)</f>
        <v>0</v>
      </c>
      <c r="AZ2" s="89">
        <f>IF(AND(AZ4&gt;0,AY4&gt;0),ROUND(AZ4/AY4,2),0)</f>
        <v>0</v>
      </c>
      <c r="BB2" s="89">
        <f>IF(AND(BB4&gt;0,BA4&gt;0),ROUND(BB4/BA4,2),0)</f>
        <v>0</v>
      </c>
      <c r="BD2" s="89">
        <f>IF(AND(BD4&gt;0,BC4&gt;0),ROUND(BD4/BC4,2),0)</f>
        <v>0</v>
      </c>
    </row>
    <row r="3" spans="1:58" ht="12.75" x14ac:dyDescent="0.2">
      <c r="A3" s="189" t="s">
        <v>73</v>
      </c>
      <c r="B3" s="189"/>
      <c r="C3" s="189"/>
      <c r="D3" s="189"/>
      <c r="E3" s="123"/>
      <c r="AB3" s="17"/>
      <c r="AC3" s="18" t="s">
        <v>74</v>
      </c>
      <c r="AD3" s="17"/>
      <c r="AE3" s="18"/>
      <c r="AF3" s="88"/>
      <c r="AG3" s="91"/>
      <c r="AH3" s="82"/>
      <c r="AI3" s="82"/>
      <c r="AJ3" s="82"/>
      <c r="AK3" s="88" t="s">
        <v>75</v>
      </c>
      <c r="AL3" s="88" t="s">
        <v>76</v>
      </c>
      <c r="AM3" s="88" t="s">
        <v>75</v>
      </c>
      <c r="AN3" s="88" t="s">
        <v>76</v>
      </c>
      <c r="AO3" s="88" t="s">
        <v>75</v>
      </c>
      <c r="AP3" s="88" t="s">
        <v>76</v>
      </c>
      <c r="AQ3" s="88" t="s">
        <v>75</v>
      </c>
      <c r="AR3" s="88" t="s">
        <v>76</v>
      </c>
      <c r="AS3" s="96" t="s">
        <v>75</v>
      </c>
      <c r="AT3" s="96" t="s">
        <v>76</v>
      </c>
      <c r="AU3" s="88" t="s">
        <v>75</v>
      </c>
      <c r="AV3" s="88" t="s">
        <v>76</v>
      </c>
      <c r="AW3" s="88" t="s">
        <v>75</v>
      </c>
      <c r="AX3" s="88" t="s">
        <v>76</v>
      </c>
      <c r="AY3" s="88" t="s">
        <v>75</v>
      </c>
      <c r="AZ3" s="88" t="s">
        <v>76</v>
      </c>
      <c r="BA3" s="88" t="s">
        <v>75</v>
      </c>
      <c r="BB3" s="88" t="s">
        <v>76</v>
      </c>
      <c r="BC3" s="88" t="s">
        <v>75</v>
      </c>
      <c r="BD3" s="88" t="s">
        <v>76</v>
      </c>
    </row>
    <row r="4" spans="1:58" ht="25.5" x14ac:dyDescent="0.25">
      <c r="A4" s="83" t="s">
        <v>77</v>
      </c>
      <c r="B4" s="83" t="s">
        <v>78</v>
      </c>
      <c r="C4" s="83" t="s">
        <v>79</v>
      </c>
      <c r="D4" s="84" t="s">
        <v>80</v>
      </c>
      <c r="E4" s="84" t="s">
        <v>81</v>
      </c>
      <c r="F4" s="82"/>
      <c r="G4" s="82"/>
      <c r="H4" s="82"/>
      <c r="I4" s="82"/>
      <c r="J4" s="82"/>
      <c r="K4" s="82"/>
      <c r="L4" s="82"/>
      <c r="N4" s="82"/>
      <c r="O4" s="82"/>
      <c r="P4" s="82"/>
      <c r="Q4" s="82"/>
      <c r="R4" s="82"/>
      <c r="S4" s="82"/>
      <c r="T4" s="82"/>
      <c r="U4" s="82"/>
      <c r="V4" s="82"/>
      <c r="W4" s="82"/>
      <c r="X4" s="82"/>
      <c r="Y4" s="82"/>
      <c r="Z4" s="241" t="s">
        <v>82</v>
      </c>
      <c r="AA4" s="82" t="s">
        <v>83</v>
      </c>
      <c r="AB4" s="88" t="s">
        <v>84</v>
      </c>
      <c r="AC4" s="88" t="s">
        <v>85</v>
      </c>
      <c r="AD4" s="88" t="s">
        <v>86</v>
      </c>
      <c r="AE4" s="88" t="s">
        <v>87</v>
      </c>
      <c r="AF4" s="88"/>
      <c r="AG4" s="91" t="s">
        <v>88</v>
      </c>
      <c r="AH4" s="82" t="s">
        <v>89</v>
      </c>
      <c r="AK4" s="88">
        <f>SUM(AK5:AK203)</f>
        <v>4</v>
      </c>
      <c r="AL4" s="88">
        <f>SUM(AL5:AL203)</f>
        <v>0</v>
      </c>
      <c r="AM4" s="88">
        <f>SUM(AM5:AM205)</f>
        <v>0</v>
      </c>
      <c r="AN4" s="88">
        <f>SUM(AN5:AN205)</f>
        <v>0</v>
      </c>
      <c r="AO4" s="88">
        <f>SUM(AO5:AO203)</f>
        <v>0</v>
      </c>
      <c r="AP4" s="88">
        <f>SUM(AP5:AP203)</f>
        <v>0</v>
      </c>
      <c r="AQ4" s="88">
        <f>SUM(AQ5:AQ203)</f>
        <v>2</v>
      </c>
      <c r="AR4" s="88">
        <f>SUM(AR5:AR203)</f>
        <v>0</v>
      </c>
      <c r="AS4" s="96">
        <f>SUM(BN8:BN204)</f>
        <v>0</v>
      </c>
      <c r="AT4" s="96">
        <f>SUM(BO8:BO204)</f>
        <v>0</v>
      </c>
      <c r="AU4" s="88">
        <f t="shared" ref="AU4:BD4" si="0">SUM(AU5:AU203)</f>
        <v>0</v>
      </c>
      <c r="AV4" s="88">
        <f t="shared" si="0"/>
        <v>0</v>
      </c>
      <c r="AW4" s="88">
        <f t="shared" si="0"/>
        <v>44</v>
      </c>
      <c r="AX4" s="88">
        <f t="shared" si="0"/>
        <v>0</v>
      </c>
      <c r="AY4" s="88">
        <f t="shared" si="0"/>
        <v>9</v>
      </c>
      <c r="AZ4" s="88">
        <f t="shared" si="0"/>
        <v>0</v>
      </c>
      <c r="BA4" s="88">
        <f t="shared" si="0"/>
        <v>4</v>
      </c>
      <c r="BB4" s="88">
        <f t="shared" si="0"/>
        <v>0</v>
      </c>
      <c r="BC4" s="88">
        <f t="shared" si="0"/>
        <v>0</v>
      </c>
      <c r="BD4" s="88">
        <f t="shared" si="0"/>
        <v>0</v>
      </c>
    </row>
    <row r="5" spans="1:58" ht="25.5" x14ac:dyDescent="0.25">
      <c r="A5" s="183"/>
      <c r="B5" s="142" t="s">
        <v>90</v>
      </c>
      <c r="C5" s="141"/>
      <c r="D5" s="141">
        <v>0</v>
      </c>
      <c r="E5" s="141"/>
      <c r="Z5" s="18" t="str">
        <f>IF(Tabel3[[#This Row],['#]]="","",IF(Tabel3[[#This Row],[Antwoord leverancier]]=AC5,"ok","nok"))</f>
        <v/>
      </c>
      <c r="AD5" s="89">
        <f>IF(Tabel3[[#This Row],[Antwoord leverancier]]="BASIS",0,AB5)</f>
        <v>0</v>
      </c>
      <c r="AE5" s="89">
        <f>IF(AND(AC5="Zie Toelichting",Tabel3[[#This Row],[Antwoord leverancier]]=AC5,Tabel3[[#This Row],[Toelichting]]&lt;&gt;""),AD5,0)</f>
        <v>0</v>
      </c>
      <c r="AG5" s="90">
        <f>IF(AND(Tabel3[[#This Row],[Antwoord leverancier]]=AC5,Tabel3[[#This Row],[Antwoord leverancier]]&lt;&gt;"Zie Toelichting"),AB5,AE5)</f>
        <v>0</v>
      </c>
      <c r="AK5" s="89">
        <f>IF(AND($AA5=AK$1,$D5&lt;&gt;"n.v.t."),$AD5,0)</f>
        <v>0</v>
      </c>
      <c r="AL5" s="89">
        <f t="shared" ref="AL5" si="1">IF($AA5=AK$1,$AG5,0)</f>
        <v>0</v>
      </c>
      <c r="AM5" s="89">
        <f>IF(AND($AA5=AM$1,$D5&lt;&gt;"n.v.t."),$AD5,0)</f>
        <v>0</v>
      </c>
      <c r="AN5" s="89">
        <f t="shared" ref="AN5" si="2">IF($AA5=AM$1,$AG5,0)</f>
        <v>0</v>
      </c>
      <c r="AO5" s="89">
        <f>IF(AND($AA5=AO$1,$D5&lt;&gt;"n.v.t."),$AD5,0)</f>
        <v>0</v>
      </c>
      <c r="AP5" s="89">
        <f t="shared" ref="AP5" si="3">IF($AA5=AO$1,$AG5,0)</f>
        <v>0</v>
      </c>
      <c r="AQ5" s="89">
        <f>IF(AND($AA5=AQ$1,$D5&lt;&gt;"n.v.t."),$AD5,0)</f>
        <v>0</v>
      </c>
      <c r="AR5" s="89">
        <f t="shared" ref="AR5" si="4">IF($AA5=AQ$1,$AG5,0)</f>
        <v>0</v>
      </c>
      <c r="AS5" s="89">
        <f>IF(AND($AA5=AS$1,$D5&lt;&gt;"n.v.t."),$AD5,0)</f>
        <v>0</v>
      </c>
      <c r="AT5" s="89">
        <f t="shared" ref="AT5" si="5">IF($AA5=AS$1,$AG5,0)</f>
        <v>0</v>
      </c>
      <c r="AU5" s="89">
        <f>IF(AND($AA5=AU$1,$D5&lt;&gt;"n.v.t."),$AD5,0)</f>
        <v>0</v>
      </c>
      <c r="AV5" s="89">
        <f t="shared" ref="AV5" si="6">IF($AA5=AU$1,$AG5,0)</f>
        <v>0</v>
      </c>
      <c r="AW5" s="89">
        <f>IF(AND($AA5=AW$1,$D5&lt;&gt;"n.v.t."),$AD5,0)</f>
        <v>0</v>
      </c>
      <c r="AX5" s="89">
        <f t="shared" ref="AX5" si="7">IF($AA5=AW$1,$AG5,0)</f>
        <v>0</v>
      </c>
      <c r="AY5" s="89">
        <f>IF(AND($AA5=AY$1,$D5&lt;&gt;"n.v.t."),$AD5,0)</f>
        <v>0</v>
      </c>
      <c r="AZ5" s="89">
        <f t="shared" ref="AZ5" si="8">IF($AA5=AY$1,$AG5,0)</f>
        <v>0</v>
      </c>
      <c r="BA5" s="89">
        <f>IF(AND($AA5=BA$1,$D5&lt;&gt;"n.v.t."),$AD5,0)</f>
        <v>0</v>
      </c>
      <c r="BB5" s="89">
        <f t="shared" ref="BB5" si="9">IF($AA5=BA$1,$AG5,0)</f>
        <v>0</v>
      </c>
      <c r="BC5" s="89">
        <f>IF(AND($AA5=BC$1,$D5&lt;&gt;"n.v.t."),$AD5,0)</f>
        <v>0</v>
      </c>
      <c r="BD5" s="89">
        <f t="shared" ref="BD5" si="10">IF($AA5=BC$1,$AG5,0)</f>
        <v>0</v>
      </c>
      <c r="BE5" s="89"/>
      <c r="BF5" s="89"/>
    </row>
    <row r="6" spans="1:58" ht="51" x14ac:dyDescent="0.25">
      <c r="A6" s="18" t="s">
        <v>91</v>
      </c>
      <c r="B6" s="78" t="s">
        <v>92</v>
      </c>
      <c r="C6" s="78" t="s">
        <v>93</v>
      </c>
      <c r="D6" s="85" t="str">
        <f>IF(_Privacy="Niet Relevant","n.v.t.","")</f>
        <v/>
      </c>
      <c r="E6" s="152"/>
      <c r="Z6" s="18" t="str">
        <f>IF(Tabel3[[#This Row],['#]]="","",IF(Tabel3[[#This Row],[Antwoord leverancier]]=AC6,"ok","nok"))</f>
        <v>nok</v>
      </c>
      <c r="AA6" s="18" t="s">
        <v>94</v>
      </c>
      <c r="AB6" s="89">
        <v>0</v>
      </c>
      <c r="AC6" s="89" t="s">
        <v>95</v>
      </c>
      <c r="AD6" s="89">
        <f>IF(Tabel3[[#This Row],[Antwoord leverancier]]="BASIS",0,AB6)</f>
        <v>0</v>
      </c>
      <c r="AE6" s="89">
        <f>IF(AND(AC6="Zie Toelichting",Tabel3[[#This Row],[Antwoord leverancier]]=AC6,Tabel3[[#This Row],[Toelichting]]&lt;&gt;""),AD6,0)</f>
        <v>0</v>
      </c>
      <c r="AG6" s="90">
        <f>IF(AND(Tabel3[[#This Row],[Antwoord leverancier]]=AC6,Tabel3[[#This Row],[Antwoord leverancier]]&lt;&gt;"Zie Toelichting"),AB6,AE6)</f>
        <v>0</v>
      </c>
      <c r="AH6" s="18" t="s">
        <v>96</v>
      </c>
      <c r="AK6" s="89">
        <f t="shared" ref="AK6:AK68" si="11">IF(AND($AA6=AK$1,$D6&lt;&gt;"n.v.t."),$AD6,0)</f>
        <v>0</v>
      </c>
      <c r="AL6" s="89">
        <f t="shared" ref="AL6:AL14" si="12">IF($AA6=AK$1,$AG6,0)</f>
        <v>0</v>
      </c>
      <c r="AM6" s="89">
        <f t="shared" ref="AM6:AM68" si="13">IF(AND($AA6=AM$1,$D6&lt;&gt;"n.v.t."),$AD6,0)</f>
        <v>0</v>
      </c>
      <c r="AN6" s="89">
        <f t="shared" ref="AN6:AN14" si="14">IF($AA6=AM$1,$AG6,0)</f>
        <v>0</v>
      </c>
      <c r="AO6" s="89">
        <f t="shared" ref="AO6:AO68" si="15">IF(AND($AA6=AO$1,$D6&lt;&gt;"n.v.t."),$AD6,0)</f>
        <v>0</v>
      </c>
      <c r="AP6" s="89">
        <f t="shared" ref="AP6:AP14" si="16">IF($AA6=AO$1,$AG6,0)</f>
        <v>0</v>
      </c>
      <c r="AQ6" s="89">
        <f t="shared" ref="AQ6:AQ68" si="17">IF(AND($AA6=AQ$1,$D6&lt;&gt;"n.v.t."),$AD6,0)</f>
        <v>0</v>
      </c>
      <c r="AR6" s="89">
        <f t="shared" ref="AR6:AR14" si="18">IF($AA6=AQ$1,$AG6,0)</f>
        <v>0</v>
      </c>
      <c r="AS6" s="89">
        <f t="shared" ref="AS6:AS68" si="19">IF(AND($AA6=AS$1,$D6&lt;&gt;"n.v.t."),$AD6,0)</f>
        <v>0</v>
      </c>
      <c r="AT6" s="89">
        <f t="shared" ref="AT6:AT14" si="20">IF($AA6=AS$1,$AG6,0)</f>
        <v>0</v>
      </c>
      <c r="AU6" s="89">
        <f t="shared" ref="AU6:AU68" si="21">IF(AND($AA6=AU$1,$D6&lt;&gt;"n.v.t."),$AD6,0)</f>
        <v>0</v>
      </c>
      <c r="AV6" s="89">
        <f t="shared" ref="AV6:AV14" si="22">IF($AA6=AU$1,$AG6,0)</f>
        <v>0</v>
      </c>
      <c r="AW6" s="89">
        <f t="shared" ref="AW6:AW68" si="23">IF(AND($AA6=AW$1,$D6&lt;&gt;"n.v.t."),$AD6,0)</f>
        <v>0</v>
      </c>
      <c r="AX6" s="89">
        <f t="shared" ref="AX6:AX14" si="24">IF($AA6=AW$1,$AG6,0)</f>
        <v>0</v>
      </c>
      <c r="AY6" s="89">
        <f t="shared" ref="AY6:AY68" si="25">IF(AND($AA6=AY$1,$D6&lt;&gt;"n.v.t."),$AD6,0)</f>
        <v>0</v>
      </c>
      <c r="AZ6" s="89">
        <f t="shared" ref="AZ6:AZ14" si="26">IF($AA6=AY$1,$AG6,0)</f>
        <v>0</v>
      </c>
      <c r="BA6" s="89">
        <f t="shared" ref="BA6:BA68" si="27">IF(AND($AA6=BA$1,$D6&lt;&gt;"n.v.t."),$AD6,0)</f>
        <v>0</v>
      </c>
      <c r="BB6" s="89">
        <f t="shared" ref="BB6:BB14" si="28">IF($AA6=BA$1,$AG6,0)</f>
        <v>0</v>
      </c>
      <c r="BC6" s="89">
        <f t="shared" ref="BC6:BC68" si="29">IF(AND($AA6=BC$1,$D6&lt;&gt;"n.v.t."),$AD6,0)</f>
        <v>0</v>
      </c>
      <c r="BD6" s="89">
        <f t="shared" ref="BD6:BD14" si="30">IF($AA6=BC$1,$AG6,0)</f>
        <v>0</v>
      </c>
      <c r="BE6" s="89"/>
      <c r="BF6" s="89"/>
    </row>
    <row r="7" spans="1:58" ht="25.5" x14ac:dyDescent="0.25">
      <c r="A7" s="18" t="s">
        <v>97</v>
      </c>
      <c r="B7" s="78" t="s">
        <v>98</v>
      </c>
      <c r="D7" s="85" t="str">
        <f>IF(_Privacy="Niet Relevant","n.v.t.","")</f>
        <v/>
      </c>
      <c r="E7" s="152"/>
      <c r="Z7" s="18" t="str">
        <f>IF(Tabel3[[#This Row],['#]]="","",IF(Tabel3[[#This Row],[Antwoord leverancier]]=AC7,"ok","nok"))</f>
        <v>nok</v>
      </c>
      <c r="AA7" s="18" t="s">
        <v>94</v>
      </c>
      <c r="AB7" s="89">
        <v>0</v>
      </c>
      <c r="AC7" s="89" t="s">
        <v>95</v>
      </c>
      <c r="AD7" s="89">
        <f>IF(Tabel3[[#This Row],[Antwoord leverancier]]="BASIS",0,AB7)</f>
        <v>0</v>
      </c>
      <c r="AE7" s="89">
        <f>IF(AND(AC7="Zie Toelichting",Tabel3[[#This Row],[Antwoord leverancier]]=AC7,Tabel3[[#This Row],[Toelichting]]&lt;&gt;""),AD7,0)</f>
        <v>0</v>
      </c>
      <c r="AG7" s="90">
        <f>IF(AND(Tabel3[[#This Row],[Antwoord leverancier]]=AC7,Tabel3[[#This Row],[Antwoord leverancier]]&lt;&gt;"Zie Toelichting"),AB7,AE7)</f>
        <v>0</v>
      </c>
      <c r="AH7" s="18" t="s">
        <v>96</v>
      </c>
      <c r="AK7" s="89">
        <f t="shared" si="11"/>
        <v>0</v>
      </c>
      <c r="AL7" s="89">
        <f t="shared" si="12"/>
        <v>0</v>
      </c>
      <c r="AM7" s="89">
        <f t="shared" si="13"/>
        <v>0</v>
      </c>
      <c r="AN7" s="89">
        <f t="shared" si="14"/>
        <v>0</v>
      </c>
      <c r="AO7" s="89">
        <f t="shared" si="15"/>
        <v>0</v>
      </c>
      <c r="AP7" s="89">
        <f t="shared" si="16"/>
        <v>0</v>
      </c>
      <c r="AQ7" s="89">
        <f t="shared" si="17"/>
        <v>0</v>
      </c>
      <c r="AR7" s="89">
        <f t="shared" si="18"/>
        <v>0</v>
      </c>
      <c r="AS7" s="89">
        <f t="shared" si="19"/>
        <v>0</v>
      </c>
      <c r="AT7" s="89">
        <f t="shared" si="20"/>
        <v>0</v>
      </c>
      <c r="AU7" s="89">
        <f t="shared" si="21"/>
        <v>0</v>
      </c>
      <c r="AV7" s="89">
        <f t="shared" si="22"/>
        <v>0</v>
      </c>
      <c r="AW7" s="89">
        <f t="shared" si="23"/>
        <v>0</v>
      </c>
      <c r="AX7" s="89">
        <f t="shared" si="24"/>
        <v>0</v>
      </c>
      <c r="AY7" s="89">
        <f t="shared" si="25"/>
        <v>0</v>
      </c>
      <c r="AZ7" s="89">
        <f t="shared" si="26"/>
        <v>0</v>
      </c>
      <c r="BA7" s="89">
        <f t="shared" si="27"/>
        <v>0</v>
      </c>
      <c r="BB7" s="89">
        <f t="shared" si="28"/>
        <v>0</v>
      </c>
      <c r="BC7" s="89">
        <f t="shared" si="29"/>
        <v>0</v>
      </c>
      <c r="BD7" s="89">
        <f t="shared" si="30"/>
        <v>0</v>
      </c>
      <c r="BE7" s="89"/>
      <c r="BF7" s="89"/>
    </row>
    <row r="8" spans="1:58" ht="38.25" x14ac:dyDescent="0.25">
      <c r="A8" s="183"/>
      <c r="B8" s="142" t="s">
        <v>99</v>
      </c>
      <c r="C8" s="141" t="s">
        <v>100</v>
      </c>
      <c r="D8" s="141">
        <v>0</v>
      </c>
      <c r="E8" s="141"/>
      <c r="Z8" s="18" t="str">
        <f>IF(Tabel3[[#This Row],['#]]="","",IF(Tabel3[[#This Row],[Antwoord leverancier]]=AC8,"ok","nok"))</f>
        <v/>
      </c>
      <c r="AB8" s="89">
        <v>0</v>
      </c>
      <c r="AD8" s="89">
        <f>IF(Tabel3[[#This Row],[Antwoord leverancier]]="BASIS",0,AB8)</f>
        <v>0</v>
      </c>
      <c r="AE8" s="89">
        <f>IF(AND(AC8="Zie Toelichting",Tabel3[[#This Row],[Antwoord leverancier]]=AC8,Tabel3[[#This Row],[Toelichting]]&lt;&gt;""),AD8,0)</f>
        <v>0</v>
      </c>
      <c r="AG8" s="90">
        <f>IF(AND(Tabel3[[#This Row],[Antwoord leverancier]]=AC8,Tabel3[[#This Row],[Antwoord leverancier]]&lt;&gt;"Zie Toelichting"),AB8,AE8)</f>
        <v>0</v>
      </c>
      <c r="AK8" s="89">
        <f t="shared" si="11"/>
        <v>0</v>
      </c>
      <c r="AL8" s="89">
        <f t="shared" si="12"/>
        <v>0</v>
      </c>
      <c r="AM8" s="89">
        <f t="shared" si="13"/>
        <v>0</v>
      </c>
      <c r="AN8" s="89">
        <f t="shared" si="14"/>
        <v>0</v>
      </c>
      <c r="AO8" s="89">
        <f t="shared" si="15"/>
        <v>0</v>
      </c>
      <c r="AP8" s="89">
        <f t="shared" si="16"/>
        <v>0</v>
      </c>
      <c r="AQ8" s="89">
        <f t="shared" si="17"/>
        <v>0</v>
      </c>
      <c r="AR8" s="89">
        <f t="shared" si="18"/>
        <v>0</v>
      </c>
      <c r="AS8" s="89">
        <f t="shared" si="19"/>
        <v>0</v>
      </c>
      <c r="AT8" s="89">
        <f t="shared" si="20"/>
        <v>0</v>
      </c>
      <c r="AU8" s="89">
        <f t="shared" si="21"/>
        <v>0</v>
      </c>
      <c r="AV8" s="89">
        <f t="shared" si="22"/>
        <v>0</v>
      </c>
      <c r="AW8" s="89">
        <f t="shared" si="23"/>
        <v>0</v>
      </c>
      <c r="AX8" s="89">
        <f t="shared" si="24"/>
        <v>0</v>
      </c>
      <c r="AY8" s="89">
        <f t="shared" si="25"/>
        <v>0</v>
      </c>
      <c r="AZ8" s="89">
        <f t="shared" si="26"/>
        <v>0</v>
      </c>
      <c r="BA8" s="89">
        <f t="shared" si="27"/>
        <v>0</v>
      </c>
      <c r="BB8" s="89">
        <f t="shared" si="28"/>
        <v>0</v>
      </c>
      <c r="BC8" s="89">
        <f t="shared" si="29"/>
        <v>0</v>
      </c>
      <c r="BD8" s="89">
        <f t="shared" si="30"/>
        <v>0</v>
      </c>
      <c r="BE8" s="89"/>
      <c r="BF8" s="89"/>
    </row>
    <row r="9" spans="1:58" ht="12.75" x14ac:dyDescent="0.25">
      <c r="A9" s="18" t="s">
        <v>101</v>
      </c>
      <c r="B9" s="62" t="s">
        <v>102</v>
      </c>
      <c r="D9" s="85" t="str">
        <f>IF(_Privacy="Niet Relevant","n.v.t.","")</f>
        <v/>
      </c>
      <c r="E9" s="152"/>
      <c r="Z9" s="18" t="str">
        <f>IF(Tabel3[[#This Row],['#]]="","",IF(Tabel3[[#This Row],[Antwoord leverancier]]=AC9,"ok","nok"))</f>
        <v>nok</v>
      </c>
      <c r="AA9" s="18" t="s">
        <v>94</v>
      </c>
      <c r="AB9" s="89">
        <v>0</v>
      </c>
      <c r="AC9" s="89" t="s">
        <v>103</v>
      </c>
      <c r="AD9" s="89">
        <f>IF(Tabel3[[#This Row],[Antwoord leverancier]]="BASIS",0,AB9)</f>
        <v>0</v>
      </c>
      <c r="AE9" s="89">
        <f>IF(AND(AC9="Zie Toelichting",Tabel3[[#This Row],[Antwoord leverancier]]=AC9,Tabel3[[#This Row],[Toelichting]]&lt;&gt;""),AD9,0)</f>
        <v>0</v>
      </c>
      <c r="AG9" s="90">
        <f>IF(AND(Tabel3[[#This Row],[Antwoord leverancier]]=AC9,Tabel3[[#This Row],[Antwoord leverancier]]&lt;&gt;"Zie Toelichting"),AB9,AE9)</f>
        <v>0</v>
      </c>
      <c r="AK9" s="89">
        <f t="shared" si="11"/>
        <v>0</v>
      </c>
      <c r="AL9" s="89">
        <f t="shared" si="12"/>
        <v>0</v>
      </c>
      <c r="AM9" s="89">
        <f t="shared" si="13"/>
        <v>0</v>
      </c>
      <c r="AN9" s="89">
        <f t="shared" si="14"/>
        <v>0</v>
      </c>
      <c r="AO9" s="89">
        <f t="shared" si="15"/>
        <v>0</v>
      </c>
      <c r="AP9" s="89">
        <f t="shared" si="16"/>
        <v>0</v>
      </c>
      <c r="AQ9" s="89">
        <f t="shared" si="17"/>
        <v>0</v>
      </c>
      <c r="AR9" s="89">
        <f t="shared" si="18"/>
        <v>0</v>
      </c>
      <c r="AS9" s="89">
        <f t="shared" si="19"/>
        <v>0</v>
      </c>
      <c r="AT9" s="89">
        <f t="shared" si="20"/>
        <v>0</v>
      </c>
      <c r="AU9" s="89">
        <f t="shared" si="21"/>
        <v>0</v>
      </c>
      <c r="AV9" s="89">
        <f t="shared" si="22"/>
        <v>0</v>
      </c>
      <c r="AW9" s="89">
        <f t="shared" si="23"/>
        <v>0</v>
      </c>
      <c r="AX9" s="89">
        <f t="shared" si="24"/>
        <v>0</v>
      </c>
      <c r="AY9" s="89">
        <f t="shared" si="25"/>
        <v>0</v>
      </c>
      <c r="AZ9" s="89">
        <f t="shared" si="26"/>
        <v>0</v>
      </c>
      <c r="BA9" s="89">
        <f t="shared" si="27"/>
        <v>0</v>
      </c>
      <c r="BB9" s="89">
        <f t="shared" si="28"/>
        <v>0</v>
      </c>
      <c r="BC9" s="89">
        <f t="shared" si="29"/>
        <v>0</v>
      </c>
      <c r="BD9" s="89">
        <f t="shared" si="30"/>
        <v>0</v>
      </c>
      <c r="BE9" s="89"/>
      <c r="BF9" s="89"/>
    </row>
    <row r="10" spans="1:58" ht="12.75" x14ac:dyDescent="0.25">
      <c r="A10" s="18" t="s">
        <v>104</v>
      </c>
      <c r="B10" s="62" t="s">
        <v>105</v>
      </c>
      <c r="D10" s="85" t="str">
        <f>IF(_Privacy="Niet Relevant","n.v.t.","")</f>
        <v/>
      </c>
      <c r="E10" s="152"/>
      <c r="Z10" s="18" t="str">
        <f>IF(Tabel3[[#This Row],['#]]="","",IF(Tabel3[[#This Row],[Antwoord leverancier]]=AC10,"ok","nok"))</f>
        <v>nok</v>
      </c>
      <c r="AA10" s="18" t="s">
        <v>94</v>
      </c>
      <c r="AB10" s="89">
        <v>0</v>
      </c>
      <c r="AC10" s="89" t="s">
        <v>103</v>
      </c>
      <c r="AD10" s="89">
        <f>IF(Tabel3[[#This Row],[Antwoord leverancier]]="BASIS",0,AB10)</f>
        <v>0</v>
      </c>
      <c r="AE10" s="89">
        <f>IF(AND(AC10="Zie Toelichting",Tabel3[[#This Row],[Antwoord leverancier]]=AC10,Tabel3[[#This Row],[Toelichting]]&lt;&gt;""),AD10,0)</f>
        <v>0</v>
      </c>
      <c r="AG10" s="90">
        <f>IF(AND(Tabel3[[#This Row],[Antwoord leverancier]]=AC10,Tabel3[[#This Row],[Antwoord leverancier]]&lt;&gt;"Zie Toelichting"),AB10,AE10)</f>
        <v>0</v>
      </c>
      <c r="AK10" s="89">
        <f t="shared" si="11"/>
        <v>0</v>
      </c>
      <c r="AL10" s="89">
        <f t="shared" si="12"/>
        <v>0</v>
      </c>
      <c r="AM10" s="89">
        <f t="shared" si="13"/>
        <v>0</v>
      </c>
      <c r="AN10" s="89">
        <f t="shared" si="14"/>
        <v>0</v>
      </c>
      <c r="AO10" s="89">
        <f t="shared" si="15"/>
        <v>0</v>
      </c>
      <c r="AP10" s="89">
        <f t="shared" si="16"/>
        <v>0</v>
      </c>
      <c r="AQ10" s="89">
        <f t="shared" si="17"/>
        <v>0</v>
      </c>
      <c r="AR10" s="89">
        <f t="shared" si="18"/>
        <v>0</v>
      </c>
      <c r="AS10" s="89">
        <f t="shared" si="19"/>
        <v>0</v>
      </c>
      <c r="AT10" s="89">
        <f t="shared" si="20"/>
        <v>0</v>
      </c>
      <c r="AU10" s="89">
        <f t="shared" si="21"/>
        <v>0</v>
      </c>
      <c r="AV10" s="89">
        <f t="shared" si="22"/>
        <v>0</v>
      </c>
      <c r="AW10" s="89">
        <f t="shared" si="23"/>
        <v>0</v>
      </c>
      <c r="AX10" s="89">
        <f t="shared" si="24"/>
        <v>0</v>
      </c>
      <c r="AY10" s="89">
        <f t="shared" si="25"/>
        <v>0</v>
      </c>
      <c r="AZ10" s="89">
        <f t="shared" si="26"/>
        <v>0</v>
      </c>
      <c r="BA10" s="89">
        <f t="shared" si="27"/>
        <v>0</v>
      </c>
      <c r="BB10" s="89">
        <f t="shared" si="28"/>
        <v>0</v>
      </c>
      <c r="BC10" s="89">
        <f t="shared" si="29"/>
        <v>0</v>
      </c>
      <c r="BD10" s="89">
        <f t="shared" si="30"/>
        <v>0</v>
      </c>
      <c r="BE10" s="89"/>
      <c r="BF10" s="89"/>
    </row>
    <row r="11" spans="1:58" ht="12.75" x14ac:dyDescent="0.25">
      <c r="A11" s="18" t="s">
        <v>106</v>
      </c>
      <c r="B11" s="62" t="s">
        <v>107</v>
      </c>
      <c r="D11" s="85" t="str">
        <f>IF(_Privacy="Niet Relevant","n.v.t.","")</f>
        <v/>
      </c>
      <c r="E11" s="152"/>
      <c r="Z11" s="18" t="str">
        <f>IF(Tabel3[[#This Row],['#]]="","",IF(Tabel3[[#This Row],[Antwoord leverancier]]=AC11,"ok","nok"))</f>
        <v>nok</v>
      </c>
      <c r="AA11" s="18" t="s">
        <v>94</v>
      </c>
      <c r="AB11" s="89">
        <v>0</v>
      </c>
      <c r="AC11" s="89" t="s">
        <v>103</v>
      </c>
      <c r="AD11" s="89">
        <f>IF(Tabel3[[#This Row],[Antwoord leverancier]]="BASIS",0,AB11)</f>
        <v>0</v>
      </c>
      <c r="AE11" s="89">
        <f>IF(AND(AC11="Zie Toelichting",Tabel3[[#This Row],[Antwoord leverancier]]=AC11,Tabel3[[#This Row],[Toelichting]]&lt;&gt;""),AD11,0)</f>
        <v>0</v>
      </c>
      <c r="AG11" s="90">
        <f>IF(AND(Tabel3[[#This Row],[Antwoord leverancier]]=AC11,Tabel3[[#This Row],[Antwoord leverancier]]&lt;&gt;"Zie Toelichting"),AB11,AE11)</f>
        <v>0</v>
      </c>
      <c r="AK11" s="89">
        <f t="shared" si="11"/>
        <v>0</v>
      </c>
      <c r="AL11" s="89">
        <f t="shared" si="12"/>
        <v>0</v>
      </c>
      <c r="AM11" s="89">
        <f t="shared" si="13"/>
        <v>0</v>
      </c>
      <c r="AN11" s="89">
        <f t="shared" si="14"/>
        <v>0</v>
      </c>
      <c r="AO11" s="89">
        <f t="shared" si="15"/>
        <v>0</v>
      </c>
      <c r="AP11" s="89">
        <f t="shared" si="16"/>
        <v>0</v>
      </c>
      <c r="AQ11" s="89">
        <f t="shared" si="17"/>
        <v>0</v>
      </c>
      <c r="AR11" s="89">
        <f t="shared" si="18"/>
        <v>0</v>
      </c>
      <c r="AS11" s="89">
        <f t="shared" si="19"/>
        <v>0</v>
      </c>
      <c r="AT11" s="89">
        <f t="shared" si="20"/>
        <v>0</v>
      </c>
      <c r="AU11" s="89">
        <f t="shared" si="21"/>
        <v>0</v>
      </c>
      <c r="AV11" s="89">
        <f t="shared" si="22"/>
        <v>0</v>
      </c>
      <c r="AW11" s="89">
        <f t="shared" si="23"/>
        <v>0</v>
      </c>
      <c r="AX11" s="89">
        <f t="shared" si="24"/>
        <v>0</v>
      </c>
      <c r="AY11" s="89">
        <f t="shared" si="25"/>
        <v>0</v>
      </c>
      <c r="AZ11" s="89">
        <f t="shared" si="26"/>
        <v>0</v>
      </c>
      <c r="BA11" s="89">
        <f t="shared" si="27"/>
        <v>0</v>
      </c>
      <c r="BB11" s="89">
        <f t="shared" si="28"/>
        <v>0</v>
      </c>
      <c r="BC11" s="89">
        <f t="shared" si="29"/>
        <v>0</v>
      </c>
      <c r="BD11" s="89">
        <f t="shared" si="30"/>
        <v>0</v>
      </c>
      <c r="BE11" s="89"/>
      <c r="BF11" s="89"/>
    </row>
    <row r="12" spans="1:58" ht="12.75" x14ac:dyDescent="0.25">
      <c r="A12" s="18" t="s">
        <v>108</v>
      </c>
      <c r="B12" s="62" t="s">
        <v>109</v>
      </c>
      <c r="D12" s="85" t="str">
        <f>IF(_Privacy="Niet Relevant","n.v.t.","")</f>
        <v/>
      </c>
      <c r="E12" s="152"/>
      <c r="Z12" s="18" t="str">
        <f>IF(Tabel3[[#This Row],['#]]="","",IF(Tabel3[[#This Row],[Antwoord leverancier]]=AC12,"ok","nok"))</f>
        <v>nok</v>
      </c>
      <c r="AA12" s="18" t="s">
        <v>94</v>
      </c>
      <c r="AB12" s="89">
        <v>0</v>
      </c>
      <c r="AC12" s="89" t="s">
        <v>103</v>
      </c>
      <c r="AD12" s="89">
        <f>IF(Tabel3[[#This Row],[Antwoord leverancier]]="BASIS",0,AB12)</f>
        <v>0</v>
      </c>
      <c r="AE12" s="89">
        <f>IF(AND(AC12="Zie Toelichting",Tabel3[[#This Row],[Antwoord leverancier]]=AC12,Tabel3[[#This Row],[Toelichting]]&lt;&gt;""),AD12,0)</f>
        <v>0</v>
      </c>
      <c r="AG12" s="90">
        <f>IF(AND(Tabel3[[#This Row],[Antwoord leverancier]]=AC12,Tabel3[[#This Row],[Antwoord leverancier]]&lt;&gt;"Zie Toelichting"),AB12,AE12)</f>
        <v>0</v>
      </c>
      <c r="AK12" s="89">
        <f t="shared" si="11"/>
        <v>0</v>
      </c>
      <c r="AL12" s="89">
        <f t="shared" si="12"/>
        <v>0</v>
      </c>
      <c r="AM12" s="89">
        <f t="shared" si="13"/>
        <v>0</v>
      </c>
      <c r="AN12" s="89">
        <f t="shared" si="14"/>
        <v>0</v>
      </c>
      <c r="AO12" s="89">
        <f t="shared" si="15"/>
        <v>0</v>
      </c>
      <c r="AP12" s="89">
        <f t="shared" si="16"/>
        <v>0</v>
      </c>
      <c r="AQ12" s="89">
        <f t="shared" si="17"/>
        <v>0</v>
      </c>
      <c r="AR12" s="89">
        <f t="shared" si="18"/>
        <v>0</v>
      </c>
      <c r="AS12" s="89">
        <f t="shared" si="19"/>
        <v>0</v>
      </c>
      <c r="AT12" s="89">
        <f t="shared" si="20"/>
        <v>0</v>
      </c>
      <c r="AU12" s="89">
        <f t="shared" si="21"/>
        <v>0</v>
      </c>
      <c r="AV12" s="89">
        <f t="shared" si="22"/>
        <v>0</v>
      </c>
      <c r="AW12" s="89">
        <f t="shared" si="23"/>
        <v>0</v>
      </c>
      <c r="AX12" s="89">
        <f t="shared" si="24"/>
        <v>0</v>
      </c>
      <c r="AY12" s="89">
        <f t="shared" si="25"/>
        <v>0</v>
      </c>
      <c r="AZ12" s="89">
        <f t="shared" si="26"/>
        <v>0</v>
      </c>
      <c r="BA12" s="89">
        <f t="shared" si="27"/>
        <v>0</v>
      </c>
      <c r="BB12" s="89">
        <f t="shared" si="28"/>
        <v>0</v>
      </c>
      <c r="BC12" s="89">
        <f t="shared" si="29"/>
        <v>0</v>
      </c>
      <c r="BD12" s="89">
        <f t="shared" si="30"/>
        <v>0</v>
      </c>
      <c r="BE12" s="89"/>
      <c r="BF12" s="89"/>
    </row>
    <row r="13" spans="1:58" ht="12.75" x14ac:dyDescent="0.25">
      <c r="A13" s="18" t="s">
        <v>110</v>
      </c>
      <c r="B13" s="62" t="s">
        <v>111</v>
      </c>
      <c r="D13" s="85" t="str">
        <f>IF(_Privacy="Niet Relevant","n.v.t.","")</f>
        <v/>
      </c>
      <c r="E13" s="152"/>
      <c r="Z13" s="18" t="str">
        <f>IF(Tabel3[[#This Row],['#]]="","",IF(Tabel3[[#This Row],[Antwoord leverancier]]=AC13,"ok","nok"))</f>
        <v>nok</v>
      </c>
      <c r="AA13" s="18" t="s">
        <v>94</v>
      </c>
      <c r="AB13" s="89">
        <v>0</v>
      </c>
      <c r="AC13" s="89" t="s">
        <v>103</v>
      </c>
      <c r="AD13" s="89">
        <f>IF(Tabel3[[#This Row],[Antwoord leverancier]]="BASIS",0,AB13)</f>
        <v>0</v>
      </c>
      <c r="AE13" s="89">
        <f>IF(AND(AC13="Zie Toelichting",Tabel3[[#This Row],[Antwoord leverancier]]=AC13,Tabel3[[#This Row],[Toelichting]]&lt;&gt;""),AD13,0)</f>
        <v>0</v>
      </c>
      <c r="AG13" s="90">
        <f>IF(AND(Tabel3[[#This Row],[Antwoord leverancier]]=AC13,Tabel3[[#This Row],[Antwoord leverancier]]&lt;&gt;"Zie Toelichting"),AB13,AE13)</f>
        <v>0</v>
      </c>
      <c r="AK13" s="89">
        <f t="shared" si="11"/>
        <v>0</v>
      </c>
      <c r="AL13" s="89">
        <f t="shared" si="12"/>
        <v>0</v>
      </c>
      <c r="AM13" s="89">
        <f t="shared" si="13"/>
        <v>0</v>
      </c>
      <c r="AN13" s="89">
        <f t="shared" si="14"/>
        <v>0</v>
      </c>
      <c r="AO13" s="89">
        <f t="shared" si="15"/>
        <v>0</v>
      </c>
      <c r="AP13" s="89">
        <f t="shared" si="16"/>
        <v>0</v>
      </c>
      <c r="AQ13" s="89">
        <f t="shared" si="17"/>
        <v>0</v>
      </c>
      <c r="AR13" s="89">
        <f t="shared" si="18"/>
        <v>0</v>
      </c>
      <c r="AS13" s="89">
        <f t="shared" si="19"/>
        <v>0</v>
      </c>
      <c r="AT13" s="89">
        <f t="shared" si="20"/>
        <v>0</v>
      </c>
      <c r="AU13" s="89">
        <f t="shared" si="21"/>
        <v>0</v>
      </c>
      <c r="AV13" s="89">
        <f t="shared" si="22"/>
        <v>0</v>
      </c>
      <c r="AW13" s="89">
        <f t="shared" si="23"/>
        <v>0</v>
      </c>
      <c r="AX13" s="89">
        <f t="shared" si="24"/>
        <v>0</v>
      </c>
      <c r="AY13" s="89">
        <f t="shared" si="25"/>
        <v>0</v>
      </c>
      <c r="AZ13" s="89">
        <f t="shared" si="26"/>
        <v>0</v>
      </c>
      <c r="BA13" s="89">
        <f t="shared" si="27"/>
        <v>0</v>
      </c>
      <c r="BB13" s="89">
        <f t="shared" si="28"/>
        <v>0</v>
      </c>
      <c r="BC13" s="89">
        <f t="shared" si="29"/>
        <v>0</v>
      </c>
      <c r="BD13" s="89">
        <f t="shared" si="30"/>
        <v>0</v>
      </c>
      <c r="BE13" s="89"/>
      <c r="BF13" s="89"/>
    </row>
    <row r="14" spans="1:58" ht="12.75" x14ac:dyDescent="0.25">
      <c r="A14" s="183"/>
      <c r="B14" s="142" t="s">
        <v>112</v>
      </c>
      <c r="C14" s="141"/>
      <c r="D14" s="141">
        <v>0</v>
      </c>
      <c r="E14" s="141"/>
      <c r="Z14" s="18" t="str">
        <f>IF(Tabel3[[#This Row],['#]]="","",IF(Tabel3[[#This Row],[Antwoord leverancier]]=AC14,"ok","nok"))</f>
        <v/>
      </c>
      <c r="AB14" s="89">
        <v>0</v>
      </c>
      <c r="AD14" s="89">
        <f>IF(Tabel3[[#This Row],[Antwoord leverancier]]="BASIS",0,AB14)</f>
        <v>0</v>
      </c>
      <c r="AE14" s="89">
        <f>IF(AND(AC14="Zie Toelichting",Tabel3[[#This Row],[Antwoord leverancier]]=AC14,Tabel3[[#This Row],[Toelichting]]&lt;&gt;""),AD14,0)</f>
        <v>0</v>
      </c>
      <c r="AG14" s="90">
        <f>IF(AND(Tabel3[[#This Row],[Antwoord leverancier]]=AC14,Tabel3[[#This Row],[Antwoord leverancier]]&lt;&gt;"Zie Toelichting"),AB14,AE14)</f>
        <v>0</v>
      </c>
      <c r="AK14" s="89">
        <f t="shared" si="11"/>
        <v>0</v>
      </c>
      <c r="AL14" s="89">
        <f t="shared" si="12"/>
        <v>0</v>
      </c>
      <c r="AM14" s="89">
        <f t="shared" si="13"/>
        <v>0</v>
      </c>
      <c r="AN14" s="89">
        <f t="shared" si="14"/>
        <v>0</v>
      </c>
      <c r="AO14" s="89">
        <f t="shared" si="15"/>
        <v>0</v>
      </c>
      <c r="AP14" s="89">
        <f t="shared" si="16"/>
        <v>0</v>
      </c>
      <c r="AQ14" s="89">
        <f t="shared" si="17"/>
        <v>0</v>
      </c>
      <c r="AR14" s="89">
        <f t="shared" si="18"/>
        <v>0</v>
      </c>
      <c r="AS14" s="89">
        <f t="shared" si="19"/>
        <v>0</v>
      </c>
      <c r="AT14" s="89">
        <f t="shared" si="20"/>
        <v>0</v>
      </c>
      <c r="AU14" s="89">
        <f t="shared" si="21"/>
        <v>0</v>
      </c>
      <c r="AV14" s="89">
        <f t="shared" si="22"/>
        <v>0</v>
      </c>
      <c r="AW14" s="89">
        <f t="shared" si="23"/>
        <v>0</v>
      </c>
      <c r="AX14" s="89">
        <f t="shared" si="24"/>
        <v>0</v>
      </c>
      <c r="AY14" s="89">
        <f t="shared" si="25"/>
        <v>0</v>
      </c>
      <c r="AZ14" s="89">
        <f t="shared" si="26"/>
        <v>0</v>
      </c>
      <c r="BA14" s="89">
        <f t="shared" si="27"/>
        <v>0</v>
      </c>
      <c r="BB14" s="89">
        <f t="shared" si="28"/>
        <v>0</v>
      </c>
      <c r="BC14" s="89">
        <f t="shared" si="29"/>
        <v>0</v>
      </c>
      <c r="BD14" s="89">
        <f t="shared" si="30"/>
        <v>0</v>
      </c>
      <c r="BE14" s="89"/>
      <c r="BF14" s="89"/>
    </row>
    <row r="15" spans="1:58" ht="25.5" x14ac:dyDescent="0.25">
      <c r="A15" s="18" t="s">
        <v>113</v>
      </c>
      <c r="B15" s="78" t="s">
        <v>114</v>
      </c>
      <c r="D15" s="85" t="str">
        <f>IF(_Privacy="Niet Relevant","n.v.t.","")</f>
        <v/>
      </c>
      <c r="E15" s="152"/>
      <c r="Z15" s="18" t="str">
        <f>IF(Tabel3[[#This Row],['#]]="","",IF(Tabel3[[#This Row],[Antwoord leverancier]]=AC15,"ok","nok"))</f>
        <v>nok</v>
      </c>
      <c r="AA15" s="18" t="s">
        <v>94</v>
      </c>
      <c r="AB15" s="89">
        <v>0</v>
      </c>
      <c r="AC15" s="89" t="s">
        <v>95</v>
      </c>
      <c r="AD15" s="89">
        <f>IF(Tabel3[[#This Row],[Antwoord leverancier]]="BASIS",0,AB15)</f>
        <v>0</v>
      </c>
      <c r="AE15" s="89">
        <f>IF(AND(AC15="Zie Toelichting",Tabel3[[#This Row],[Antwoord leverancier]]=AC15,Tabel3[[#This Row],[Toelichting]]&lt;&gt;""),AD15,0)</f>
        <v>0</v>
      </c>
      <c r="AG15" s="90">
        <f>IF(AND(Tabel3[[#This Row],[Antwoord leverancier]]=AC15,Tabel3[[#This Row],[Antwoord leverancier]]&lt;&gt;"Zie Toelichting"),AB15,AE15)</f>
        <v>0</v>
      </c>
      <c r="AH15" s="18" t="s">
        <v>96</v>
      </c>
      <c r="AK15" s="89">
        <f t="shared" si="11"/>
        <v>0</v>
      </c>
      <c r="AL15" s="89">
        <f t="shared" ref="AL15:AL68" si="31">IF($AA15=AK$1,$AG15,0)</f>
        <v>0</v>
      </c>
      <c r="AM15" s="89">
        <f t="shared" si="13"/>
        <v>0</v>
      </c>
      <c r="AN15" s="89">
        <f t="shared" ref="AN15:AN68" si="32">IF($AA15=AM$1,$AG15,0)</f>
        <v>0</v>
      </c>
      <c r="AO15" s="89">
        <f t="shared" si="15"/>
        <v>0</v>
      </c>
      <c r="AP15" s="89">
        <f t="shared" ref="AP15:AP68" si="33">IF($AA15=AO$1,$AG15,0)</f>
        <v>0</v>
      </c>
      <c r="AQ15" s="89">
        <f t="shared" si="17"/>
        <v>0</v>
      </c>
      <c r="AR15" s="89">
        <f t="shared" ref="AR15:AR68" si="34">IF($AA15=AQ$1,$AG15,0)</f>
        <v>0</v>
      </c>
      <c r="AS15" s="89">
        <f t="shared" si="19"/>
        <v>0</v>
      </c>
      <c r="AT15" s="89">
        <f t="shared" ref="AT15:AT68" si="35">IF($AA15=AS$1,$AG15,0)</f>
        <v>0</v>
      </c>
      <c r="AU15" s="89">
        <f t="shared" si="21"/>
        <v>0</v>
      </c>
      <c r="AV15" s="89">
        <f t="shared" ref="AV15:AV68" si="36">IF($AA15=AU$1,$AG15,0)</f>
        <v>0</v>
      </c>
      <c r="AW15" s="89">
        <f t="shared" si="23"/>
        <v>0</v>
      </c>
      <c r="AX15" s="89">
        <f t="shared" ref="AX15:AX68" si="37">IF($AA15=AW$1,$AG15,0)</f>
        <v>0</v>
      </c>
      <c r="AY15" s="89">
        <f t="shared" si="25"/>
        <v>0</v>
      </c>
      <c r="AZ15" s="89">
        <f t="shared" ref="AZ15:AZ68" si="38">IF($AA15=AY$1,$AG15,0)</f>
        <v>0</v>
      </c>
      <c r="BA15" s="89">
        <f t="shared" si="27"/>
        <v>0</v>
      </c>
      <c r="BB15" s="89">
        <f t="shared" ref="BB15:BB68" si="39">IF($AA15=BA$1,$AG15,0)</f>
        <v>0</v>
      </c>
      <c r="BC15" s="89">
        <f t="shared" si="29"/>
        <v>0</v>
      </c>
      <c r="BD15" s="89">
        <f t="shared" ref="BD15:BD68" si="40">IF($AA15=BC$1,$AG15,0)</f>
        <v>0</v>
      </c>
      <c r="BE15" s="89"/>
      <c r="BF15" s="89"/>
    </row>
    <row r="16" spans="1:58" ht="12.75" x14ac:dyDescent="0.25">
      <c r="A16" s="183"/>
      <c r="B16" s="142" t="s">
        <v>115</v>
      </c>
      <c r="C16" s="141"/>
      <c r="D16" s="141">
        <v>0</v>
      </c>
      <c r="E16" s="141"/>
      <c r="Z16" s="18" t="str">
        <f>IF(Tabel3[[#This Row],['#]]="","",IF(Tabel3[[#This Row],[Antwoord leverancier]]=AC16,"ok","nok"))</f>
        <v/>
      </c>
      <c r="AB16" s="89">
        <v>0</v>
      </c>
      <c r="AD16" s="89">
        <f>IF(Tabel3[[#This Row],[Antwoord leverancier]]="BASIS",0,AB16)</f>
        <v>0</v>
      </c>
      <c r="AE16" s="89">
        <f>IF(AND(AC16="Zie Toelichting",Tabel3[[#This Row],[Antwoord leverancier]]=AC16,Tabel3[[#This Row],[Toelichting]]&lt;&gt;""),AD16,0)</f>
        <v>0</v>
      </c>
      <c r="AG16" s="90">
        <f>IF(AND(Tabel3[[#This Row],[Antwoord leverancier]]=AC16,Tabel3[[#This Row],[Antwoord leverancier]]&lt;&gt;"Zie Toelichting"),AB16,AE16)</f>
        <v>0</v>
      </c>
      <c r="AK16" s="89">
        <f t="shared" si="11"/>
        <v>0</v>
      </c>
      <c r="AL16" s="89">
        <f t="shared" si="31"/>
        <v>0</v>
      </c>
      <c r="AM16" s="89">
        <f t="shared" si="13"/>
        <v>0</v>
      </c>
      <c r="AN16" s="89">
        <f t="shared" si="32"/>
        <v>0</v>
      </c>
      <c r="AO16" s="89">
        <f t="shared" si="15"/>
        <v>0</v>
      </c>
      <c r="AP16" s="89">
        <f t="shared" si="33"/>
        <v>0</v>
      </c>
      <c r="AQ16" s="89">
        <f t="shared" si="17"/>
        <v>0</v>
      </c>
      <c r="AR16" s="89">
        <f t="shared" si="34"/>
        <v>0</v>
      </c>
      <c r="AS16" s="89">
        <f t="shared" si="19"/>
        <v>0</v>
      </c>
      <c r="AT16" s="89">
        <f t="shared" si="35"/>
        <v>0</v>
      </c>
      <c r="AU16" s="89">
        <f t="shared" si="21"/>
        <v>0</v>
      </c>
      <c r="AV16" s="89">
        <f t="shared" si="36"/>
        <v>0</v>
      </c>
      <c r="AW16" s="89">
        <f t="shared" si="23"/>
        <v>0</v>
      </c>
      <c r="AX16" s="89">
        <f t="shared" si="37"/>
        <v>0</v>
      </c>
      <c r="AY16" s="89">
        <f t="shared" si="25"/>
        <v>0</v>
      </c>
      <c r="AZ16" s="89">
        <f t="shared" si="38"/>
        <v>0</v>
      </c>
      <c r="BA16" s="89">
        <f t="shared" si="27"/>
        <v>0</v>
      </c>
      <c r="BB16" s="89">
        <f t="shared" si="39"/>
        <v>0</v>
      </c>
      <c r="BC16" s="89">
        <f t="shared" si="29"/>
        <v>0</v>
      </c>
      <c r="BD16" s="89">
        <f t="shared" si="40"/>
        <v>0</v>
      </c>
      <c r="BE16" s="89"/>
      <c r="BF16" s="89"/>
    </row>
    <row r="17" spans="1:58" ht="12.75" x14ac:dyDescent="0.25">
      <c r="A17" s="18" t="s">
        <v>116</v>
      </c>
      <c r="B17" s="62" t="s">
        <v>117</v>
      </c>
      <c r="D17" s="85" t="str">
        <f>IF(_Privacy="Niet Relevant","n.v.t.","")</f>
        <v/>
      </c>
      <c r="E17" s="152"/>
      <c r="Z17" s="18" t="str">
        <f>IF(Tabel3[[#This Row],['#]]="","",IF(Tabel3[[#This Row],[Antwoord leverancier]]=AC17,"ok","nok"))</f>
        <v>nok</v>
      </c>
      <c r="AA17" s="18" t="s">
        <v>94</v>
      </c>
      <c r="AB17" s="89">
        <v>0</v>
      </c>
      <c r="AC17" s="89" t="s">
        <v>95</v>
      </c>
      <c r="AD17" s="89">
        <f>IF(Tabel3[[#This Row],[Antwoord leverancier]]="BASIS",0,AB17)</f>
        <v>0</v>
      </c>
      <c r="AE17" s="89">
        <f>IF(AND(AC17="Zie Toelichting",Tabel3[[#This Row],[Antwoord leverancier]]=AC17,Tabel3[[#This Row],[Toelichting]]&lt;&gt;""),AD17,0)</f>
        <v>0</v>
      </c>
      <c r="AG17" s="90">
        <f>IF(AND(Tabel3[[#This Row],[Antwoord leverancier]]=AC17,Tabel3[[#This Row],[Antwoord leverancier]]&lt;&gt;"Zie Toelichting"),AB17,AE17)</f>
        <v>0</v>
      </c>
      <c r="AH17" s="18" t="s">
        <v>96</v>
      </c>
      <c r="AK17" s="89">
        <f t="shared" si="11"/>
        <v>0</v>
      </c>
      <c r="AL17" s="89">
        <f t="shared" si="31"/>
        <v>0</v>
      </c>
      <c r="AM17" s="89">
        <f t="shared" si="13"/>
        <v>0</v>
      </c>
      <c r="AN17" s="89">
        <f t="shared" si="32"/>
        <v>0</v>
      </c>
      <c r="AO17" s="89">
        <f t="shared" si="15"/>
        <v>0</v>
      </c>
      <c r="AP17" s="89">
        <f t="shared" si="33"/>
        <v>0</v>
      </c>
      <c r="AQ17" s="89">
        <f t="shared" si="17"/>
        <v>0</v>
      </c>
      <c r="AR17" s="89">
        <f t="shared" si="34"/>
        <v>0</v>
      </c>
      <c r="AS17" s="89">
        <f t="shared" si="19"/>
        <v>0</v>
      </c>
      <c r="AT17" s="89">
        <f t="shared" si="35"/>
        <v>0</v>
      </c>
      <c r="AU17" s="89">
        <f t="shared" si="21"/>
        <v>0</v>
      </c>
      <c r="AV17" s="89">
        <f t="shared" si="36"/>
        <v>0</v>
      </c>
      <c r="AW17" s="89">
        <f t="shared" si="23"/>
        <v>0</v>
      </c>
      <c r="AX17" s="89">
        <f t="shared" si="37"/>
        <v>0</v>
      </c>
      <c r="AY17" s="89">
        <f t="shared" si="25"/>
        <v>0</v>
      </c>
      <c r="AZ17" s="89">
        <f t="shared" si="38"/>
        <v>0</v>
      </c>
      <c r="BA17" s="89">
        <f t="shared" si="27"/>
        <v>0</v>
      </c>
      <c r="BB17" s="89">
        <f t="shared" si="39"/>
        <v>0</v>
      </c>
      <c r="BC17" s="89">
        <f t="shared" si="29"/>
        <v>0</v>
      </c>
      <c r="BD17" s="89">
        <f t="shared" si="40"/>
        <v>0</v>
      </c>
      <c r="BE17" s="89"/>
      <c r="BF17" s="89"/>
    </row>
    <row r="18" spans="1:58" ht="51" x14ac:dyDescent="0.25">
      <c r="A18" s="183"/>
      <c r="B18" s="142" t="s">
        <v>118</v>
      </c>
      <c r="C18" s="141" t="s">
        <v>119</v>
      </c>
      <c r="D18" s="141">
        <v>0</v>
      </c>
      <c r="E18" s="141"/>
      <c r="Z18" s="18" t="str">
        <f>IF(Tabel3[[#This Row],['#]]="","",IF(Tabel3[[#This Row],[Antwoord leverancier]]=AC18,"ok","nok"))</f>
        <v/>
      </c>
      <c r="AD18" s="89">
        <f>IF(Tabel3[[#This Row],[Antwoord leverancier]]="BASIS",0,AB18)</f>
        <v>0</v>
      </c>
      <c r="AE18" s="89">
        <f>IF(AND(AC18="Zie Toelichting",Tabel3[[#This Row],[Antwoord leverancier]]=AC18,Tabel3[[#This Row],[Toelichting]]&lt;&gt;""),AD18,0)</f>
        <v>0</v>
      </c>
      <c r="AG18" s="90">
        <f>IF(AND(Tabel3[[#This Row],[Antwoord leverancier]]=AC18,Tabel3[[#This Row],[Antwoord leverancier]]&lt;&gt;"Zie Toelichting"),AB18,AE18)</f>
        <v>0</v>
      </c>
      <c r="AK18" s="89">
        <f t="shared" si="11"/>
        <v>0</v>
      </c>
      <c r="AL18" s="89">
        <f t="shared" si="31"/>
        <v>0</v>
      </c>
      <c r="AM18" s="89">
        <f t="shared" si="13"/>
        <v>0</v>
      </c>
      <c r="AN18" s="89">
        <f t="shared" si="32"/>
        <v>0</v>
      </c>
      <c r="AO18" s="89">
        <f t="shared" si="15"/>
        <v>0</v>
      </c>
      <c r="AP18" s="89">
        <f t="shared" si="33"/>
        <v>0</v>
      </c>
      <c r="AQ18" s="89">
        <f t="shared" si="17"/>
        <v>0</v>
      </c>
      <c r="AR18" s="89">
        <f t="shared" si="34"/>
        <v>0</v>
      </c>
      <c r="AS18" s="89">
        <f t="shared" si="19"/>
        <v>0</v>
      </c>
      <c r="AT18" s="89">
        <f t="shared" si="35"/>
        <v>0</v>
      </c>
      <c r="AU18" s="89">
        <f t="shared" si="21"/>
        <v>0</v>
      </c>
      <c r="AV18" s="89">
        <f t="shared" si="36"/>
        <v>0</v>
      </c>
      <c r="AW18" s="89">
        <f t="shared" si="23"/>
        <v>0</v>
      </c>
      <c r="AX18" s="89">
        <f t="shared" si="37"/>
        <v>0</v>
      </c>
      <c r="AY18" s="89">
        <f t="shared" si="25"/>
        <v>0</v>
      </c>
      <c r="AZ18" s="89">
        <f t="shared" si="38"/>
        <v>0</v>
      </c>
      <c r="BA18" s="89">
        <f t="shared" si="27"/>
        <v>0</v>
      </c>
      <c r="BB18" s="89">
        <f t="shared" si="39"/>
        <v>0</v>
      </c>
      <c r="BC18" s="89">
        <f t="shared" si="29"/>
        <v>0</v>
      </c>
      <c r="BD18" s="89">
        <f t="shared" si="40"/>
        <v>0</v>
      </c>
      <c r="BE18" s="89"/>
      <c r="BF18" s="89"/>
    </row>
    <row r="19" spans="1:58" ht="25.5" x14ac:dyDescent="0.25">
      <c r="A19" s="18" t="s">
        <v>120</v>
      </c>
      <c r="B19" s="62" t="s">
        <v>121</v>
      </c>
      <c r="D19" s="85" t="str">
        <f>IF(_Privacy="Niet Relevant","n.v.t.","")</f>
        <v/>
      </c>
      <c r="E19" s="152"/>
      <c r="Z19" s="18" t="str">
        <f>IF(Tabel3[[#This Row],['#]]="","",IF(Tabel3[[#This Row],[Antwoord leverancier]]=AC19,"ok","nok"))</f>
        <v>nok</v>
      </c>
      <c r="AA19" s="18" t="s">
        <v>61</v>
      </c>
      <c r="AB19" s="89">
        <v>1</v>
      </c>
      <c r="AC19" s="89" t="s">
        <v>103</v>
      </c>
      <c r="AD19" s="89">
        <f>IF(Tabel3[[#This Row],[Antwoord leverancier]]="BASIS",0,AB19)</f>
        <v>1</v>
      </c>
      <c r="AE19" s="89">
        <f>IF(AND(AC19="Zie Toelichting",Tabel3[[#This Row],[Antwoord leverancier]]=AC19,Tabel3[[#This Row],[Toelichting]]&lt;&gt;""),AD19,0)</f>
        <v>0</v>
      </c>
      <c r="AG19" s="90">
        <f>IF(AND(Tabel3[[#This Row],[Antwoord leverancier]]=AC19,Tabel3[[#This Row],[Antwoord leverancier]]&lt;&gt;"Zie Toelichting"),AB19,AE19)</f>
        <v>0</v>
      </c>
      <c r="AK19" s="89">
        <f t="shared" si="11"/>
        <v>1</v>
      </c>
      <c r="AL19" s="89">
        <f t="shared" si="31"/>
        <v>0</v>
      </c>
      <c r="AM19" s="89">
        <f t="shared" si="13"/>
        <v>0</v>
      </c>
      <c r="AN19" s="89">
        <f t="shared" si="32"/>
        <v>0</v>
      </c>
      <c r="AO19" s="89">
        <f t="shared" si="15"/>
        <v>0</v>
      </c>
      <c r="AP19" s="89">
        <f t="shared" si="33"/>
        <v>0</v>
      </c>
      <c r="AQ19" s="89">
        <f t="shared" si="17"/>
        <v>0</v>
      </c>
      <c r="AR19" s="89">
        <f t="shared" si="34"/>
        <v>0</v>
      </c>
      <c r="AS19" s="89">
        <f t="shared" si="19"/>
        <v>0</v>
      </c>
      <c r="AT19" s="89">
        <f t="shared" si="35"/>
        <v>0</v>
      </c>
      <c r="AU19" s="89">
        <f t="shared" si="21"/>
        <v>0</v>
      </c>
      <c r="AV19" s="89">
        <f t="shared" si="36"/>
        <v>0</v>
      </c>
      <c r="AW19" s="89">
        <f t="shared" si="23"/>
        <v>0</v>
      </c>
      <c r="AX19" s="89">
        <f t="shared" si="37"/>
        <v>0</v>
      </c>
      <c r="AY19" s="89">
        <f t="shared" si="25"/>
        <v>0</v>
      </c>
      <c r="AZ19" s="89">
        <f t="shared" si="38"/>
        <v>0</v>
      </c>
      <c r="BA19" s="89">
        <f t="shared" si="27"/>
        <v>0</v>
      </c>
      <c r="BB19" s="89">
        <f t="shared" si="39"/>
        <v>0</v>
      </c>
      <c r="BC19" s="89">
        <f t="shared" si="29"/>
        <v>0</v>
      </c>
      <c r="BD19" s="89">
        <f t="shared" si="40"/>
        <v>0</v>
      </c>
      <c r="BE19" s="89"/>
      <c r="BF19" s="89"/>
    </row>
    <row r="20" spans="1:58" ht="12.75" x14ac:dyDescent="0.25">
      <c r="A20" s="18" t="s">
        <v>122</v>
      </c>
      <c r="B20" s="62" t="s">
        <v>123</v>
      </c>
      <c r="D20" s="85" t="str">
        <f>IF(_Privacy="Niet Relevant","n.v.t.","")</f>
        <v/>
      </c>
      <c r="E20" s="152"/>
      <c r="Z20" s="18" t="str">
        <f>IF(Tabel3[[#This Row],['#]]="","",IF(Tabel3[[#This Row],[Antwoord leverancier]]=AC20,"ok","nok"))</f>
        <v>nok</v>
      </c>
      <c r="AA20" s="18" t="s">
        <v>2</v>
      </c>
      <c r="AB20" s="89">
        <v>1</v>
      </c>
      <c r="AC20" s="89" t="s">
        <v>95</v>
      </c>
      <c r="AD20" s="89">
        <f>IF(Tabel3[[#This Row],[Antwoord leverancier]]="BASIS",0,AB20)</f>
        <v>1</v>
      </c>
      <c r="AE20" s="89">
        <f>IF(AND(AC20="Zie Toelichting",Tabel3[[#This Row],[Antwoord leverancier]]=AC20,Tabel3[[#This Row],[Toelichting]]&lt;&gt;""),AD20,0)</f>
        <v>0</v>
      </c>
      <c r="AG20" s="90">
        <f>IF(AND(Tabel3[[#This Row],[Antwoord leverancier]]=AC20,Tabel3[[#This Row],[Antwoord leverancier]]&lt;&gt;"Zie Toelichting"),AB20,AE20)</f>
        <v>0</v>
      </c>
      <c r="AH20" s="18" t="s">
        <v>96</v>
      </c>
      <c r="AK20" s="89">
        <f t="shared" si="11"/>
        <v>0</v>
      </c>
      <c r="AL20" s="89">
        <f t="shared" si="31"/>
        <v>0</v>
      </c>
      <c r="AM20" s="89">
        <f t="shared" si="13"/>
        <v>0</v>
      </c>
      <c r="AN20" s="89">
        <f t="shared" si="32"/>
        <v>0</v>
      </c>
      <c r="AO20" s="89">
        <f t="shared" si="15"/>
        <v>0</v>
      </c>
      <c r="AP20" s="89">
        <f t="shared" si="33"/>
        <v>0</v>
      </c>
      <c r="AQ20" s="89">
        <f t="shared" si="17"/>
        <v>0</v>
      </c>
      <c r="AR20" s="89">
        <f t="shared" si="34"/>
        <v>0</v>
      </c>
      <c r="AS20" s="89">
        <f t="shared" si="19"/>
        <v>0</v>
      </c>
      <c r="AT20" s="89">
        <f t="shared" si="35"/>
        <v>0</v>
      </c>
      <c r="AU20" s="89">
        <f t="shared" si="21"/>
        <v>0</v>
      </c>
      <c r="AV20" s="89">
        <f t="shared" si="36"/>
        <v>0</v>
      </c>
      <c r="AW20" s="89">
        <f t="shared" si="23"/>
        <v>1</v>
      </c>
      <c r="AX20" s="89">
        <f t="shared" si="37"/>
        <v>0</v>
      </c>
      <c r="AY20" s="89">
        <f t="shared" si="25"/>
        <v>0</v>
      </c>
      <c r="AZ20" s="89">
        <f t="shared" si="38"/>
        <v>0</v>
      </c>
      <c r="BA20" s="89">
        <f t="shared" si="27"/>
        <v>0</v>
      </c>
      <c r="BB20" s="89">
        <f t="shared" si="39"/>
        <v>0</v>
      </c>
      <c r="BC20" s="89">
        <f t="shared" si="29"/>
        <v>0</v>
      </c>
      <c r="BD20" s="89">
        <f t="shared" si="40"/>
        <v>0</v>
      </c>
      <c r="BE20" s="89"/>
      <c r="BF20" s="89"/>
    </row>
    <row r="21" spans="1:58" ht="25.5" x14ac:dyDescent="0.25">
      <c r="A21" s="18" t="s">
        <v>124</v>
      </c>
      <c r="B21" s="62" t="s">
        <v>125</v>
      </c>
      <c r="D21" s="85" t="str">
        <f>IF(_Privacy="Niet Relevant","n.v.t.","")</f>
        <v/>
      </c>
      <c r="E21" s="152"/>
      <c r="Z21" s="18" t="str">
        <f>IF(Tabel3[[#This Row],['#]]="","",IF(Tabel3[[#This Row],[Antwoord leverancier]]=AC21,"ok","nok"))</f>
        <v>nok</v>
      </c>
      <c r="AA21" s="18" t="s">
        <v>61</v>
      </c>
      <c r="AB21" s="89">
        <v>1</v>
      </c>
      <c r="AC21" s="89" t="s">
        <v>95</v>
      </c>
      <c r="AD21" s="89">
        <f>IF(Tabel3[[#This Row],[Antwoord leverancier]]="BASIS",0,AB21)</f>
        <v>1</v>
      </c>
      <c r="AE21" s="89">
        <f>IF(AND(AC21="Zie Toelichting",Tabel3[[#This Row],[Antwoord leverancier]]=AC21,Tabel3[[#This Row],[Toelichting]]&lt;&gt;""),AD21,0)</f>
        <v>0</v>
      </c>
      <c r="AG21" s="90">
        <f>IF(AND(Tabel3[[#This Row],[Antwoord leverancier]]=AC21,Tabel3[[#This Row],[Antwoord leverancier]]&lt;&gt;"Zie Toelichting"),AB21,AE21)</f>
        <v>0</v>
      </c>
      <c r="AH21" s="18" t="s">
        <v>96</v>
      </c>
      <c r="AK21" s="89">
        <f t="shared" si="11"/>
        <v>1</v>
      </c>
      <c r="AL21" s="89">
        <f t="shared" si="31"/>
        <v>0</v>
      </c>
      <c r="AM21" s="89">
        <f t="shared" si="13"/>
        <v>0</v>
      </c>
      <c r="AN21" s="89">
        <f t="shared" si="32"/>
        <v>0</v>
      </c>
      <c r="AO21" s="89">
        <f t="shared" si="15"/>
        <v>0</v>
      </c>
      <c r="AP21" s="89">
        <f t="shared" si="33"/>
        <v>0</v>
      </c>
      <c r="AQ21" s="89">
        <f t="shared" si="17"/>
        <v>0</v>
      </c>
      <c r="AR21" s="89">
        <f t="shared" si="34"/>
        <v>0</v>
      </c>
      <c r="AS21" s="89">
        <f t="shared" si="19"/>
        <v>0</v>
      </c>
      <c r="AT21" s="89">
        <f t="shared" si="35"/>
        <v>0</v>
      </c>
      <c r="AU21" s="89">
        <f t="shared" si="21"/>
        <v>0</v>
      </c>
      <c r="AV21" s="89">
        <f t="shared" si="36"/>
        <v>0</v>
      </c>
      <c r="AW21" s="89">
        <f t="shared" si="23"/>
        <v>0</v>
      </c>
      <c r="AX21" s="89">
        <f t="shared" si="37"/>
        <v>0</v>
      </c>
      <c r="AY21" s="89">
        <f t="shared" si="25"/>
        <v>0</v>
      </c>
      <c r="AZ21" s="89">
        <f t="shared" si="38"/>
        <v>0</v>
      </c>
      <c r="BA21" s="89">
        <f t="shared" si="27"/>
        <v>0</v>
      </c>
      <c r="BB21" s="89">
        <f t="shared" si="39"/>
        <v>0</v>
      </c>
      <c r="BC21" s="89">
        <f t="shared" si="29"/>
        <v>0</v>
      </c>
      <c r="BD21" s="89">
        <f t="shared" si="40"/>
        <v>0</v>
      </c>
      <c r="BE21" s="89"/>
      <c r="BF21" s="89"/>
    </row>
    <row r="22" spans="1:58" ht="25.5" x14ac:dyDescent="0.25">
      <c r="A22" s="18" t="s">
        <v>126</v>
      </c>
      <c r="B22" s="62" t="s">
        <v>127</v>
      </c>
      <c r="D22" s="85" t="str">
        <f>IF(_Privacy="Niet Relevant","n.v.t.","")</f>
        <v/>
      </c>
      <c r="E22" s="152"/>
      <c r="Z22" s="18" t="str">
        <f>IF(Tabel3[[#This Row],['#]]="","",IF(Tabel3[[#This Row],[Antwoord leverancier]]=AC22,"ok","nok"))</f>
        <v>nok</v>
      </c>
      <c r="AA22" s="18" t="s">
        <v>67</v>
      </c>
      <c r="AB22" s="89">
        <v>1</v>
      </c>
      <c r="AC22" s="89" t="s">
        <v>128</v>
      </c>
      <c r="AD22" s="89">
        <f>IF(Tabel3[[#This Row],[Antwoord leverancier]]="BASIS",0,AB22)</f>
        <v>1</v>
      </c>
      <c r="AE22" s="89">
        <f>IF(AND(AC22="Zie Toelichting",Tabel3[[#This Row],[Antwoord leverancier]]=AC22,Tabel3[[#This Row],[Toelichting]]&lt;&gt;""),AD22,0)</f>
        <v>0</v>
      </c>
      <c r="AG22" s="90">
        <f>IF(AND(Tabel3[[#This Row],[Antwoord leverancier]]=AC22,Tabel3[[#This Row],[Antwoord leverancier]]&lt;&gt;"Zie Toelichting"),AB22,AE22)</f>
        <v>0</v>
      </c>
      <c r="AK22" s="89">
        <f t="shared" si="11"/>
        <v>0</v>
      </c>
      <c r="AL22" s="89">
        <f t="shared" si="31"/>
        <v>0</v>
      </c>
      <c r="AM22" s="89">
        <f t="shared" si="13"/>
        <v>0</v>
      </c>
      <c r="AN22" s="89">
        <f t="shared" si="32"/>
        <v>0</v>
      </c>
      <c r="AO22" s="89">
        <f t="shared" si="15"/>
        <v>0</v>
      </c>
      <c r="AP22" s="89">
        <f t="shared" si="33"/>
        <v>0</v>
      </c>
      <c r="AQ22" s="89">
        <f t="shared" si="17"/>
        <v>0</v>
      </c>
      <c r="AR22" s="89">
        <f t="shared" si="34"/>
        <v>0</v>
      </c>
      <c r="AS22" s="89">
        <f t="shared" si="19"/>
        <v>0</v>
      </c>
      <c r="AT22" s="89">
        <f t="shared" si="35"/>
        <v>0</v>
      </c>
      <c r="AU22" s="89">
        <f t="shared" si="21"/>
        <v>0</v>
      </c>
      <c r="AV22" s="89">
        <f t="shared" si="36"/>
        <v>0</v>
      </c>
      <c r="AW22" s="89">
        <f t="shared" si="23"/>
        <v>0</v>
      </c>
      <c r="AX22" s="89">
        <f t="shared" si="37"/>
        <v>0</v>
      </c>
      <c r="AY22" s="89">
        <f t="shared" si="25"/>
        <v>1</v>
      </c>
      <c r="AZ22" s="89">
        <f t="shared" si="38"/>
        <v>0</v>
      </c>
      <c r="BA22" s="89">
        <f t="shared" si="27"/>
        <v>0</v>
      </c>
      <c r="BB22" s="89">
        <f t="shared" si="39"/>
        <v>0</v>
      </c>
      <c r="BC22" s="89">
        <f t="shared" si="29"/>
        <v>0</v>
      </c>
      <c r="BD22" s="89">
        <f t="shared" si="40"/>
        <v>0</v>
      </c>
      <c r="BE22" s="89"/>
      <c r="BF22" s="89"/>
    </row>
    <row r="23" spans="1:58" ht="25.5" x14ac:dyDescent="0.25">
      <c r="A23" s="18" t="s">
        <v>129</v>
      </c>
      <c r="B23" s="62" t="s">
        <v>130</v>
      </c>
      <c r="D23" s="85" t="str">
        <f>IF(_Privacy="Niet Relevant","n.v.t.","")</f>
        <v/>
      </c>
      <c r="E23" s="152"/>
      <c r="Z23" s="18" t="str">
        <f>IF(Tabel3[[#This Row],['#]]="","",IF(Tabel3[[#This Row],[Antwoord leverancier]]=AC23,"ok","nok"))</f>
        <v>nok</v>
      </c>
      <c r="AA23" s="18" t="s">
        <v>67</v>
      </c>
      <c r="AB23" s="89">
        <v>1</v>
      </c>
      <c r="AC23" s="89" t="s">
        <v>128</v>
      </c>
      <c r="AD23" s="89">
        <f>IF(Tabel3[[#This Row],[Antwoord leverancier]]="BASIS",0,AB23)</f>
        <v>1</v>
      </c>
      <c r="AE23" s="89">
        <f>IF(AND(AC23="Zie Toelichting",Tabel3[[#This Row],[Antwoord leverancier]]=AC23,Tabel3[[#This Row],[Toelichting]]&lt;&gt;""),AD23,0)</f>
        <v>0</v>
      </c>
      <c r="AG23" s="90">
        <f>IF(AND(Tabel3[[#This Row],[Antwoord leverancier]]=AC23,Tabel3[[#This Row],[Antwoord leverancier]]&lt;&gt;"Zie Toelichting"),AB23,AE23)</f>
        <v>0</v>
      </c>
      <c r="AK23" s="89">
        <f t="shared" si="11"/>
        <v>0</v>
      </c>
      <c r="AL23" s="89">
        <f t="shared" si="31"/>
        <v>0</v>
      </c>
      <c r="AM23" s="89">
        <f t="shared" si="13"/>
        <v>0</v>
      </c>
      <c r="AN23" s="89">
        <f t="shared" si="32"/>
        <v>0</v>
      </c>
      <c r="AO23" s="89">
        <f t="shared" si="15"/>
        <v>0</v>
      </c>
      <c r="AP23" s="89">
        <f t="shared" si="33"/>
        <v>0</v>
      </c>
      <c r="AQ23" s="89">
        <f t="shared" si="17"/>
        <v>0</v>
      </c>
      <c r="AR23" s="89">
        <f t="shared" si="34"/>
        <v>0</v>
      </c>
      <c r="AS23" s="89">
        <f t="shared" si="19"/>
        <v>0</v>
      </c>
      <c r="AT23" s="89">
        <f t="shared" si="35"/>
        <v>0</v>
      </c>
      <c r="AU23" s="89">
        <f t="shared" si="21"/>
        <v>0</v>
      </c>
      <c r="AV23" s="89">
        <f t="shared" si="36"/>
        <v>0</v>
      </c>
      <c r="AW23" s="89">
        <f t="shared" si="23"/>
        <v>0</v>
      </c>
      <c r="AX23" s="89">
        <f t="shared" si="37"/>
        <v>0</v>
      </c>
      <c r="AY23" s="89">
        <f t="shared" si="25"/>
        <v>1</v>
      </c>
      <c r="AZ23" s="89">
        <f t="shared" si="38"/>
        <v>0</v>
      </c>
      <c r="BA23" s="89">
        <f t="shared" si="27"/>
        <v>0</v>
      </c>
      <c r="BB23" s="89">
        <f t="shared" si="39"/>
        <v>0</v>
      </c>
      <c r="BC23" s="89">
        <f t="shared" si="29"/>
        <v>0</v>
      </c>
      <c r="BD23" s="89">
        <f t="shared" si="40"/>
        <v>0</v>
      </c>
      <c r="BE23" s="89"/>
      <c r="BF23" s="89"/>
    </row>
    <row r="24" spans="1:58" ht="12.75" x14ac:dyDescent="0.25">
      <c r="A24" s="183"/>
      <c r="B24" s="142" t="s">
        <v>131</v>
      </c>
      <c r="C24" s="141"/>
      <c r="D24" s="141">
        <v>0</v>
      </c>
      <c r="E24" s="141"/>
      <c r="Z24" s="18" t="str">
        <f>IF(Tabel3[[#This Row],['#]]="","",IF(Tabel3[[#This Row],[Antwoord leverancier]]=AC24,"ok","nok"))</f>
        <v/>
      </c>
      <c r="AD24" s="89">
        <f>IF(Tabel3[[#This Row],[Antwoord leverancier]]="BASIS",0,AB24)</f>
        <v>0</v>
      </c>
      <c r="AE24" s="89">
        <f>IF(AND(AC24="Zie Toelichting",Tabel3[[#This Row],[Antwoord leverancier]]=AC24,Tabel3[[#This Row],[Toelichting]]&lt;&gt;""),AD24,0)</f>
        <v>0</v>
      </c>
      <c r="AG24" s="90">
        <f>IF(AND(Tabel3[[#This Row],[Antwoord leverancier]]=AC24,Tabel3[[#This Row],[Antwoord leverancier]]&lt;&gt;"Zie Toelichting"),AB24,AE24)</f>
        <v>0</v>
      </c>
      <c r="AK24" s="89">
        <f t="shared" si="11"/>
        <v>0</v>
      </c>
      <c r="AL24" s="89">
        <f t="shared" si="31"/>
        <v>0</v>
      </c>
      <c r="AM24" s="89">
        <f t="shared" si="13"/>
        <v>0</v>
      </c>
      <c r="AN24" s="89">
        <f t="shared" si="32"/>
        <v>0</v>
      </c>
      <c r="AO24" s="89">
        <f t="shared" si="15"/>
        <v>0</v>
      </c>
      <c r="AP24" s="89">
        <f t="shared" si="33"/>
        <v>0</v>
      </c>
      <c r="AQ24" s="89">
        <f t="shared" si="17"/>
        <v>0</v>
      </c>
      <c r="AR24" s="89">
        <f t="shared" si="34"/>
        <v>0</v>
      </c>
      <c r="AS24" s="89">
        <f t="shared" si="19"/>
        <v>0</v>
      </c>
      <c r="AT24" s="89">
        <f t="shared" si="35"/>
        <v>0</v>
      </c>
      <c r="AU24" s="89">
        <f t="shared" si="21"/>
        <v>0</v>
      </c>
      <c r="AV24" s="89">
        <f t="shared" si="36"/>
        <v>0</v>
      </c>
      <c r="AW24" s="89">
        <f t="shared" si="23"/>
        <v>0</v>
      </c>
      <c r="AX24" s="89">
        <f t="shared" si="37"/>
        <v>0</v>
      </c>
      <c r="AY24" s="89">
        <f t="shared" si="25"/>
        <v>0</v>
      </c>
      <c r="AZ24" s="89">
        <f t="shared" si="38"/>
        <v>0</v>
      </c>
      <c r="BA24" s="89">
        <f t="shared" si="27"/>
        <v>0</v>
      </c>
      <c r="BB24" s="89">
        <f t="shared" si="39"/>
        <v>0</v>
      </c>
      <c r="BC24" s="89">
        <f t="shared" si="29"/>
        <v>0</v>
      </c>
      <c r="BD24" s="89">
        <f t="shared" si="40"/>
        <v>0</v>
      </c>
      <c r="BE24" s="89"/>
      <c r="BF24" s="89"/>
    </row>
    <row r="25" spans="1:58" ht="76.5" x14ac:dyDescent="0.25">
      <c r="A25" s="18" t="s">
        <v>132</v>
      </c>
      <c r="B25" s="62" t="s">
        <v>133</v>
      </c>
      <c r="D25" s="85" t="str">
        <f>IF(_Privacy="Niet Relevant","n.v.t.","")</f>
        <v/>
      </c>
      <c r="E25" s="152"/>
      <c r="Z25" s="18" t="str">
        <f>IF(Tabel3[[#This Row],['#]]="","",IF(Tabel3[[#This Row],[Antwoord leverancier]]=AC25,"ok","nok"))</f>
        <v>nok</v>
      </c>
      <c r="AA25" s="18" t="s">
        <v>64</v>
      </c>
      <c r="AB25" s="89">
        <v>1</v>
      </c>
      <c r="AC25" s="89" t="s">
        <v>95</v>
      </c>
      <c r="AD25" s="89">
        <f>IF(Tabel3[[#This Row],[Antwoord leverancier]]="BASIS",0,AB25)</f>
        <v>1</v>
      </c>
      <c r="AE25" s="89">
        <f>IF(AND(AC25="Zie Toelichting",Tabel3[[#This Row],[Antwoord leverancier]]=AC25,Tabel3[[#This Row],[Toelichting]]&lt;&gt;""),AD25,0)</f>
        <v>0</v>
      </c>
      <c r="AG25" s="90">
        <f>IF(AND(Tabel3[[#This Row],[Antwoord leverancier]]=AC25,Tabel3[[#This Row],[Antwoord leverancier]]&lt;&gt;"Zie Toelichting"),AB25,AE25)</f>
        <v>0</v>
      </c>
      <c r="AH25" s="18" t="s">
        <v>96</v>
      </c>
      <c r="AK25" s="89">
        <f t="shared" si="11"/>
        <v>0</v>
      </c>
      <c r="AL25" s="89">
        <f t="shared" si="31"/>
        <v>0</v>
      </c>
      <c r="AM25" s="89">
        <f t="shared" si="13"/>
        <v>0</v>
      </c>
      <c r="AN25" s="89">
        <f t="shared" si="32"/>
        <v>0</v>
      </c>
      <c r="AO25" s="89">
        <f t="shared" si="15"/>
        <v>0</v>
      </c>
      <c r="AP25" s="89">
        <f t="shared" si="33"/>
        <v>0</v>
      </c>
      <c r="AQ25" s="89">
        <f t="shared" si="17"/>
        <v>1</v>
      </c>
      <c r="AR25" s="89">
        <f t="shared" si="34"/>
        <v>0</v>
      </c>
      <c r="AS25" s="89">
        <f t="shared" si="19"/>
        <v>0</v>
      </c>
      <c r="AT25" s="89">
        <f t="shared" si="35"/>
        <v>0</v>
      </c>
      <c r="AU25" s="89">
        <f t="shared" si="21"/>
        <v>0</v>
      </c>
      <c r="AV25" s="89">
        <f t="shared" si="36"/>
        <v>0</v>
      </c>
      <c r="AW25" s="89">
        <f t="shared" si="23"/>
        <v>0</v>
      </c>
      <c r="AX25" s="89">
        <f t="shared" si="37"/>
        <v>0</v>
      </c>
      <c r="AY25" s="89">
        <f t="shared" si="25"/>
        <v>0</v>
      </c>
      <c r="AZ25" s="89">
        <f t="shared" si="38"/>
        <v>0</v>
      </c>
      <c r="BA25" s="89">
        <f t="shared" si="27"/>
        <v>0</v>
      </c>
      <c r="BB25" s="89">
        <f t="shared" si="39"/>
        <v>0</v>
      </c>
      <c r="BC25" s="89">
        <f t="shared" si="29"/>
        <v>0</v>
      </c>
      <c r="BD25" s="89">
        <f t="shared" si="40"/>
        <v>0</v>
      </c>
      <c r="BE25" s="89"/>
      <c r="BF25" s="89"/>
    </row>
    <row r="26" spans="1:58" ht="25.5" x14ac:dyDescent="0.25">
      <c r="A26" s="18" t="s">
        <v>134</v>
      </c>
      <c r="B26" s="62" t="s">
        <v>135</v>
      </c>
      <c r="C26" s="78" t="s">
        <v>136</v>
      </c>
      <c r="D26" s="85" t="str">
        <f>IF(_Privacy="Niet Relevant","n.v.t.","")</f>
        <v/>
      </c>
      <c r="E26" s="152"/>
      <c r="Z26" s="18" t="str">
        <f>IF(Tabel3[[#This Row],['#]]="","",IF(Tabel3[[#This Row],[Antwoord leverancier]]=AC26,"ok","nok"))</f>
        <v>nok</v>
      </c>
      <c r="AA26" s="18" t="s">
        <v>64</v>
      </c>
      <c r="AB26" s="89">
        <v>1</v>
      </c>
      <c r="AC26" s="89" t="s">
        <v>128</v>
      </c>
      <c r="AD26" s="89">
        <f>IF(Tabel3[[#This Row],[Antwoord leverancier]]="BASIS",0,AB26)</f>
        <v>1</v>
      </c>
      <c r="AE26" s="89">
        <f>IF(AND(AC26="Zie Toelichting",Tabel3[[#This Row],[Antwoord leverancier]]=AC26,Tabel3[[#This Row],[Toelichting]]&lt;&gt;""),AD26,0)</f>
        <v>0</v>
      </c>
      <c r="AG26" s="90">
        <f>IF(AND(Tabel3[[#This Row],[Antwoord leverancier]]=AC26,Tabel3[[#This Row],[Antwoord leverancier]]&lt;&gt;"Zie Toelichting"),AB26,AE26)</f>
        <v>0</v>
      </c>
      <c r="AK26" s="89">
        <f t="shared" si="11"/>
        <v>0</v>
      </c>
      <c r="AL26" s="89">
        <f t="shared" si="31"/>
        <v>0</v>
      </c>
      <c r="AM26" s="89">
        <f t="shared" si="13"/>
        <v>0</v>
      </c>
      <c r="AN26" s="89">
        <f t="shared" si="32"/>
        <v>0</v>
      </c>
      <c r="AO26" s="89">
        <f t="shared" si="15"/>
        <v>0</v>
      </c>
      <c r="AP26" s="89">
        <f t="shared" si="33"/>
        <v>0</v>
      </c>
      <c r="AQ26" s="89">
        <f t="shared" si="17"/>
        <v>1</v>
      </c>
      <c r="AR26" s="89">
        <f t="shared" si="34"/>
        <v>0</v>
      </c>
      <c r="AS26" s="89">
        <f t="shared" si="19"/>
        <v>0</v>
      </c>
      <c r="AT26" s="89">
        <f t="shared" si="35"/>
        <v>0</v>
      </c>
      <c r="AU26" s="89">
        <f t="shared" si="21"/>
        <v>0</v>
      </c>
      <c r="AV26" s="89">
        <f t="shared" si="36"/>
        <v>0</v>
      </c>
      <c r="AW26" s="89">
        <f t="shared" si="23"/>
        <v>0</v>
      </c>
      <c r="AX26" s="89">
        <f t="shared" si="37"/>
        <v>0</v>
      </c>
      <c r="AY26" s="89">
        <f t="shared" si="25"/>
        <v>0</v>
      </c>
      <c r="AZ26" s="89">
        <f t="shared" si="38"/>
        <v>0</v>
      </c>
      <c r="BA26" s="89">
        <f t="shared" si="27"/>
        <v>0</v>
      </c>
      <c r="BB26" s="89">
        <f t="shared" si="39"/>
        <v>0</v>
      </c>
      <c r="BC26" s="89">
        <f t="shared" si="29"/>
        <v>0</v>
      </c>
      <c r="BD26" s="89">
        <f t="shared" si="40"/>
        <v>0</v>
      </c>
      <c r="BE26" s="89"/>
      <c r="BF26" s="89"/>
    </row>
    <row r="27" spans="1:58" ht="51" x14ac:dyDescent="0.25">
      <c r="A27" s="183"/>
      <c r="B27" s="142" t="s">
        <v>137</v>
      </c>
      <c r="C27" s="141" t="s">
        <v>138</v>
      </c>
      <c r="D27" s="141">
        <v>0</v>
      </c>
      <c r="E27" s="141"/>
      <c r="Z27" s="18" t="str">
        <f>IF(Tabel3[[#This Row],['#]]="","",IF(Tabel3[[#This Row],[Antwoord leverancier]]=AC27,"ok","nok"))</f>
        <v/>
      </c>
      <c r="AD27" s="89">
        <f>IF(Tabel3[[#This Row],[Antwoord leverancier]]="BASIS",0,AB27)</f>
        <v>0</v>
      </c>
      <c r="AE27" s="89">
        <f>IF(AND(AC27="Zie Toelichting",Tabel3[[#This Row],[Antwoord leverancier]]=AC27,Tabel3[[#This Row],[Toelichting]]&lt;&gt;""),AD27,0)</f>
        <v>0</v>
      </c>
      <c r="AG27" s="90">
        <f>IF(AND(Tabel3[[#This Row],[Antwoord leverancier]]=AC27,Tabel3[[#This Row],[Antwoord leverancier]]&lt;&gt;"Zie Toelichting"),AB27,AE27)</f>
        <v>0</v>
      </c>
      <c r="AK27" s="89">
        <f t="shared" si="11"/>
        <v>0</v>
      </c>
      <c r="AL27" s="89">
        <f t="shared" si="31"/>
        <v>0</v>
      </c>
      <c r="AM27" s="89">
        <f t="shared" si="13"/>
        <v>0</v>
      </c>
      <c r="AN27" s="89">
        <f t="shared" si="32"/>
        <v>0</v>
      </c>
      <c r="AO27" s="89">
        <f t="shared" si="15"/>
        <v>0</v>
      </c>
      <c r="AP27" s="89">
        <f t="shared" si="33"/>
        <v>0</v>
      </c>
      <c r="AQ27" s="89">
        <f t="shared" si="17"/>
        <v>0</v>
      </c>
      <c r="AR27" s="89">
        <f t="shared" si="34"/>
        <v>0</v>
      </c>
      <c r="AS27" s="89">
        <f t="shared" si="19"/>
        <v>0</v>
      </c>
      <c r="AT27" s="89">
        <f t="shared" si="35"/>
        <v>0</v>
      </c>
      <c r="AU27" s="89">
        <f t="shared" si="21"/>
        <v>0</v>
      </c>
      <c r="AV27" s="89">
        <f t="shared" si="36"/>
        <v>0</v>
      </c>
      <c r="AW27" s="89">
        <f t="shared" si="23"/>
        <v>0</v>
      </c>
      <c r="AX27" s="89">
        <f t="shared" si="37"/>
        <v>0</v>
      </c>
      <c r="AY27" s="89">
        <f t="shared" si="25"/>
        <v>0</v>
      </c>
      <c r="AZ27" s="89">
        <f t="shared" si="38"/>
        <v>0</v>
      </c>
      <c r="BA27" s="89">
        <f t="shared" si="27"/>
        <v>0</v>
      </c>
      <c r="BB27" s="89">
        <f t="shared" si="39"/>
        <v>0</v>
      </c>
      <c r="BC27" s="89">
        <f t="shared" si="29"/>
        <v>0</v>
      </c>
      <c r="BD27" s="89">
        <f t="shared" si="40"/>
        <v>0</v>
      </c>
      <c r="BE27" s="89"/>
      <c r="BF27" s="89"/>
    </row>
    <row r="28" spans="1:58" ht="25.5" x14ac:dyDescent="0.25">
      <c r="A28" s="18" t="s">
        <v>139</v>
      </c>
      <c r="B28" s="62" t="s">
        <v>140</v>
      </c>
      <c r="D28" s="85" t="str">
        <f>IF(_Privacy="Niet Relevant","n.v.t.","")</f>
        <v/>
      </c>
      <c r="E28" s="152"/>
      <c r="Z28" s="18" t="str">
        <f>IF(Tabel3[[#This Row],['#]]="","",IF(Tabel3[[#This Row],[Antwoord leverancier]]=AC28,"ok","nok"))</f>
        <v>nok</v>
      </c>
      <c r="AA28" s="18" t="s">
        <v>68</v>
      </c>
      <c r="AB28" s="89">
        <v>1</v>
      </c>
      <c r="AC28" s="89" t="s">
        <v>128</v>
      </c>
      <c r="AD28" s="89">
        <f>IF(Tabel3[[#This Row],[Antwoord leverancier]]="BASIS",0,AB28)</f>
        <v>1</v>
      </c>
      <c r="AE28" s="89">
        <f>IF(AND(AC28="Zie Toelichting",Tabel3[[#This Row],[Antwoord leverancier]]=AC28,Tabel3[[#This Row],[Toelichting]]&lt;&gt;""),AD28,0)</f>
        <v>0</v>
      </c>
      <c r="AG28" s="90">
        <f>IF(AND(Tabel3[[#This Row],[Antwoord leverancier]]=AC28,Tabel3[[#This Row],[Antwoord leverancier]]&lt;&gt;"Zie Toelichting"),AB28,AE28)</f>
        <v>0</v>
      </c>
      <c r="AK28" s="89">
        <f t="shared" si="11"/>
        <v>0</v>
      </c>
      <c r="AL28" s="89">
        <f t="shared" si="31"/>
        <v>0</v>
      </c>
      <c r="AM28" s="89">
        <f t="shared" si="13"/>
        <v>0</v>
      </c>
      <c r="AN28" s="89">
        <f t="shared" si="32"/>
        <v>0</v>
      </c>
      <c r="AO28" s="89">
        <f t="shared" si="15"/>
        <v>0</v>
      </c>
      <c r="AP28" s="89">
        <f t="shared" si="33"/>
        <v>0</v>
      </c>
      <c r="AQ28" s="89">
        <f t="shared" si="17"/>
        <v>0</v>
      </c>
      <c r="AR28" s="89">
        <f t="shared" si="34"/>
        <v>0</v>
      </c>
      <c r="AS28" s="89">
        <f t="shared" si="19"/>
        <v>0</v>
      </c>
      <c r="AT28" s="89">
        <f t="shared" si="35"/>
        <v>0</v>
      </c>
      <c r="AU28" s="89">
        <f t="shared" si="21"/>
        <v>0</v>
      </c>
      <c r="AV28" s="89">
        <f t="shared" si="36"/>
        <v>0</v>
      </c>
      <c r="AW28" s="89">
        <f t="shared" si="23"/>
        <v>0</v>
      </c>
      <c r="AX28" s="89">
        <f t="shared" si="37"/>
        <v>0</v>
      </c>
      <c r="AY28" s="89">
        <f t="shared" si="25"/>
        <v>0</v>
      </c>
      <c r="AZ28" s="89">
        <f t="shared" si="38"/>
        <v>0</v>
      </c>
      <c r="BA28" s="89">
        <f t="shared" si="27"/>
        <v>1</v>
      </c>
      <c r="BB28" s="89">
        <f t="shared" si="39"/>
        <v>0</v>
      </c>
      <c r="BC28" s="89">
        <f t="shared" si="29"/>
        <v>0</v>
      </c>
      <c r="BD28" s="89">
        <f t="shared" si="40"/>
        <v>0</v>
      </c>
      <c r="BE28" s="89"/>
      <c r="BF28" s="89"/>
    </row>
    <row r="29" spans="1:58" ht="25.5" x14ac:dyDescent="0.25">
      <c r="A29" s="18" t="s">
        <v>141</v>
      </c>
      <c r="B29" s="62" t="s">
        <v>142</v>
      </c>
      <c r="D29" s="85" t="str">
        <f>IF(_Privacy="Niet Relevant","n.v.t.","")</f>
        <v/>
      </c>
      <c r="E29" s="152"/>
      <c r="Z29" s="18" t="str">
        <f>IF(Tabel3[[#This Row],['#]]="","",IF(Tabel3[[#This Row],[Antwoord leverancier]]=AC29,"ok","nok"))</f>
        <v>nok</v>
      </c>
      <c r="AA29" s="18" t="s">
        <v>67</v>
      </c>
      <c r="AB29" s="89">
        <v>1</v>
      </c>
      <c r="AC29" s="89" t="s">
        <v>128</v>
      </c>
      <c r="AD29" s="89">
        <f>IF(Tabel3[[#This Row],[Antwoord leverancier]]="BASIS",0,AB29)</f>
        <v>1</v>
      </c>
      <c r="AE29" s="89">
        <f>IF(AND(AC29="Zie Toelichting",Tabel3[[#This Row],[Antwoord leverancier]]=AC29,Tabel3[[#This Row],[Toelichting]]&lt;&gt;""),AD29,0)</f>
        <v>0</v>
      </c>
      <c r="AG29" s="90">
        <f>IF(AND(Tabel3[[#This Row],[Antwoord leverancier]]=AC29,Tabel3[[#This Row],[Antwoord leverancier]]&lt;&gt;"Zie Toelichting"),AB29,AE29)</f>
        <v>0</v>
      </c>
      <c r="AK29" s="89">
        <f t="shared" si="11"/>
        <v>0</v>
      </c>
      <c r="AL29" s="89">
        <f t="shared" si="31"/>
        <v>0</v>
      </c>
      <c r="AM29" s="89">
        <f t="shared" si="13"/>
        <v>0</v>
      </c>
      <c r="AN29" s="89">
        <f t="shared" si="32"/>
        <v>0</v>
      </c>
      <c r="AO29" s="89">
        <f t="shared" si="15"/>
        <v>0</v>
      </c>
      <c r="AP29" s="89">
        <f t="shared" si="33"/>
        <v>0</v>
      </c>
      <c r="AQ29" s="89">
        <f t="shared" si="17"/>
        <v>0</v>
      </c>
      <c r="AR29" s="89">
        <f t="shared" si="34"/>
        <v>0</v>
      </c>
      <c r="AS29" s="89">
        <f t="shared" si="19"/>
        <v>0</v>
      </c>
      <c r="AT29" s="89">
        <f t="shared" si="35"/>
        <v>0</v>
      </c>
      <c r="AU29" s="89">
        <f t="shared" si="21"/>
        <v>0</v>
      </c>
      <c r="AV29" s="89">
        <f t="shared" si="36"/>
        <v>0</v>
      </c>
      <c r="AW29" s="89">
        <f t="shared" si="23"/>
        <v>0</v>
      </c>
      <c r="AX29" s="89">
        <f t="shared" si="37"/>
        <v>0</v>
      </c>
      <c r="AY29" s="89">
        <f t="shared" si="25"/>
        <v>1</v>
      </c>
      <c r="AZ29" s="89">
        <f t="shared" si="38"/>
        <v>0</v>
      </c>
      <c r="BA29" s="89">
        <f t="shared" si="27"/>
        <v>0</v>
      </c>
      <c r="BB29" s="89">
        <f t="shared" si="39"/>
        <v>0</v>
      </c>
      <c r="BC29" s="89">
        <f t="shared" si="29"/>
        <v>0</v>
      </c>
      <c r="BD29" s="89">
        <f t="shared" si="40"/>
        <v>0</v>
      </c>
      <c r="BE29" s="89"/>
      <c r="BF29" s="89"/>
    </row>
    <row r="30" spans="1:58" ht="25.5" x14ac:dyDescent="0.25">
      <c r="A30" s="18" t="s">
        <v>143</v>
      </c>
      <c r="B30" s="62" t="s">
        <v>144</v>
      </c>
      <c r="D30" s="85" t="str">
        <f>IF(_Privacy="Niet Relevant","n.v.t.","")</f>
        <v/>
      </c>
      <c r="E30" s="152"/>
      <c r="Z30" s="18" t="str">
        <f>IF(Tabel3[[#This Row],['#]]="","",IF(Tabel3[[#This Row],[Antwoord leverancier]]=AC30,"ok","nok"))</f>
        <v>nok</v>
      </c>
      <c r="AA30" s="18" t="s">
        <v>67</v>
      </c>
      <c r="AB30" s="89">
        <v>1</v>
      </c>
      <c r="AC30" s="89" t="s">
        <v>128</v>
      </c>
      <c r="AD30" s="89">
        <f>IF(Tabel3[[#This Row],[Antwoord leverancier]]="BASIS",0,AB30)</f>
        <v>1</v>
      </c>
      <c r="AE30" s="89">
        <f>IF(AND(AC30="Zie Toelichting",Tabel3[[#This Row],[Antwoord leverancier]]=AC30,Tabel3[[#This Row],[Toelichting]]&lt;&gt;""),AD30,0)</f>
        <v>0</v>
      </c>
      <c r="AG30" s="90">
        <f>IF(AND(Tabel3[[#This Row],[Antwoord leverancier]]=AC30,Tabel3[[#This Row],[Antwoord leverancier]]&lt;&gt;"Zie Toelichting"),AB30,AE30)</f>
        <v>0</v>
      </c>
      <c r="AK30" s="89">
        <f t="shared" si="11"/>
        <v>0</v>
      </c>
      <c r="AL30" s="89">
        <f t="shared" si="31"/>
        <v>0</v>
      </c>
      <c r="AM30" s="89">
        <f t="shared" si="13"/>
        <v>0</v>
      </c>
      <c r="AN30" s="89">
        <f t="shared" si="32"/>
        <v>0</v>
      </c>
      <c r="AO30" s="89">
        <f t="shared" si="15"/>
        <v>0</v>
      </c>
      <c r="AP30" s="89">
        <f t="shared" si="33"/>
        <v>0</v>
      </c>
      <c r="AQ30" s="89">
        <f t="shared" si="17"/>
        <v>0</v>
      </c>
      <c r="AR30" s="89">
        <f t="shared" si="34"/>
        <v>0</v>
      </c>
      <c r="AS30" s="89">
        <f t="shared" si="19"/>
        <v>0</v>
      </c>
      <c r="AT30" s="89">
        <f t="shared" si="35"/>
        <v>0</v>
      </c>
      <c r="AU30" s="89">
        <f t="shared" si="21"/>
        <v>0</v>
      </c>
      <c r="AV30" s="89">
        <f t="shared" si="36"/>
        <v>0</v>
      </c>
      <c r="AW30" s="89">
        <f t="shared" si="23"/>
        <v>0</v>
      </c>
      <c r="AX30" s="89">
        <f t="shared" si="37"/>
        <v>0</v>
      </c>
      <c r="AY30" s="89">
        <f t="shared" si="25"/>
        <v>1</v>
      </c>
      <c r="AZ30" s="89">
        <f t="shared" si="38"/>
        <v>0</v>
      </c>
      <c r="BA30" s="89">
        <f t="shared" si="27"/>
        <v>0</v>
      </c>
      <c r="BB30" s="89">
        <f t="shared" si="39"/>
        <v>0</v>
      </c>
      <c r="BC30" s="89">
        <f t="shared" si="29"/>
        <v>0</v>
      </c>
      <c r="BD30" s="89">
        <f t="shared" si="40"/>
        <v>0</v>
      </c>
      <c r="BE30" s="89"/>
      <c r="BF30" s="89"/>
    </row>
    <row r="31" spans="1:58" ht="12.75" x14ac:dyDescent="0.25">
      <c r="A31" s="183"/>
      <c r="B31" s="143" t="s">
        <v>145</v>
      </c>
      <c r="C31" s="141"/>
      <c r="D31" s="141">
        <v>0</v>
      </c>
      <c r="E31" s="141"/>
      <c r="Z31" s="18" t="str">
        <f>IF(Tabel3[[#This Row],['#]]="","",IF(Tabel3[[#This Row],[Antwoord leverancier]]=AC31,"ok","nok"))</f>
        <v/>
      </c>
      <c r="AD31" s="89">
        <f>IF(Tabel3[[#This Row],[Antwoord leverancier]]="BASIS",0,AB31)</f>
        <v>0</v>
      </c>
      <c r="AE31" s="89">
        <f>IF(AND(AC31="Zie Toelichting",Tabel3[[#This Row],[Antwoord leverancier]]=AC31,Tabel3[[#This Row],[Toelichting]]&lt;&gt;""),AD31,0)</f>
        <v>0</v>
      </c>
      <c r="AG31" s="90">
        <f>IF(AND(Tabel3[[#This Row],[Antwoord leverancier]]=AC31,Tabel3[[#This Row],[Antwoord leverancier]]&lt;&gt;"Zie Toelichting"),AB31,AE31)</f>
        <v>0</v>
      </c>
      <c r="AK31" s="89">
        <f t="shared" si="11"/>
        <v>0</v>
      </c>
      <c r="AL31" s="89">
        <f t="shared" si="31"/>
        <v>0</v>
      </c>
      <c r="AM31" s="89">
        <f t="shared" si="13"/>
        <v>0</v>
      </c>
      <c r="AN31" s="89">
        <f t="shared" si="32"/>
        <v>0</v>
      </c>
      <c r="AO31" s="89">
        <f t="shared" si="15"/>
        <v>0</v>
      </c>
      <c r="AP31" s="89">
        <f t="shared" si="33"/>
        <v>0</v>
      </c>
      <c r="AQ31" s="89">
        <f t="shared" si="17"/>
        <v>0</v>
      </c>
      <c r="AR31" s="89">
        <f t="shared" si="34"/>
        <v>0</v>
      </c>
      <c r="AS31" s="89">
        <f t="shared" si="19"/>
        <v>0</v>
      </c>
      <c r="AT31" s="89">
        <f t="shared" si="35"/>
        <v>0</v>
      </c>
      <c r="AU31" s="89">
        <f t="shared" si="21"/>
        <v>0</v>
      </c>
      <c r="AV31" s="89">
        <f t="shared" si="36"/>
        <v>0</v>
      </c>
      <c r="AW31" s="89">
        <f t="shared" si="23"/>
        <v>0</v>
      </c>
      <c r="AX31" s="89">
        <f t="shared" si="37"/>
        <v>0</v>
      </c>
      <c r="AY31" s="89">
        <f t="shared" si="25"/>
        <v>0</v>
      </c>
      <c r="AZ31" s="89">
        <f t="shared" si="38"/>
        <v>0</v>
      </c>
      <c r="BA31" s="89">
        <f t="shared" si="27"/>
        <v>0</v>
      </c>
      <c r="BB31" s="89">
        <f t="shared" si="39"/>
        <v>0</v>
      </c>
      <c r="BC31" s="89">
        <f t="shared" si="29"/>
        <v>0</v>
      </c>
      <c r="BD31" s="89">
        <f t="shared" si="40"/>
        <v>0</v>
      </c>
      <c r="BE31" s="89"/>
      <c r="BF31" s="89"/>
    </row>
    <row r="32" spans="1:58" ht="38.25" x14ac:dyDescent="0.25">
      <c r="A32" s="18" t="s">
        <v>146</v>
      </c>
      <c r="B32" s="78" t="s">
        <v>147</v>
      </c>
      <c r="D32" s="85" t="str">
        <f>IF(_Privacy="Niet Relevant","n.v.t.","")</f>
        <v/>
      </c>
      <c r="E32" s="152"/>
      <c r="Z32" s="18" t="str">
        <f>IF(Tabel3[[#This Row],['#]]="","",IF(Tabel3[[#This Row],[Antwoord leverancier]]=AC32,"ok","nok"))</f>
        <v>nok</v>
      </c>
      <c r="AA32" s="18" t="s">
        <v>61</v>
      </c>
      <c r="AB32" s="89">
        <v>1</v>
      </c>
      <c r="AC32" s="89" t="s">
        <v>128</v>
      </c>
      <c r="AD32" s="89">
        <f>IF(Tabel3[[#This Row],[Antwoord leverancier]]="BASIS",0,AB32)</f>
        <v>1</v>
      </c>
      <c r="AE32" s="89">
        <f>IF(AND(AC32="Zie Toelichting",Tabel3[[#This Row],[Antwoord leverancier]]=AC32,Tabel3[[#This Row],[Toelichting]]&lt;&gt;""),AD32,0)</f>
        <v>0</v>
      </c>
      <c r="AG32" s="90">
        <f>IF(AND(Tabel3[[#This Row],[Antwoord leverancier]]=AC32,Tabel3[[#This Row],[Antwoord leverancier]]&lt;&gt;"Zie Toelichting"),AB32,AE32)</f>
        <v>0</v>
      </c>
      <c r="AK32" s="89">
        <f t="shared" si="11"/>
        <v>1</v>
      </c>
      <c r="AL32" s="89">
        <f t="shared" si="31"/>
        <v>0</v>
      </c>
      <c r="AM32" s="89">
        <f t="shared" si="13"/>
        <v>0</v>
      </c>
      <c r="AN32" s="89">
        <f t="shared" si="32"/>
        <v>0</v>
      </c>
      <c r="AO32" s="89">
        <f t="shared" si="15"/>
        <v>0</v>
      </c>
      <c r="AP32" s="89">
        <f t="shared" si="33"/>
        <v>0</v>
      </c>
      <c r="AQ32" s="89">
        <f t="shared" si="17"/>
        <v>0</v>
      </c>
      <c r="AR32" s="89">
        <f t="shared" si="34"/>
        <v>0</v>
      </c>
      <c r="AS32" s="89">
        <f t="shared" si="19"/>
        <v>0</v>
      </c>
      <c r="AT32" s="89">
        <f t="shared" si="35"/>
        <v>0</v>
      </c>
      <c r="AU32" s="89">
        <f t="shared" si="21"/>
        <v>0</v>
      </c>
      <c r="AV32" s="89">
        <f t="shared" si="36"/>
        <v>0</v>
      </c>
      <c r="AW32" s="89">
        <f t="shared" si="23"/>
        <v>0</v>
      </c>
      <c r="AX32" s="89">
        <f t="shared" si="37"/>
        <v>0</v>
      </c>
      <c r="AY32" s="89">
        <f t="shared" si="25"/>
        <v>0</v>
      </c>
      <c r="AZ32" s="89">
        <f t="shared" si="38"/>
        <v>0</v>
      </c>
      <c r="BA32" s="89">
        <f t="shared" si="27"/>
        <v>0</v>
      </c>
      <c r="BB32" s="89">
        <f t="shared" si="39"/>
        <v>0</v>
      </c>
      <c r="BC32" s="89">
        <f t="shared" si="29"/>
        <v>0</v>
      </c>
      <c r="BD32" s="89">
        <f t="shared" si="40"/>
        <v>0</v>
      </c>
      <c r="BE32" s="89"/>
      <c r="BF32" s="89"/>
    </row>
    <row r="33" spans="1:58" ht="12.75" x14ac:dyDescent="0.25">
      <c r="A33" s="183"/>
      <c r="B33" s="142" t="s">
        <v>148</v>
      </c>
      <c r="C33" s="141"/>
      <c r="D33" s="141">
        <v>0</v>
      </c>
      <c r="E33" s="141"/>
      <c r="Z33" s="18" t="str">
        <f>IF(Tabel3[[#This Row],['#]]="","",IF(Tabel3[[#This Row],[Antwoord leverancier]]=AC33,"ok","nok"))</f>
        <v/>
      </c>
      <c r="AD33" s="89">
        <f>IF(Tabel3[[#This Row],[Antwoord leverancier]]="BASIS",0,AB33)</f>
        <v>0</v>
      </c>
      <c r="AE33" s="89">
        <f>IF(AND(AC33="Zie Toelichting",Tabel3[[#This Row],[Antwoord leverancier]]=AC33,Tabel3[[#This Row],[Toelichting]]&lt;&gt;""),AD33,0)</f>
        <v>0</v>
      </c>
      <c r="AG33" s="90">
        <f>IF(AND(Tabel3[[#This Row],[Antwoord leverancier]]=AC33,Tabel3[[#This Row],[Antwoord leverancier]]&lt;&gt;"Zie Toelichting"),AB33,AE33)</f>
        <v>0</v>
      </c>
      <c r="AK33" s="89">
        <f t="shared" si="11"/>
        <v>0</v>
      </c>
      <c r="AL33" s="89">
        <f t="shared" si="31"/>
        <v>0</v>
      </c>
      <c r="AM33" s="89">
        <f t="shared" si="13"/>
        <v>0</v>
      </c>
      <c r="AN33" s="89">
        <f t="shared" si="32"/>
        <v>0</v>
      </c>
      <c r="AO33" s="89">
        <f t="shared" si="15"/>
        <v>0</v>
      </c>
      <c r="AP33" s="89">
        <f t="shared" si="33"/>
        <v>0</v>
      </c>
      <c r="AQ33" s="89">
        <f t="shared" si="17"/>
        <v>0</v>
      </c>
      <c r="AR33" s="89">
        <f t="shared" si="34"/>
        <v>0</v>
      </c>
      <c r="AS33" s="89">
        <f t="shared" si="19"/>
        <v>0</v>
      </c>
      <c r="AT33" s="89">
        <f t="shared" si="35"/>
        <v>0</v>
      </c>
      <c r="AU33" s="89">
        <f t="shared" si="21"/>
        <v>0</v>
      </c>
      <c r="AV33" s="89">
        <f t="shared" si="36"/>
        <v>0</v>
      </c>
      <c r="AW33" s="89">
        <f t="shared" si="23"/>
        <v>0</v>
      </c>
      <c r="AX33" s="89">
        <f t="shared" si="37"/>
        <v>0</v>
      </c>
      <c r="AY33" s="89">
        <f t="shared" si="25"/>
        <v>0</v>
      </c>
      <c r="AZ33" s="89">
        <f t="shared" si="38"/>
        <v>0</v>
      </c>
      <c r="BA33" s="89">
        <f t="shared" si="27"/>
        <v>0</v>
      </c>
      <c r="BB33" s="89">
        <f t="shared" si="39"/>
        <v>0</v>
      </c>
      <c r="BC33" s="89">
        <f t="shared" si="29"/>
        <v>0</v>
      </c>
      <c r="BD33" s="89">
        <f t="shared" si="40"/>
        <v>0</v>
      </c>
      <c r="BE33" s="89"/>
      <c r="BF33" s="89"/>
    </row>
    <row r="34" spans="1:58" ht="38.25" x14ac:dyDescent="0.25">
      <c r="A34" s="18" t="s">
        <v>149</v>
      </c>
      <c r="B34" s="78" t="s">
        <v>150</v>
      </c>
      <c r="D34" s="85" t="str">
        <f>IF(_Privacy="Niet Relevant","n.v.t.","")</f>
        <v/>
      </c>
      <c r="E34" s="152"/>
      <c r="Z34" s="18" t="str">
        <f>IF(Tabel3[[#This Row],['#]]="","",IF(Tabel3[[#This Row],[Antwoord leverancier]]=AC34,"ok","nok"))</f>
        <v>nok</v>
      </c>
      <c r="AA34" s="18" t="s">
        <v>61</v>
      </c>
      <c r="AB34" s="89">
        <v>1</v>
      </c>
      <c r="AC34" s="89" t="s">
        <v>103</v>
      </c>
      <c r="AD34" s="89">
        <f>IF(Tabel3[[#This Row],[Antwoord leverancier]]="BASIS",0,AB34)</f>
        <v>1</v>
      </c>
      <c r="AE34" s="89">
        <f>IF(AND(AC34="Zie Toelichting",Tabel3[[#This Row],[Antwoord leverancier]]=AC34,Tabel3[[#This Row],[Toelichting]]&lt;&gt;""),AD34,0)</f>
        <v>0</v>
      </c>
      <c r="AG34" s="90">
        <f>IF(AND(Tabel3[[#This Row],[Antwoord leverancier]]=AC34,Tabel3[[#This Row],[Antwoord leverancier]]&lt;&gt;"Zie Toelichting"),AB34,AE34)</f>
        <v>0</v>
      </c>
      <c r="AK34" s="89">
        <f t="shared" si="11"/>
        <v>1</v>
      </c>
      <c r="AL34" s="89">
        <f t="shared" si="31"/>
        <v>0</v>
      </c>
      <c r="AM34" s="89">
        <f t="shared" si="13"/>
        <v>0</v>
      </c>
      <c r="AN34" s="89">
        <f t="shared" si="32"/>
        <v>0</v>
      </c>
      <c r="AO34" s="89">
        <f t="shared" si="15"/>
        <v>0</v>
      </c>
      <c r="AP34" s="89">
        <f t="shared" si="33"/>
        <v>0</v>
      </c>
      <c r="AQ34" s="89">
        <f t="shared" si="17"/>
        <v>0</v>
      </c>
      <c r="AR34" s="89">
        <f t="shared" si="34"/>
        <v>0</v>
      </c>
      <c r="AS34" s="89">
        <f t="shared" si="19"/>
        <v>0</v>
      </c>
      <c r="AT34" s="89">
        <f t="shared" si="35"/>
        <v>0</v>
      </c>
      <c r="AU34" s="89">
        <f t="shared" si="21"/>
        <v>0</v>
      </c>
      <c r="AV34" s="89">
        <f t="shared" si="36"/>
        <v>0</v>
      </c>
      <c r="AW34" s="89">
        <f t="shared" si="23"/>
        <v>0</v>
      </c>
      <c r="AX34" s="89">
        <f t="shared" si="37"/>
        <v>0</v>
      </c>
      <c r="AY34" s="89">
        <f t="shared" si="25"/>
        <v>0</v>
      </c>
      <c r="AZ34" s="89">
        <f t="shared" si="38"/>
        <v>0</v>
      </c>
      <c r="BA34" s="89">
        <f t="shared" si="27"/>
        <v>0</v>
      </c>
      <c r="BB34" s="89">
        <f t="shared" si="39"/>
        <v>0</v>
      </c>
      <c r="BC34" s="89">
        <f t="shared" si="29"/>
        <v>0</v>
      </c>
      <c r="BD34" s="89">
        <f t="shared" si="40"/>
        <v>0</v>
      </c>
      <c r="BE34" s="89"/>
      <c r="BF34" s="89"/>
    </row>
    <row r="35" spans="1:58" ht="51" x14ac:dyDescent="0.25">
      <c r="A35" s="183"/>
      <c r="B35" s="142" t="s">
        <v>151</v>
      </c>
      <c r="C35" s="141" t="s">
        <v>152</v>
      </c>
      <c r="D35" s="141">
        <v>0</v>
      </c>
      <c r="E35" s="141"/>
      <c r="Z35" s="18" t="str">
        <f>IF(Tabel3[[#This Row],['#]]="","",IF(Tabel3[[#This Row],[Antwoord leverancier]]=AC35,"ok","nok"))</f>
        <v/>
      </c>
      <c r="AD35" s="89">
        <f>IF(Tabel3[[#This Row],[Antwoord leverancier]]="BASIS",0,AB35)</f>
        <v>0</v>
      </c>
      <c r="AE35" s="89">
        <f>IF(AND(AC35="Zie Toelichting",Tabel3[[#This Row],[Antwoord leverancier]]=AC35,Tabel3[[#This Row],[Toelichting]]&lt;&gt;""),AD35,0)</f>
        <v>0</v>
      </c>
      <c r="AG35" s="90">
        <f>IF(AND(Tabel3[[#This Row],[Antwoord leverancier]]=AC35,Tabel3[[#This Row],[Antwoord leverancier]]&lt;&gt;"Zie Toelichting"),AB35,AE35)</f>
        <v>0</v>
      </c>
      <c r="AK35" s="89">
        <f t="shared" si="11"/>
        <v>0</v>
      </c>
      <c r="AL35" s="89">
        <f t="shared" si="31"/>
        <v>0</v>
      </c>
      <c r="AM35" s="89">
        <f t="shared" si="13"/>
        <v>0</v>
      </c>
      <c r="AN35" s="89">
        <f t="shared" si="32"/>
        <v>0</v>
      </c>
      <c r="AO35" s="89">
        <f t="shared" si="15"/>
        <v>0</v>
      </c>
      <c r="AP35" s="89">
        <f t="shared" si="33"/>
        <v>0</v>
      </c>
      <c r="AQ35" s="89">
        <f t="shared" si="17"/>
        <v>0</v>
      </c>
      <c r="AR35" s="89">
        <f t="shared" si="34"/>
        <v>0</v>
      </c>
      <c r="AS35" s="89">
        <f t="shared" si="19"/>
        <v>0</v>
      </c>
      <c r="AT35" s="89">
        <f t="shared" si="35"/>
        <v>0</v>
      </c>
      <c r="AU35" s="89">
        <f t="shared" si="21"/>
        <v>0</v>
      </c>
      <c r="AV35" s="89">
        <f t="shared" si="36"/>
        <v>0</v>
      </c>
      <c r="AW35" s="89">
        <f t="shared" si="23"/>
        <v>0</v>
      </c>
      <c r="AX35" s="89">
        <f t="shared" si="37"/>
        <v>0</v>
      </c>
      <c r="AY35" s="89">
        <f t="shared" si="25"/>
        <v>0</v>
      </c>
      <c r="AZ35" s="89">
        <f t="shared" si="38"/>
        <v>0</v>
      </c>
      <c r="BA35" s="89">
        <f t="shared" si="27"/>
        <v>0</v>
      </c>
      <c r="BB35" s="89">
        <f t="shared" si="39"/>
        <v>0</v>
      </c>
      <c r="BC35" s="89">
        <f t="shared" si="29"/>
        <v>0</v>
      </c>
      <c r="BD35" s="89">
        <f t="shared" si="40"/>
        <v>0</v>
      </c>
      <c r="BE35" s="89"/>
      <c r="BF35" s="89"/>
    </row>
    <row r="36" spans="1:58" ht="12.75" x14ac:dyDescent="0.25">
      <c r="A36" s="18" t="s">
        <v>153</v>
      </c>
      <c r="B36" s="78" t="s">
        <v>154</v>
      </c>
      <c r="D36" s="85" t="str">
        <f>IF(_Privacy="Niet Relevant","n.v.t.","")</f>
        <v/>
      </c>
      <c r="E36" s="152"/>
      <c r="Z36" s="18" t="str">
        <f>IF(Tabel3[[#This Row],['#]]="","",IF(Tabel3[[#This Row],[Antwoord leverancier]]=AC36,"ok","nok"))</f>
        <v>nok</v>
      </c>
      <c r="AA36" s="18" t="s">
        <v>68</v>
      </c>
      <c r="AB36" s="89">
        <v>1</v>
      </c>
      <c r="AC36" s="89" t="s">
        <v>128</v>
      </c>
      <c r="AD36" s="89">
        <f>IF(Tabel3[[#This Row],[Antwoord leverancier]]="BASIS",0,AB36)</f>
        <v>1</v>
      </c>
      <c r="AE36" s="89">
        <f>IF(AND(AC36="Zie Toelichting",Tabel3[[#This Row],[Antwoord leverancier]]=AC36,Tabel3[[#This Row],[Toelichting]]&lt;&gt;""),AD36,0)</f>
        <v>0</v>
      </c>
      <c r="AG36" s="90">
        <f>IF(AND(Tabel3[[#This Row],[Antwoord leverancier]]=AC36,Tabel3[[#This Row],[Antwoord leverancier]]&lt;&gt;"Zie Toelichting"),AB36,AE36)</f>
        <v>0</v>
      </c>
      <c r="AK36" s="89">
        <f t="shared" si="11"/>
        <v>0</v>
      </c>
      <c r="AL36" s="89">
        <f t="shared" si="31"/>
        <v>0</v>
      </c>
      <c r="AM36" s="89">
        <f t="shared" si="13"/>
        <v>0</v>
      </c>
      <c r="AN36" s="89">
        <f t="shared" si="32"/>
        <v>0</v>
      </c>
      <c r="AO36" s="89">
        <f t="shared" si="15"/>
        <v>0</v>
      </c>
      <c r="AP36" s="89">
        <f t="shared" si="33"/>
        <v>0</v>
      </c>
      <c r="AQ36" s="89">
        <f t="shared" si="17"/>
        <v>0</v>
      </c>
      <c r="AR36" s="89">
        <f t="shared" si="34"/>
        <v>0</v>
      </c>
      <c r="AS36" s="89">
        <f t="shared" si="19"/>
        <v>0</v>
      </c>
      <c r="AT36" s="89">
        <f t="shared" si="35"/>
        <v>0</v>
      </c>
      <c r="AU36" s="89">
        <f t="shared" si="21"/>
        <v>0</v>
      </c>
      <c r="AV36" s="89">
        <f t="shared" si="36"/>
        <v>0</v>
      </c>
      <c r="AW36" s="89">
        <f t="shared" si="23"/>
        <v>0</v>
      </c>
      <c r="AX36" s="89">
        <f t="shared" si="37"/>
        <v>0</v>
      </c>
      <c r="AY36" s="89">
        <f t="shared" si="25"/>
        <v>0</v>
      </c>
      <c r="AZ36" s="89">
        <f t="shared" si="38"/>
        <v>0</v>
      </c>
      <c r="BA36" s="89">
        <f t="shared" si="27"/>
        <v>1</v>
      </c>
      <c r="BB36" s="89">
        <f t="shared" si="39"/>
        <v>0</v>
      </c>
      <c r="BC36" s="89">
        <f t="shared" si="29"/>
        <v>0</v>
      </c>
      <c r="BD36" s="89">
        <f t="shared" si="40"/>
        <v>0</v>
      </c>
      <c r="BE36" s="89"/>
      <c r="BF36" s="89"/>
    </row>
    <row r="37" spans="1:58" ht="25.5" x14ac:dyDescent="0.25">
      <c r="A37" s="18" t="s">
        <v>155</v>
      </c>
      <c r="B37" s="78" t="s">
        <v>156</v>
      </c>
      <c r="D37" s="85" t="str">
        <f>IF(_Privacy="Niet Relevant","n.v.t.","")</f>
        <v/>
      </c>
      <c r="E37" s="152"/>
      <c r="Z37" s="18" t="str">
        <f>IF(Tabel3[[#This Row],['#]]="","",IF(Tabel3[[#This Row],[Antwoord leverancier]]=AC37,"ok","nok"))</f>
        <v>nok</v>
      </c>
      <c r="AA37" s="18" t="s">
        <v>68</v>
      </c>
      <c r="AB37" s="89">
        <v>1</v>
      </c>
      <c r="AC37" s="89" t="s">
        <v>103</v>
      </c>
      <c r="AD37" s="89">
        <f>IF(Tabel3[[#This Row],[Antwoord leverancier]]="BASIS",0,AB37)</f>
        <v>1</v>
      </c>
      <c r="AE37" s="89">
        <f>IF(AND(AC37="Zie Toelichting",Tabel3[[#This Row],[Antwoord leverancier]]=AC37,Tabel3[[#This Row],[Toelichting]]&lt;&gt;""),AD37,0)</f>
        <v>0</v>
      </c>
      <c r="AG37" s="90">
        <f>IF(AND(Tabel3[[#This Row],[Antwoord leverancier]]=AC37,Tabel3[[#This Row],[Antwoord leverancier]]&lt;&gt;"Zie Toelichting"),AB37,AE37)</f>
        <v>0</v>
      </c>
      <c r="AK37" s="89">
        <f t="shared" si="11"/>
        <v>0</v>
      </c>
      <c r="AL37" s="89">
        <f t="shared" si="31"/>
        <v>0</v>
      </c>
      <c r="AM37" s="89">
        <f t="shared" si="13"/>
        <v>0</v>
      </c>
      <c r="AN37" s="89">
        <f t="shared" si="32"/>
        <v>0</v>
      </c>
      <c r="AO37" s="89">
        <f t="shared" si="15"/>
        <v>0</v>
      </c>
      <c r="AP37" s="89">
        <f t="shared" si="33"/>
        <v>0</v>
      </c>
      <c r="AQ37" s="89">
        <f t="shared" si="17"/>
        <v>0</v>
      </c>
      <c r="AR37" s="89">
        <f t="shared" si="34"/>
        <v>0</v>
      </c>
      <c r="AS37" s="89">
        <f t="shared" si="19"/>
        <v>0</v>
      </c>
      <c r="AT37" s="89">
        <f t="shared" si="35"/>
        <v>0</v>
      </c>
      <c r="AU37" s="89">
        <f t="shared" si="21"/>
        <v>0</v>
      </c>
      <c r="AV37" s="89">
        <f t="shared" si="36"/>
        <v>0</v>
      </c>
      <c r="AW37" s="89">
        <f t="shared" si="23"/>
        <v>0</v>
      </c>
      <c r="AX37" s="89">
        <f t="shared" si="37"/>
        <v>0</v>
      </c>
      <c r="AY37" s="89">
        <f t="shared" si="25"/>
        <v>0</v>
      </c>
      <c r="AZ37" s="89">
        <f t="shared" si="38"/>
        <v>0</v>
      </c>
      <c r="BA37" s="89">
        <f t="shared" si="27"/>
        <v>1</v>
      </c>
      <c r="BB37" s="89">
        <f t="shared" si="39"/>
        <v>0</v>
      </c>
      <c r="BC37" s="89">
        <f t="shared" si="29"/>
        <v>0</v>
      </c>
      <c r="BD37" s="89">
        <f t="shared" si="40"/>
        <v>0</v>
      </c>
      <c r="BE37" s="89"/>
      <c r="BF37" s="89"/>
    </row>
    <row r="38" spans="1:58" ht="12.75" x14ac:dyDescent="0.25">
      <c r="A38" s="18" t="s">
        <v>157</v>
      </c>
      <c r="B38" s="78" t="s">
        <v>158</v>
      </c>
      <c r="D38" s="85" t="str">
        <f>IF(_Privacy="Niet Relevant","n.v.t.","")</f>
        <v/>
      </c>
      <c r="E38" s="152"/>
      <c r="Z38" s="18" t="str">
        <f>IF(Tabel3[[#This Row],['#]]="","",IF(Tabel3[[#This Row],[Antwoord leverancier]]=AC38,"ok","nok"))</f>
        <v>nok</v>
      </c>
      <c r="AA38" s="18" t="s">
        <v>68</v>
      </c>
      <c r="AB38" s="89">
        <v>1</v>
      </c>
      <c r="AC38" s="89" t="s">
        <v>128</v>
      </c>
      <c r="AD38" s="89">
        <f>IF(Tabel3[[#This Row],[Antwoord leverancier]]="BASIS",0,AB38)</f>
        <v>1</v>
      </c>
      <c r="AE38" s="89">
        <f>IF(AND(AC38="Zie Toelichting",Tabel3[[#This Row],[Antwoord leverancier]]=AC38,Tabel3[[#This Row],[Toelichting]]&lt;&gt;""),AD38,0)</f>
        <v>0</v>
      </c>
      <c r="AG38" s="90">
        <f>IF(AND(Tabel3[[#This Row],[Antwoord leverancier]]=AC38,Tabel3[[#This Row],[Antwoord leverancier]]&lt;&gt;"Zie Toelichting"),AB38,AE38)</f>
        <v>0</v>
      </c>
      <c r="AK38" s="89">
        <f t="shared" si="11"/>
        <v>0</v>
      </c>
      <c r="AL38" s="89">
        <f t="shared" si="31"/>
        <v>0</v>
      </c>
      <c r="AM38" s="89">
        <f t="shared" si="13"/>
        <v>0</v>
      </c>
      <c r="AN38" s="89">
        <f t="shared" si="32"/>
        <v>0</v>
      </c>
      <c r="AO38" s="89">
        <f t="shared" si="15"/>
        <v>0</v>
      </c>
      <c r="AP38" s="89">
        <f t="shared" si="33"/>
        <v>0</v>
      </c>
      <c r="AQ38" s="89">
        <f t="shared" si="17"/>
        <v>0</v>
      </c>
      <c r="AR38" s="89">
        <f t="shared" si="34"/>
        <v>0</v>
      </c>
      <c r="AS38" s="89">
        <f t="shared" si="19"/>
        <v>0</v>
      </c>
      <c r="AT38" s="89">
        <f t="shared" si="35"/>
        <v>0</v>
      </c>
      <c r="AU38" s="89">
        <f t="shared" si="21"/>
        <v>0</v>
      </c>
      <c r="AV38" s="89">
        <f t="shared" si="36"/>
        <v>0</v>
      </c>
      <c r="AW38" s="89">
        <f t="shared" si="23"/>
        <v>0</v>
      </c>
      <c r="AX38" s="89">
        <f t="shared" si="37"/>
        <v>0</v>
      </c>
      <c r="AY38" s="89">
        <f t="shared" si="25"/>
        <v>0</v>
      </c>
      <c r="AZ38" s="89">
        <f t="shared" si="38"/>
        <v>0</v>
      </c>
      <c r="BA38" s="89">
        <f t="shared" si="27"/>
        <v>1</v>
      </c>
      <c r="BB38" s="89">
        <f t="shared" si="39"/>
        <v>0</v>
      </c>
      <c r="BC38" s="89">
        <f t="shared" si="29"/>
        <v>0</v>
      </c>
      <c r="BD38" s="89">
        <f t="shared" si="40"/>
        <v>0</v>
      </c>
      <c r="BE38" s="89"/>
      <c r="BF38" s="89"/>
    </row>
    <row r="39" spans="1:58" ht="38.25" x14ac:dyDescent="0.25">
      <c r="A39" s="183"/>
      <c r="B39" s="142" t="s">
        <v>159</v>
      </c>
      <c r="C39" s="141" t="s">
        <v>160</v>
      </c>
      <c r="D39" s="141">
        <v>0</v>
      </c>
      <c r="E39" s="141"/>
      <c r="Z39" s="18" t="str">
        <f>IF(Tabel3[[#This Row],['#]]="","",IF(Tabel3[[#This Row],[Antwoord leverancier]]=AC39,"ok","nok"))</f>
        <v/>
      </c>
      <c r="AD39" s="89">
        <f>IF(Tabel3[[#This Row],[Antwoord leverancier]]="BASIS",0,AB39)</f>
        <v>0</v>
      </c>
      <c r="AE39" s="89">
        <f>IF(AND(AC39="Zie Toelichting",Tabel3[[#This Row],[Antwoord leverancier]]=AC39,Tabel3[[#This Row],[Toelichting]]&lt;&gt;""),AD39,0)</f>
        <v>0</v>
      </c>
      <c r="AG39" s="90">
        <f>IF(AND(Tabel3[[#This Row],[Antwoord leverancier]]=AC39,Tabel3[[#This Row],[Antwoord leverancier]]&lt;&gt;"Zie Toelichting"),AB39,AE39)</f>
        <v>0</v>
      </c>
      <c r="AK39" s="89">
        <f t="shared" si="11"/>
        <v>0</v>
      </c>
      <c r="AL39" s="89">
        <f t="shared" si="31"/>
        <v>0</v>
      </c>
      <c r="AM39" s="89">
        <f t="shared" si="13"/>
        <v>0</v>
      </c>
      <c r="AN39" s="89">
        <f t="shared" si="32"/>
        <v>0</v>
      </c>
      <c r="AO39" s="89">
        <f t="shared" si="15"/>
        <v>0</v>
      </c>
      <c r="AP39" s="89">
        <f t="shared" si="33"/>
        <v>0</v>
      </c>
      <c r="AQ39" s="89">
        <f t="shared" si="17"/>
        <v>0</v>
      </c>
      <c r="AR39" s="89">
        <f t="shared" si="34"/>
        <v>0</v>
      </c>
      <c r="AS39" s="89">
        <f t="shared" si="19"/>
        <v>0</v>
      </c>
      <c r="AT39" s="89">
        <f t="shared" si="35"/>
        <v>0</v>
      </c>
      <c r="AU39" s="89">
        <f t="shared" si="21"/>
        <v>0</v>
      </c>
      <c r="AV39" s="89">
        <f t="shared" si="36"/>
        <v>0</v>
      </c>
      <c r="AW39" s="89">
        <f t="shared" si="23"/>
        <v>0</v>
      </c>
      <c r="AX39" s="89">
        <f t="shared" si="37"/>
        <v>0</v>
      </c>
      <c r="AY39" s="89">
        <f t="shared" si="25"/>
        <v>0</v>
      </c>
      <c r="AZ39" s="89">
        <f t="shared" si="38"/>
        <v>0</v>
      </c>
      <c r="BA39" s="89">
        <f t="shared" si="27"/>
        <v>0</v>
      </c>
      <c r="BB39" s="89">
        <f t="shared" si="39"/>
        <v>0</v>
      </c>
      <c r="BC39" s="89">
        <f t="shared" si="29"/>
        <v>0</v>
      </c>
      <c r="BD39" s="89">
        <f t="shared" si="40"/>
        <v>0</v>
      </c>
      <c r="BE39" s="89"/>
      <c r="BF39" s="89"/>
    </row>
    <row r="40" spans="1:58" ht="25.5" x14ac:dyDescent="0.25">
      <c r="A40" s="18" t="s">
        <v>161</v>
      </c>
      <c r="B40" s="78" t="s">
        <v>162</v>
      </c>
      <c r="D40" s="85" t="str">
        <f>IF(_Privacy="Niet Relevant","n.v.t.","")</f>
        <v/>
      </c>
      <c r="E40" s="152"/>
      <c r="Z40" s="18" t="str">
        <f>IF(Tabel3[[#This Row],['#]]="","",IF(Tabel3[[#This Row],[Antwoord leverancier]]=AC40,"ok","nok"))</f>
        <v>nok</v>
      </c>
      <c r="AA40" s="18" t="s">
        <v>2</v>
      </c>
      <c r="AB40" s="89">
        <v>1</v>
      </c>
      <c r="AC40" s="89" t="s">
        <v>128</v>
      </c>
      <c r="AD40" s="89">
        <f>IF(Tabel3[[#This Row],[Antwoord leverancier]]="BASIS",0,AB40)</f>
        <v>1</v>
      </c>
      <c r="AE40" s="89">
        <f>IF(AND(AC40="Zie Toelichting",Tabel3[[#This Row],[Antwoord leverancier]]=AC40,Tabel3[[#This Row],[Toelichting]]&lt;&gt;""),AD40,0)</f>
        <v>0</v>
      </c>
      <c r="AG40" s="90">
        <f>IF(AND(Tabel3[[#This Row],[Antwoord leverancier]]=AC40,Tabel3[[#This Row],[Antwoord leverancier]]&lt;&gt;"Zie Toelichting"),AB40,AE40)</f>
        <v>0</v>
      </c>
      <c r="AK40" s="89">
        <f t="shared" si="11"/>
        <v>0</v>
      </c>
      <c r="AL40" s="89">
        <f t="shared" si="31"/>
        <v>0</v>
      </c>
      <c r="AM40" s="89">
        <f t="shared" si="13"/>
        <v>0</v>
      </c>
      <c r="AN40" s="89">
        <f t="shared" si="32"/>
        <v>0</v>
      </c>
      <c r="AO40" s="89">
        <f t="shared" si="15"/>
        <v>0</v>
      </c>
      <c r="AP40" s="89">
        <f t="shared" si="33"/>
        <v>0</v>
      </c>
      <c r="AQ40" s="89">
        <f t="shared" si="17"/>
        <v>0</v>
      </c>
      <c r="AR40" s="89">
        <f t="shared" si="34"/>
        <v>0</v>
      </c>
      <c r="AS40" s="89">
        <f t="shared" si="19"/>
        <v>0</v>
      </c>
      <c r="AT40" s="89">
        <f t="shared" si="35"/>
        <v>0</v>
      </c>
      <c r="AU40" s="89">
        <f t="shared" si="21"/>
        <v>0</v>
      </c>
      <c r="AV40" s="89">
        <f t="shared" si="36"/>
        <v>0</v>
      </c>
      <c r="AW40" s="89">
        <f t="shared" si="23"/>
        <v>1</v>
      </c>
      <c r="AX40" s="89">
        <f t="shared" si="37"/>
        <v>0</v>
      </c>
      <c r="AY40" s="89">
        <f t="shared" si="25"/>
        <v>0</v>
      </c>
      <c r="AZ40" s="89">
        <f t="shared" si="38"/>
        <v>0</v>
      </c>
      <c r="BA40" s="89">
        <f t="shared" si="27"/>
        <v>0</v>
      </c>
      <c r="BB40" s="89">
        <f t="shared" si="39"/>
        <v>0</v>
      </c>
      <c r="BC40" s="89">
        <f t="shared" si="29"/>
        <v>0</v>
      </c>
      <c r="BD40" s="89">
        <f t="shared" si="40"/>
        <v>0</v>
      </c>
      <c r="BE40" s="89"/>
      <c r="BF40" s="89"/>
    </row>
    <row r="41" spans="1:58" ht="12.75" x14ac:dyDescent="0.25">
      <c r="A41" s="18" t="s">
        <v>163</v>
      </c>
      <c r="B41" s="78" t="s">
        <v>164</v>
      </c>
      <c r="D41" s="85" t="str">
        <f>IF(_Privacy="Niet Relevant","n.v.t.","")</f>
        <v/>
      </c>
      <c r="E41" s="152"/>
      <c r="Z41" s="18" t="str">
        <f>IF(Tabel3[[#This Row],['#]]="","",IF(Tabel3[[#This Row],[Antwoord leverancier]]=AC41,"ok","nok"))</f>
        <v>nok</v>
      </c>
      <c r="AA41" s="18" t="s">
        <v>2</v>
      </c>
      <c r="AB41" s="89">
        <v>1</v>
      </c>
      <c r="AC41" s="89" t="s">
        <v>128</v>
      </c>
      <c r="AD41" s="89">
        <f>IF(Tabel3[[#This Row],[Antwoord leverancier]]="BASIS",0,AB41)</f>
        <v>1</v>
      </c>
      <c r="AE41" s="89">
        <f>IF(AND(AC41="Zie Toelichting",Tabel3[[#This Row],[Antwoord leverancier]]=AC41,Tabel3[[#This Row],[Toelichting]]&lt;&gt;""),AD41,0)</f>
        <v>0</v>
      </c>
      <c r="AG41" s="90">
        <f>IF(AND(Tabel3[[#This Row],[Antwoord leverancier]]=AC41,Tabel3[[#This Row],[Antwoord leverancier]]&lt;&gt;"Zie Toelichting"),AB41,AE41)</f>
        <v>0</v>
      </c>
      <c r="AK41" s="89">
        <f t="shared" si="11"/>
        <v>0</v>
      </c>
      <c r="AL41" s="89">
        <f t="shared" si="31"/>
        <v>0</v>
      </c>
      <c r="AM41" s="89">
        <f t="shared" si="13"/>
        <v>0</v>
      </c>
      <c r="AN41" s="89">
        <f t="shared" si="32"/>
        <v>0</v>
      </c>
      <c r="AO41" s="89">
        <f t="shared" si="15"/>
        <v>0</v>
      </c>
      <c r="AP41" s="89">
        <f t="shared" si="33"/>
        <v>0</v>
      </c>
      <c r="AQ41" s="89">
        <f t="shared" si="17"/>
        <v>0</v>
      </c>
      <c r="AR41" s="89">
        <f t="shared" si="34"/>
        <v>0</v>
      </c>
      <c r="AS41" s="89">
        <f t="shared" si="19"/>
        <v>0</v>
      </c>
      <c r="AT41" s="89">
        <f t="shared" si="35"/>
        <v>0</v>
      </c>
      <c r="AU41" s="89">
        <f t="shared" si="21"/>
        <v>0</v>
      </c>
      <c r="AV41" s="89">
        <f t="shared" si="36"/>
        <v>0</v>
      </c>
      <c r="AW41" s="89">
        <f t="shared" si="23"/>
        <v>1</v>
      </c>
      <c r="AX41" s="89">
        <f t="shared" si="37"/>
        <v>0</v>
      </c>
      <c r="AY41" s="89">
        <f t="shared" si="25"/>
        <v>0</v>
      </c>
      <c r="AZ41" s="89">
        <f t="shared" si="38"/>
        <v>0</v>
      </c>
      <c r="BA41" s="89">
        <f t="shared" si="27"/>
        <v>0</v>
      </c>
      <c r="BB41" s="89">
        <f t="shared" si="39"/>
        <v>0</v>
      </c>
      <c r="BC41" s="89">
        <f t="shared" si="29"/>
        <v>0</v>
      </c>
      <c r="BD41" s="89">
        <f t="shared" si="40"/>
        <v>0</v>
      </c>
      <c r="BE41" s="89"/>
      <c r="BF41" s="89"/>
    </row>
    <row r="42" spans="1:58" ht="25.5" x14ac:dyDescent="0.25">
      <c r="A42" s="18" t="s">
        <v>165</v>
      </c>
      <c r="B42" s="78" t="s">
        <v>166</v>
      </c>
      <c r="D42" s="85" t="str">
        <f>IF(_Privacy="Niet Relevant","n.v.t.","")</f>
        <v/>
      </c>
      <c r="E42" s="152"/>
      <c r="Z42" s="18" t="str">
        <f>IF(Tabel3[[#This Row],['#]]="","",IF(Tabel3[[#This Row],[Antwoord leverancier]]=AC42,"ok","nok"))</f>
        <v>nok</v>
      </c>
      <c r="AA42" s="18" t="s">
        <v>2</v>
      </c>
      <c r="AB42" s="89">
        <v>1</v>
      </c>
      <c r="AC42" s="89" t="s">
        <v>128</v>
      </c>
      <c r="AD42" s="89">
        <f>IF(Tabel3[[#This Row],[Antwoord leverancier]]="BASIS",0,AB42)</f>
        <v>1</v>
      </c>
      <c r="AE42" s="89">
        <f>IF(AND(AC42="Zie Toelichting",Tabel3[[#This Row],[Antwoord leverancier]]=AC42,Tabel3[[#This Row],[Toelichting]]&lt;&gt;""),AD42,0)</f>
        <v>0</v>
      </c>
      <c r="AG42" s="90">
        <f>IF(AND(Tabel3[[#This Row],[Antwoord leverancier]]=AC42,Tabel3[[#This Row],[Antwoord leverancier]]&lt;&gt;"Zie Toelichting"),AB42,AE42)</f>
        <v>0</v>
      </c>
      <c r="AK42" s="89">
        <f t="shared" si="11"/>
        <v>0</v>
      </c>
      <c r="AL42" s="89">
        <f t="shared" si="31"/>
        <v>0</v>
      </c>
      <c r="AM42" s="89">
        <f t="shared" si="13"/>
        <v>0</v>
      </c>
      <c r="AN42" s="89">
        <f t="shared" si="32"/>
        <v>0</v>
      </c>
      <c r="AO42" s="89">
        <f t="shared" si="15"/>
        <v>0</v>
      </c>
      <c r="AP42" s="89">
        <f t="shared" si="33"/>
        <v>0</v>
      </c>
      <c r="AQ42" s="89">
        <f t="shared" si="17"/>
        <v>0</v>
      </c>
      <c r="AR42" s="89">
        <f t="shared" si="34"/>
        <v>0</v>
      </c>
      <c r="AS42" s="89">
        <f t="shared" si="19"/>
        <v>0</v>
      </c>
      <c r="AT42" s="89">
        <f t="shared" si="35"/>
        <v>0</v>
      </c>
      <c r="AU42" s="89">
        <f t="shared" si="21"/>
        <v>0</v>
      </c>
      <c r="AV42" s="89">
        <f t="shared" si="36"/>
        <v>0</v>
      </c>
      <c r="AW42" s="89">
        <f t="shared" si="23"/>
        <v>1</v>
      </c>
      <c r="AX42" s="89">
        <f t="shared" si="37"/>
        <v>0</v>
      </c>
      <c r="AY42" s="89">
        <f t="shared" si="25"/>
        <v>0</v>
      </c>
      <c r="AZ42" s="89">
        <f t="shared" si="38"/>
        <v>0</v>
      </c>
      <c r="BA42" s="89">
        <f t="shared" si="27"/>
        <v>0</v>
      </c>
      <c r="BB42" s="89">
        <f t="shared" si="39"/>
        <v>0</v>
      </c>
      <c r="BC42" s="89">
        <f t="shared" si="29"/>
        <v>0</v>
      </c>
      <c r="BD42" s="89">
        <f t="shared" si="40"/>
        <v>0</v>
      </c>
      <c r="BE42" s="89"/>
      <c r="BF42" s="89"/>
    </row>
    <row r="43" spans="1:58" ht="41.85" customHeight="1" x14ac:dyDescent="0.25">
      <c r="A43" s="18" t="s">
        <v>167</v>
      </c>
      <c r="B43" s="78" t="s">
        <v>168</v>
      </c>
      <c r="D43" s="85" t="str">
        <f>IF(_Privacy="Niet Relevant","n.v.t.","")</f>
        <v/>
      </c>
      <c r="E43" s="152"/>
      <c r="Z43" s="18" t="str">
        <f>IF(Tabel3[[#This Row],['#]]="","",IF(Tabel3[[#This Row],[Antwoord leverancier]]=AC43,"ok","nok"))</f>
        <v>nok</v>
      </c>
      <c r="AA43" s="18" t="s">
        <v>2</v>
      </c>
      <c r="AB43" s="89">
        <v>1</v>
      </c>
      <c r="AC43" s="89" t="s">
        <v>103</v>
      </c>
      <c r="AD43" s="89">
        <f>IF(Tabel3[[#This Row],[Antwoord leverancier]]="BASIS",0,AB43)</f>
        <v>1</v>
      </c>
      <c r="AE43" s="89">
        <f>IF(AND(AC43="Zie Toelichting",Tabel3[[#This Row],[Antwoord leverancier]]=AC43,Tabel3[[#This Row],[Toelichting]]&lt;&gt;""),AD43,0)</f>
        <v>0</v>
      </c>
      <c r="AG43" s="90">
        <f>IF(AND(Tabel3[[#This Row],[Antwoord leverancier]]=AC43,Tabel3[[#This Row],[Antwoord leverancier]]&lt;&gt;"Zie Toelichting"),AB43,AE43)</f>
        <v>0</v>
      </c>
      <c r="AK43" s="89">
        <f t="shared" si="11"/>
        <v>0</v>
      </c>
      <c r="AL43" s="89">
        <f t="shared" si="31"/>
        <v>0</v>
      </c>
      <c r="AM43" s="89">
        <f t="shared" si="13"/>
        <v>0</v>
      </c>
      <c r="AN43" s="89">
        <f t="shared" si="32"/>
        <v>0</v>
      </c>
      <c r="AO43" s="89">
        <f t="shared" si="15"/>
        <v>0</v>
      </c>
      <c r="AP43" s="89">
        <f t="shared" si="33"/>
        <v>0</v>
      </c>
      <c r="AQ43" s="89">
        <f t="shared" si="17"/>
        <v>0</v>
      </c>
      <c r="AR43" s="89">
        <f t="shared" si="34"/>
        <v>0</v>
      </c>
      <c r="AS43" s="89">
        <f t="shared" si="19"/>
        <v>0</v>
      </c>
      <c r="AT43" s="89">
        <f t="shared" si="35"/>
        <v>0</v>
      </c>
      <c r="AU43" s="89">
        <f t="shared" si="21"/>
        <v>0</v>
      </c>
      <c r="AV43" s="89">
        <f t="shared" si="36"/>
        <v>0</v>
      </c>
      <c r="AW43" s="89">
        <f t="shared" si="23"/>
        <v>1</v>
      </c>
      <c r="AX43" s="89">
        <f t="shared" si="37"/>
        <v>0</v>
      </c>
      <c r="AY43" s="89">
        <f t="shared" si="25"/>
        <v>0</v>
      </c>
      <c r="AZ43" s="89">
        <f t="shared" si="38"/>
        <v>0</v>
      </c>
      <c r="BA43" s="89">
        <f t="shared" si="27"/>
        <v>0</v>
      </c>
      <c r="BB43" s="89">
        <f t="shared" si="39"/>
        <v>0</v>
      </c>
      <c r="BC43" s="89">
        <f t="shared" si="29"/>
        <v>0</v>
      </c>
      <c r="BD43" s="89">
        <f t="shared" si="40"/>
        <v>0</v>
      </c>
      <c r="BE43" s="89"/>
      <c r="BF43" s="89"/>
    </row>
    <row r="44" spans="1:58" ht="51" x14ac:dyDescent="0.25">
      <c r="A44" s="200"/>
      <c r="B44" s="141" t="s">
        <v>169</v>
      </c>
      <c r="C44" s="141"/>
      <c r="D44" s="141">
        <v>0</v>
      </c>
      <c r="E44" s="141"/>
      <c r="Z44" s="18" t="str">
        <f>IF(Tabel3[[#This Row],['#]]="","",IF(Tabel3[[#This Row],[Antwoord leverancier]]=AC44,"ok","nok"))</f>
        <v/>
      </c>
      <c r="AE44" s="89">
        <f>IF(AND(AC44="Zie Toelichting",Tabel3[[#This Row],[Antwoord leverancier]]=AC44,Tabel3[[#This Row],[Toelichting]]&lt;&gt;""),AD44,0)</f>
        <v>0</v>
      </c>
      <c r="AG44" s="90">
        <f>IF(AND(Tabel3[[#This Row],[Antwoord leverancier]]=AC44,Tabel3[[#This Row],[Antwoord leverancier]]&lt;&gt;"Zie Toelichting"),AB44,AE44)</f>
        <v>0</v>
      </c>
      <c r="AK44" s="89">
        <f t="shared" si="11"/>
        <v>0</v>
      </c>
      <c r="AL44" s="89">
        <f t="shared" si="31"/>
        <v>0</v>
      </c>
      <c r="AM44" s="89">
        <f t="shared" si="13"/>
        <v>0</v>
      </c>
      <c r="AN44" s="89">
        <f t="shared" si="32"/>
        <v>0</v>
      </c>
      <c r="AO44" s="89">
        <f t="shared" si="15"/>
        <v>0</v>
      </c>
      <c r="AP44" s="89">
        <f t="shared" si="33"/>
        <v>0</v>
      </c>
      <c r="AQ44" s="89">
        <f t="shared" si="17"/>
        <v>0</v>
      </c>
      <c r="AR44" s="89">
        <f t="shared" si="34"/>
        <v>0</v>
      </c>
      <c r="AS44" s="89">
        <f t="shared" si="19"/>
        <v>0</v>
      </c>
      <c r="AT44" s="89">
        <f t="shared" si="35"/>
        <v>0</v>
      </c>
      <c r="AU44" s="89">
        <f t="shared" si="21"/>
        <v>0</v>
      </c>
      <c r="AV44" s="89">
        <f t="shared" si="36"/>
        <v>0</v>
      </c>
      <c r="AW44" s="89">
        <f t="shared" si="23"/>
        <v>0</v>
      </c>
      <c r="AX44" s="89">
        <f t="shared" si="37"/>
        <v>0</v>
      </c>
      <c r="AY44" s="89">
        <f t="shared" si="25"/>
        <v>0</v>
      </c>
      <c r="AZ44" s="89">
        <f t="shared" si="38"/>
        <v>0</v>
      </c>
      <c r="BA44" s="89">
        <f t="shared" si="27"/>
        <v>0</v>
      </c>
      <c r="BB44" s="89">
        <f t="shared" si="39"/>
        <v>0</v>
      </c>
      <c r="BC44" s="89">
        <f t="shared" si="29"/>
        <v>0</v>
      </c>
      <c r="BD44" s="89">
        <f t="shared" si="40"/>
        <v>0</v>
      </c>
      <c r="BE44" s="89"/>
      <c r="BF44" s="89"/>
    </row>
    <row r="45" spans="1:58" ht="12.75" x14ac:dyDescent="0.25">
      <c r="A45" s="18" t="s">
        <v>170</v>
      </c>
      <c r="B45" s="182" t="s">
        <v>171</v>
      </c>
      <c r="D45" s="85" t="str">
        <f t="shared" ref="D45:D54" si="41">IF(_Privacy="Niet Relevant","n.v.t.","")</f>
        <v/>
      </c>
      <c r="E45" s="152"/>
      <c r="Z45" s="18" t="str">
        <f>IF(Tabel3[[#This Row],['#]]="","",IF(Tabel3[[#This Row],[Antwoord leverancier]]=AC45,"ok","nok"))</f>
        <v>nok</v>
      </c>
      <c r="AA45" s="18" t="s">
        <v>2</v>
      </c>
      <c r="AB45" s="89">
        <v>1</v>
      </c>
      <c r="AC45" s="89" t="s">
        <v>103</v>
      </c>
      <c r="AD45" s="89">
        <f>IF(Tabel3[[#This Row],[Antwoord leverancier]]="BASIS",0,AB45)</f>
        <v>1</v>
      </c>
      <c r="AE45" s="89">
        <f>IF(AND(AC45="Zie Toelichting",Tabel3[[#This Row],[Antwoord leverancier]]=AC45,Tabel3[[#This Row],[Toelichting]]&lt;&gt;""),AD45,0)</f>
        <v>0</v>
      </c>
      <c r="AG45" s="90">
        <f>IF(AND(Tabel3[[#This Row],[Antwoord leverancier]]=AC45,Tabel3[[#This Row],[Antwoord leverancier]]&lt;&gt;"Zie Toelichting"),AB45,AE45)</f>
        <v>0</v>
      </c>
      <c r="AK45" s="89">
        <f t="shared" si="11"/>
        <v>0</v>
      </c>
      <c r="AL45" s="89">
        <f t="shared" si="31"/>
        <v>0</v>
      </c>
      <c r="AM45" s="89">
        <f t="shared" si="13"/>
        <v>0</v>
      </c>
      <c r="AN45" s="89">
        <f t="shared" si="32"/>
        <v>0</v>
      </c>
      <c r="AO45" s="89">
        <f t="shared" si="15"/>
        <v>0</v>
      </c>
      <c r="AP45" s="89">
        <f t="shared" si="33"/>
        <v>0</v>
      </c>
      <c r="AQ45" s="89">
        <f t="shared" si="17"/>
        <v>0</v>
      </c>
      <c r="AR45" s="89">
        <f t="shared" si="34"/>
        <v>0</v>
      </c>
      <c r="AS45" s="89">
        <f t="shared" si="19"/>
        <v>0</v>
      </c>
      <c r="AT45" s="89">
        <f t="shared" si="35"/>
        <v>0</v>
      </c>
      <c r="AU45" s="89">
        <f t="shared" si="21"/>
        <v>0</v>
      </c>
      <c r="AV45" s="89">
        <f t="shared" si="36"/>
        <v>0</v>
      </c>
      <c r="AW45" s="89">
        <f t="shared" si="23"/>
        <v>1</v>
      </c>
      <c r="AX45" s="89">
        <f t="shared" si="37"/>
        <v>0</v>
      </c>
      <c r="AY45" s="89">
        <f t="shared" si="25"/>
        <v>0</v>
      </c>
      <c r="AZ45" s="89">
        <f t="shared" si="38"/>
        <v>0</v>
      </c>
      <c r="BA45" s="89">
        <f t="shared" si="27"/>
        <v>0</v>
      </c>
      <c r="BB45" s="89">
        <f t="shared" si="39"/>
        <v>0</v>
      </c>
      <c r="BC45" s="89">
        <f t="shared" si="29"/>
        <v>0</v>
      </c>
      <c r="BD45" s="89">
        <f t="shared" si="40"/>
        <v>0</v>
      </c>
      <c r="BE45" s="89"/>
      <c r="BF45" s="89"/>
    </row>
    <row r="46" spans="1:58" ht="12.75" x14ac:dyDescent="0.25">
      <c r="A46" s="18" t="s">
        <v>172</v>
      </c>
      <c r="B46" s="182" t="s">
        <v>173</v>
      </c>
      <c r="D46" s="85" t="str">
        <f t="shared" si="41"/>
        <v/>
      </c>
      <c r="E46" s="152"/>
      <c r="Z46" s="18" t="str">
        <f>IF(Tabel3[[#This Row],['#]]="","",IF(Tabel3[[#This Row],[Antwoord leverancier]]=AC46,"ok","nok"))</f>
        <v>nok</v>
      </c>
      <c r="AA46" s="18" t="s">
        <v>2</v>
      </c>
      <c r="AB46" s="89">
        <v>1</v>
      </c>
      <c r="AC46" s="89" t="s">
        <v>103</v>
      </c>
      <c r="AD46" s="89">
        <f>IF(Tabel3[[#This Row],[Antwoord leverancier]]="BASIS",0,AB46)</f>
        <v>1</v>
      </c>
      <c r="AE46" s="89">
        <f>IF(AND(AC46="Zie Toelichting",Tabel3[[#This Row],[Antwoord leverancier]]=AC46,Tabel3[[#This Row],[Toelichting]]&lt;&gt;""),AD46,0)</f>
        <v>0</v>
      </c>
      <c r="AG46" s="90">
        <f>IF(AND(Tabel3[[#This Row],[Antwoord leverancier]]=AC46,Tabel3[[#This Row],[Antwoord leverancier]]&lt;&gt;"Zie Toelichting"),AB46,AE46)</f>
        <v>0</v>
      </c>
      <c r="AK46" s="89">
        <f t="shared" si="11"/>
        <v>0</v>
      </c>
      <c r="AL46" s="89">
        <f t="shared" si="31"/>
        <v>0</v>
      </c>
      <c r="AM46" s="89">
        <f t="shared" si="13"/>
        <v>0</v>
      </c>
      <c r="AN46" s="89">
        <f t="shared" si="32"/>
        <v>0</v>
      </c>
      <c r="AO46" s="89">
        <f t="shared" si="15"/>
        <v>0</v>
      </c>
      <c r="AP46" s="89">
        <f t="shared" si="33"/>
        <v>0</v>
      </c>
      <c r="AQ46" s="89">
        <f t="shared" si="17"/>
        <v>0</v>
      </c>
      <c r="AR46" s="89">
        <f t="shared" si="34"/>
        <v>0</v>
      </c>
      <c r="AS46" s="89">
        <f t="shared" si="19"/>
        <v>0</v>
      </c>
      <c r="AT46" s="89">
        <f t="shared" si="35"/>
        <v>0</v>
      </c>
      <c r="AU46" s="89">
        <f t="shared" si="21"/>
        <v>0</v>
      </c>
      <c r="AV46" s="89">
        <f t="shared" si="36"/>
        <v>0</v>
      </c>
      <c r="AW46" s="89">
        <f t="shared" si="23"/>
        <v>1</v>
      </c>
      <c r="AX46" s="89">
        <f t="shared" si="37"/>
        <v>0</v>
      </c>
      <c r="AY46" s="89">
        <f t="shared" si="25"/>
        <v>0</v>
      </c>
      <c r="AZ46" s="89">
        <f t="shared" si="38"/>
        <v>0</v>
      </c>
      <c r="BA46" s="89">
        <f t="shared" si="27"/>
        <v>0</v>
      </c>
      <c r="BB46" s="89">
        <f t="shared" si="39"/>
        <v>0</v>
      </c>
      <c r="BC46" s="89">
        <f t="shared" si="29"/>
        <v>0</v>
      </c>
      <c r="BD46" s="89">
        <f t="shared" si="40"/>
        <v>0</v>
      </c>
      <c r="BE46" s="89"/>
      <c r="BF46" s="89"/>
    </row>
    <row r="47" spans="1:58" ht="12.75" x14ac:dyDescent="0.25">
      <c r="A47" s="18" t="s">
        <v>174</v>
      </c>
      <c r="B47" s="182" t="s">
        <v>175</v>
      </c>
      <c r="D47" s="85" t="str">
        <f t="shared" si="41"/>
        <v/>
      </c>
      <c r="E47" s="152"/>
      <c r="Z47" s="18" t="str">
        <f>IF(Tabel3[[#This Row],['#]]="","",IF(Tabel3[[#This Row],[Antwoord leverancier]]=AC47,"ok","nok"))</f>
        <v>nok</v>
      </c>
      <c r="AA47" s="18" t="s">
        <v>2</v>
      </c>
      <c r="AB47" s="89">
        <v>1</v>
      </c>
      <c r="AC47" s="89" t="s">
        <v>103</v>
      </c>
      <c r="AD47" s="89">
        <f>IF(Tabel3[[#This Row],[Antwoord leverancier]]="BASIS",0,AB47)</f>
        <v>1</v>
      </c>
      <c r="AE47" s="89">
        <f>IF(AND(AC47="Zie Toelichting",Tabel3[[#This Row],[Antwoord leverancier]]=AC47,Tabel3[[#This Row],[Toelichting]]&lt;&gt;""),AD47,0)</f>
        <v>0</v>
      </c>
      <c r="AG47" s="90">
        <f>IF(AND(Tabel3[[#This Row],[Antwoord leverancier]]=AC47,Tabel3[[#This Row],[Antwoord leverancier]]&lt;&gt;"Zie Toelichting"),AB47,AE47)</f>
        <v>0</v>
      </c>
      <c r="AK47" s="89">
        <f t="shared" si="11"/>
        <v>0</v>
      </c>
      <c r="AL47" s="89">
        <f t="shared" si="31"/>
        <v>0</v>
      </c>
      <c r="AM47" s="89">
        <f t="shared" si="13"/>
        <v>0</v>
      </c>
      <c r="AN47" s="89">
        <f t="shared" si="32"/>
        <v>0</v>
      </c>
      <c r="AO47" s="89">
        <f t="shared" si="15"/>
        <v>0</v>
      </c>
      <c r="AP47" s="89">
        <f t="shared" si="33"/>
        <v>0</v>
      </c>
      <c r="AQ47" s="89">
        <f t="shared" si="17"/>
        <v>0</v>
      </c>
      <c r="AR47" s="89">
        <f t="shared" si="34"/>
        <v>0</v>
      </c>
      <c r="AS47" s="89">
        <f t="shared" si="19"/>
        <v>0</v>
      </c>
      <c r="AT47" s="89">
        <f t="shared" si="35"/>
        <v>0</v>
      </c>
      <c r="AU47" s="89">
        <f t="shared" si="21"/>
        <v>0</v>
      </c>
      <c r="AV47" s="89">
        <f t="shared" si="36"/>
        <v>0</v>
      </c>
      <c r="AW47" s="89">
        <f t="shared" si="23"/>
        <v>1</v>
      </c>
      <c r="AX47" s="89">
        <f t="shared" si="37"/>
        <v>0</v>
      </c>
      <c r="AY47" s="89">
        <f t="shared" si="25"/>
        <v>0</v>
      </c>
      <c r="AZ47" s="89">
        <f t="shared" si="38"/>
        <v>0</v>
      </c>
      <c r="BA47" s="89">
        <f t="shared" si="27"/>
        <v>0</v>
      </c>
      <c r="BB47" s="89">
        <f t="shared" si="39"/>
        <v>0</v>
      </c>
      <c r="BC47" s="89">
        <f t="shared" si="29"/>
        <v>0</v>
      </c>
      <c r="BD47" s="89">
        <f t="shared" si="40"/>
        <v>0</v>
      </c>
      <c r="BE47" s="89"/>
      <c r="BF47" s="89"/>
    </row>
    <row r="48" spans="1:58" ht="12.75" x14ac:dyDescent="0.25">
      <c r="A48" s="18" t="s">
        <v>176</v>
      </c>
      <c r="B48" s="182" t="s">
        <v>177</v>
      </c>
      <c r="D48" s="85" t="str">
        <f t="shared" si="41"/>
        <v/>
      </c>
      <c r="E48" s="152"/>
      <c r="Z48" s="18" t="str">
        <f>IF(Tabel3[[#This Row],['#]]="","",IF(Tabel3[[#This Row],[Antwoord leverancier]]=AC48,"ok","nok"))</f>
        <v>nok</v>
      </c>
      <c r="AA48" s="18" t="s">
        <v>2</v>
      </c>
      <c r="AB48" s="89">
        <v>1</v>
      </c>
      <c r="AC48" s="89" t="s">
        <v>103</v>
      </c>
      <c r="AD48" s="89">
        <f>IF(Tabel3[[#This Row],[Antwoord leverancier]]="BASIS",0,AB48)</f>
        <v>1</v>
      </c>
      <c r="AE48" s="89">
        <f>IF(AND(AC48="Zie Toelichting",Tabel3[[#This Row],[Antwoord leverancier]]=AC48,Tabel3[[#This Row],[Toelichting]]&lt;&gt;""),AD48,0)</f>
        <v>0</v>
      </c>
      <c r="AG48" s="90">
        <f>IF(AND(Tabel3[[#This Row],[Antwoord leverancier]]=AC48,Tabel3[[#This Row],[Antwoord leverancier]]&lt;&gt;"Zie Toelichting"),AB48,AE48)</f>
        <v>0</v>
      </c>
      <c r="AK48" s="89">
        <f t="shared" si="11"/>
        <v>0</v>
      </c>
      <c r="AL48" s="89">
        <f t="shared" si="31"/>
        <v>0</v>
      </c>
      <c r="AM48" s="89">
        <f t="shared" si="13"/>
        <v>0</v>
      </c>
      <c r="AN48" s="89">
        <f t="shared" si="32"/>
        <v>0</v>
      </c>
      <c r="AO48" s="89">
        <f t="shared" si="15"/>
        <v>0</v>
      </c>
      <c r="AP48" s="89">
        <f t="shared" si="33"/>
        <v>0</v>
      </c>
      <c r="AQ48" s="89">
        <f t="shared" si="17"/>
        <v>0</v>
      </c>
      <c r="AR48" s="89">
        <f t="shared" si="34"/>
        <v>0</v>
      </c>
      <c r="AS48" s="89">
        <f t="shared" si="19"/>
        <v>0</v>
      </c>
      <c r="AT48" s="89">
        <f t="shared" si="35"/>
        <v>0</v>
      </c>
      <c r="AU48" s="89">
        <f t="shared" si="21"/>
        <v>0</v>
      </c>
      <c r="AV48" s="89">
        <f t="shared" si="36"/>
        <v>0</v>
      </c>
      <c r="AW48" s="89">
        <f t="shared" si="23"/>
        <v>1</v>
      </c>
      <c r="AX48" s="89">
        <f t="shared" si="37"/>
        <v>0</v>
      </c>
      <c r="AY48" s="89">
        <f t="shared" si="25"/>
        <v>0</v>
      </c>
      <c r="AZ48" s="89">
        <f t="shared" si="38"/>
        <v>0</v>
      </c>
      <c r="BA48" s="89">
        <f t="shared" si="27"/>
        <v>0</v>
      </c>
      <c r="BB48" s="89">
        <f t="shared" si="39"/>
        <v>0</v>
      </c>
      <c r="BC48" s="89">
        <f t="shared" si="29"/>
        <v>0</v>
      </c>
      <c r="BD48" s="89">
        <f t="shared" si="40"/>
        <v>0</v>
      </c>
      <c r="BE48" s="89"/>
      <c r="BF48" s="89"/>
    </row>
    <row r="49" spans="1:58" ht="12.75" x14ac:dyDescent="0.25">
      <c r="A49" s="18" t="s">
        <v>178</v>
      </c>
      <c r="B49" s="182" t="s">
        <v>179</v>
      </c>
      <c r="D49" s="85" t="str">
        <f t="shared" si="41"/>
        <v/>
      </c>
      <c r="E49" s="152"/>
      <c r="Z49" s="18" t="str">
        <f>IF(Tabel3[[#This Row],['#]]="","",IF(Tabel3[[#This Row],[Antwoord leverancier]]=AC49,"ok","nok"))</f>
        <v>nok</v>
      </c>
      <c r="AA49" s="18" t="s">
        <v>2</v>
      </c>
      <c r="AB49" s="89">
        <v>1</v>
      </c>
      <c r="AC49" s="89" t="s">
        <v>103</v>
      </c>
      <c r="AD49" s="89">
        <f>IF(Tabel3[[#This Row],[Antwoord leverancier]]="BASIS",0,AB49)</f>
        <v>1</v>
      </c>
      <c r="AE49" s="89">
        <f>IF(AND(AC49="Zie Toelichting",Tabel3[[#This Row],[Antwoord leverancier]]=AC49,Tabel3[[#This Row],[Toelichting]]&lt;&gt;""),AD49,0)</f>
        <v>0</v>
      </c>
      <c r="AG49" s="90">
        <f>IF(AND(Tabel3[[#This Row],[Antwoord leverancier]]=AC49,Tabel3[[#This Row],[Antwoord leverancier]]&lt;&gt;"Zie Toelichting"),AB49,AE49)</f>
        <v>0</v>
      </c>
      <c r="AK49" s="89">
        <f t="shared" si="11"/>
        <v>0</v>
      </c>
      <c r="AL49" s="89">
        <f t="shared" si="31"/>
        <v>0</v>
      </c>
      <c r="AM49" s="89">
        <f t="shared" si="13"/>
        <v>0</v>
      </c>
      <c r="AN49" s="89">
        <f t="shared" si="32"/>
        <v>0</v>
      </c>
      <c r="AO49" s="89">
        <f t="shared" si="15"/>
        <v>0</v>
      </c>
      <c r="AP49" s="89">
        <f t="shared" si="33"/>
        <v>0</v>
      </c>
      <c r="AQ49" s="89">
        <f t="shared" si="17"/>
        <v>0</v>
      </c>
      <c r="AR49" s="89">
        <f t="shared" si="34"/>
        <v>0</v>
      </c>
      <c r="AS49" s="89">
        <f t="shared" si="19"/>
        <v>0</v>
      </c>
      <c r="AT49" s="89">
        <f t="shared" si="35"/>
        <v>0</v>
      </c>
      <c r="AU49" s="89">
        <f t="shared" si="21"/>
        <v>0</v>
      </c>
      <c r="AV49" s="89">
        <f t="shared" si="36"/>
        <v>0</v>
      </c>
      <c r="AW49" s="89">
        <f t="shared" si="23"/>
        <v>1</v>
      </c>
      <c r="AX49" s="89">
        <f t="shared" si="37"/>
        <v>0</v>
      </c>
      <c r="AY49" s="89">
        <f t="shared" si="25"/>
        <v>0</v>
      </c>
      <c r="AZ49" s="89">
        <f t="shared" si="38"/>
        <v>0</v>
      </c>
      <c r="BA49" s="89">
        <f t="shared" si="27"/>
        <v>0</v>
      </c>
      <c r="BB49" s="89">
        <f t="shared" si="39"/>
        <v>0</v>
      </c>
      <c r="BC49" s="89">
        <f t="shared" si="29"/>
        <v>0</v>
      </c>
      <c r="BD49" s="89">
        <f t="shared" si="40"/>
        <v>0</v>
      </c>
      <c r="BE49" s="89"/>
      <c r="BF49" s="89"/>
    </row>
    <row r="50" spans="1:58" ht="12.75" x14ac:dyDescent="0.25">
      <c r="A50" s="18" t="s">
        <v>180</v>
      </c>
      <c r="B50" s="182" t="s">
        <v>181</v>
      </c>
      <c r="D50" s="85" t="str">
        <f t="shared" si="41"/>
        <v/>
      </c>
      <c r="E50" s="152"/>
      <c r="Z50" s="18" t="str">
        <f>IF(Tabel3[[#This Row],['#]]="","",IF(Tabel3[[#This Row],[Antwoord leverancier]]=AC50,"ok","nok"))</f>
        <v>nok</v>
      </c>
      <c r="AA50" s="18" t="s">
        <v>2</v>
      </c>
      <c r="AB50" s="89">
        <v>1</v>
      </c>
      <c r="AC50" s="89" t="s">
        <v>103</v>
      </c>
      <c r="AD50" s="89">
        <f>IF(Tabel3[[#This Row],[Antwoord leverancier]]="BASIS",0,AB50)</f>
        <v>1</v>
      </c>
      <c r="AE50" s="89">
        <f>IF(AND(AC50="Zie Toelichting",Tabel3[[#This Row],[Antwoord leverancier]]=AC50,Tabel3[[#This Row],[Toelichting]]&lt;&gt;""),AD50,0)</f>
        <v>0</v>
      </c>
      <c r="AG50" s="90">
        <f>IF(AND(Tabel3[[#This Row],[Antwoord leverancier]]=AC50,Tabel3[[#This Row],[Antwoord leverancier]]&lt;&gt;"Zie Toelichting"),AB50,AE50)</f>
        <v>0</v>
      </c>
      <c r="AK50" s="89">
        <f t="shared" si="11"/>
        <v>0</v>
      </c>
      <c r="AL50" s="89">
        <f t="shared" si="31"/>
        <v>0</v>
      </c>
      <c r="AM50" s="89">
        <f t="shared" si="13"/>
        <v>0</v>
      </c>
      <c r="AN50" s="89">
        <f t="shared" si="32"/>
        <v>0</v>
      </c>
      <c r="AO50" s="89">
        <f t="shared" si="15"/>
        <v>0</v>
      </c>
      <c r="AP50" s="89">
        <f t="shared" si="33"/>
        <v>0</v>
      </c>
      <c r="AQ50" s="89">
        <f t="shared" si="17"/>
        <v>0</v>
      </c>
      <c r="AR50" s="89">
        <f t="shared" si="34"/>
        <v>0</v>
      </c>
      <c r="AS50" s="89">
        <f t="shared" si="19"/>
        <v>0</v>
      </c>
      <c r="AT50" s="89">
        <f t="shared" si="35"/>
        <v>0</v>
      </c>
      <c r="AU50" s="89">
        <f t="shared" si="21"/>
        <v>0</v>
      </c>
      <c r="AV50" s="89">
        <f t="shared" si="36"/>
        <v>0</v>
      </c>
      <c r="AW50" s="89">
        <f t="shared" si="23"/>
        <v>1</v>
      </c>
      <c r="AX50" s="89">
        <f t="shared" si="37"/>
        <v>0</v>
      </c>
      <c r="AY50" s="89">
        <f t="shared" si="25"/>
        <v>0</v>
      </c>
      <c r="AZ50" s="89">
        <f t="shared" si="38"/>
        <v>0</v>
      </c>
      <c r="BA50" s="89">
        <f t="shared" si="27"/>
        <v>0</v>
      </c>
      <c r="BB50" s="89">
        <f t="shared" si="39"/>
        <v>0</v>
      </c>
      <c r="BC50" s="89">
        <f t="shared" si="29"/>
        <v>0</v>
      </c>
      <c r="BD50" s="89">
        <f t="shared" si="40"/>
        <v>0</v>
      </c>
      <c r="BE50" s="89"/>
      <c r="BF50" s="89"/>
    </row>
    <row r="51" spans="1:58" ht="12.75" x14ac:dyDescent="0.25">
      <c r="A51" s="18" t="s">
        <v>182</v>
      </c>
      <c r="B51" s="182" t="s">
        <v>183</v>
      </c>
      <c r="D51" s="85" t="str">
        <f t="shared" si="41"/>
        <v/>
      </c>
      <c r="E51" s="152"/>
      <c r="Z51" s="18" t="str">
        <f>IF(Tabel3[[#This Row],['#]]="","",IF(Tabel3[[#This Row],[Antwoord leverancier]]=AC51,"ok","nok"))</f>
        <v>nok</v>
      </c>
      <c r="AA51" s="18" t="s">
        <v>2</v>
      </c>
      <c r="AB51" s="89">
        <v>1</v>
      </c>
      <c r="AC51" s="89" t="s">
        <v>103</v>
      </c>
      <c r="AD51" s="89">
        <f>IF(Tabel3[[#This Row],[Antwoord leverancier]]="BASIS",0,AB51)</f>
        <v>1</v>
      </c>
      <c r="AE51" s="89">
        <f>IF(AND(AC51="Zie Toelichting",Tabel3[[#This Row],[Antwoord leverancier]]=AC51,Tabel3[[#This Row],[Toelichting]]&lt;&gt;""),AD51,0)</f>
        <v>0</v>
      </c>
      <c r="AG51" s="90">
        <f>IF(AND(Tabel3[[#This Row],[Antwoord leverancier]]=AC51,Tabel3[[#This Row],[Antwoord leverancier]]&lt;&gt;"Zie Toelichting"),AB51,AE51)</f>
        <v>0</v>
      </c>
      <c r="AK51" s="89">
        <f t="shared" si="11"/>
        <v>0</v>
      </c>
      <c r="AL51" s="89">
        <f t="shared" si="31"/>
        <v>0</v>
      </c>
      <c r="AM51" s="89">
        <f t="shared" si="13"/>
        <v>0</v>
      </c>
      <c r="AN51" s="89">
        <f t="shared" si="32"/>
        <v>0</v>
      </c>
      <c r="AO51" s="89">
        <f t="shared" si="15"/>
        <v>0</v>
      </c>
      <c r="AP51" s="89">
        <f t="shared" si="33"/>
        <v>0</v>
      </c>
      <c r="AQ51" s="89">
        <f t="shared" si="17"/>
        <v>0</v>
      </c>
      <c r="AR51" s="89">
        <f t="shared" si="34"/>
        <v>0</v>
      </c>
      <c r="AS51" s="89">
        <f t="shared" si="19"/>
        <v>0</v>
      </c>
      <c r="AT51" s="89">
        <f t="shared" si="35"/>
        <v>0</v>
      </c>
      <c r="AU51" s="89">
        <f t="shared" si="21"/>
        <v>0</v>
      </c>
      <c r="AV51" s="89">
        <f t="shared" si="36"/>
        <v>0</v>
      </c>
      <c r="AW51" s="89">
        <f t="shared" si="23"/>
        <v>1</v>
      </c>
      <c r="AX51" s="89">
        <f t="shared" si="37"/>
        <v>0</v>
      </c>
      <c r="AY51" s="89">
        <f t="shared" si="25"/>
        <v>0</v>
      </c>
      <c r="AZ51" s="89">
        <f t="shared" si="38"/>
        <v>0</v>
      </c>
      <c r="BA51" s="89">
        <f t="shared" si="27"/>
        <v>0</v>
      </c>
      <c r="BB51" s="89">
        <f t="shared" si="39"/>
        <v>0</v>
      </c>
      <c r="BC51" s="89">
        <f t="shared" si="29"/>
        <v>0</v>
      </c>
      <c r="BD51" s="89">
        <f t="shared" si="40"/>
        <v>0</v>
      </c>
      <c r="BE51" s="89"/>
      <c r="BF51" s="89"/>
    </row>
    <row r="52" spans="1:58" ht="12.75" x14ac:dyDescent="0.25">
      <c r="A52" s="18" t="s">
        <v>184</v>
      </c>
      <c r="B52" s="182" t="s">
        <v>185</v>
      </c>
      <c r="D52" s="85" t="str">
        <f t="shared" si="41"/>
        <v/>
      </c>
      <c r="E52" s="152"/>
      <c r="Z52" s="18" t="str">
        <f>IF(Tabel3[[#This Row],['#]]="","",IF(Tabel3[[#This Row],[Antwoord leverancier]]=AC52,"ok","nok"))</f>
        <v>nok</v>
      </c>
      <c r="AA52" s="18" t="s">
        <v>2</v>
      </c>
      <c r="AB52" s="89">
        <v>1</v>
      </c>
      <c r="AC52" s="89" t="s">
        <v>103</v>
      </c>
      <c r="AD52" s="89">
        <f>IF(Tabel3[[#This Row],[Antwoord leverancier]]="BASIS",0,AB52)</f>
        <v>1</v>
      </c>
      <c r="AE52" s="89">
        <f>IF(AND(AC52="Zie Toelichting",Tabel3[[#This Row],[Antwoord leverancier]]=AC52,Tabel3[[#This Row],[Toelichting]]&lt;&gt;""),AD52,0)</f>
        <v>0</v>
      </c>
      <c r="AG52" s="90">
        <f>IF(AND(Tabel3[[#This Row],[Antwoord leverancier]]=AC52,Tabel3[[#This Row],[Antwoord leverancier]]&lt;&gt;"Zie Toelichting"),AB52,AE52)</f>
        <v>0</v>
      </c>
      <c r="AK52" s="89">
        <f t="shared" si="11"/>
        <v>0</v>
      </c>
      <c r="AL52" s="89">
        <f t="shared" si="31"/>
        <v>0</v>
      </c>
      <c r="AM52" s="89">
        <f t="shared" si="13"/>
        <v>0</v>
      </c>
      <c r="AN52" s="89">
        <f t="shared" si="32"/>
        <v>0</v>
      </c>
      <c r="AO52" s="89">
        <f t="shared" si="15"/>
        <v>0</v>
      </c>
      <c r="AP52" s="89">
        <f t="shared" si="33"/>
        <v>0</v>
      </c>
      <c r="AQ52" s="89">
        <f t="shared" si="17"/>
        <v>0</v>
      </c>
      <c r="AR52" s="89">
        <f t="shared" si="34"/>
        <v>0</v>
      </c>
      <c r="AS52" s="89">
        <f t="shared" si="19"/>
        <v>0</v>
      </c>
      <c r="AT52" s="89">
        <f t="shared" si="35"/>
        <v>0</v>
      </c>
      <c r="AU52" s="89">
        <f t="shared" si="21"/>
        <v>0</v>
      </c>
      <c r="AV52" s="89">
        <f t="shared" si="36"/>
        <v>0</v>
      </c>
      <c r="AW52" s="89">
        <f t="shared" si="23"/>
        <v>1</v>
      </c>
      <c r="AX52" s="89">
        <f t="shared" si="37"/>
        <v>0</v>
      </c>
      <c r="AY52" s="89">
        <f t="shared" si="25"/>
        <v>0</v>
      </c>
      <c r="AZ52" s="89">
        <f t="shared" si="38"/>
        <v>0</v>
      </c>
      <c r="BA52" s="89">
        <f t="shared" si="27"/>
        <v>0</v>
      </c>
      <c r="BB52" s="89">
        <f t="shared" si="39"/>
        <v>0</v>
      </c>
      <c r="BC52" s="89">
        <f t="shared" si="29"/>
        <v>0</v>
      </c>
      <c r="BD52" s="89">
        <f t="shared" si="40"/>
        <v>0</v>
      </c>
      <c r="BE52" s="89"/>
      <c r="BF52" s="89"/>
    </row>
    <row r="53" spans="1:58" ht="38.25" x14ac:dyDescent="0.25">
      <c r="A53" s="18" t="s">
        <v>186</v>
      </c>
      <c r="B53" s="182" t="s">
        <v>187</v>
      </c>
      <c r="D53" s="85" t="str">
        <f t="shared" si="41"/>
        <v/>
      </c>
      <c r="E53" s="152"/>
      <c r="Z53" s="18" t="str">
        <f>IF(Tabel3[[#This Row],['#]]="","",IF(Tabel3[[#This Row],[Antwoord leverancier]]=AC53,"ok","nok"))</f>
        <v>nok</v>
      </c>
      <c r="AA53" s="18" t="s">
        <v>2</v>
      </c>
      <c r="AB53" s="89">
        <v>5</v>
      </c>
      <c r="AC53" s="89" t="s">
        <v>103</v>
      </c>
      <c r="AD53" s="89">
        <f>IF(Tabel3[[#This Row],[Antwoord leverancier]]="BASIS",0,AB53)</f>
        <v>5</v>
      </c>
      <c r="AE53" s="89">
        <f>IF(AND(AC53="Zie Toelichting",Tabel3[[#This Row],[Antwoord leverancier]]=AC53,Tabel3[[#This Row],[Toelichting]]&lt;&gt;""),AD53,0)</f>
        <v>0</v>
      </c>
      <c r="AG53" s="90">
        <f>IF(AND(Tabel3[[#This Row],[Antwoord leverancier]]=AC53,Tabel3[[#This Row],[Antwoord leverancier]]&lt;&gt;"Zie Toelichting"),AB53,AE53)</f>
        <v>0</v>
      </c>
      <c r="AK53" s="89">
        <f t="shared" si="11"/>
        <v>0</v>
      </c>
      <c r="AL53" s="89">
        <f t="shared" si="31"/>
        <v>0</v>
      </c>
      <c r="AM53" s="89">
        <f t="shared" si="13"/>
        <v>0</v>
      </c>
      <c r="AN53" s="89">
        <f t="shared" si="32"/>
        <v>0</v>
      </c>
      <c r="AO53" s="89">
        <f t="shared" si="15"/>
        <v>0</v>
      </c>
      <c r="AP53" s="89">
        <f t="shared" si="33"/>
        <v>0</v>
      </c>
      <c r="AQ53" s="89">
        <f t="shared" si="17"/>
        <v>0</v>
      </c>
      <c r="AR53" s="89">
        <f t="shared" si="34"/>
        <v>0</v>
      </c>
      <c r="AS53" s="89">
        <f t="shared" si="19"/>
        <v>0</v>
      </c>
      <c r="AT53" s="89">
        <f t="shared" si="35"/>
        <v>0</v>
      </c>
      <c r="AU53" s="89">
        <f t="shared" si="21"/>
        <v>0</v>
      </c>
      <c r="AV53" s="89">
        <f t="shared" si="36"/>
        <v>0</v>
      </c>
      <c r="AW53" s="89">
        <f t="shared" si="23"/>
        <v>5</v>
      </c>
      <c r="AX53" s="89">
        <f t="shared" si="37"/>
        <v>0</v>
      </c>
      <c r="AY53" s="89">
        <f t="shared" si="25"/>
        <v>0</v>
      </c>
      <c r="AZ53" s="89">
        <f t="shared" si="38"/>
        <v>0</v>
      </c>
      <c r="BA53" s="89">
        <f t="shared" si="27"/>
        <v>0</v>
      </c>
      <c r="BB53" s="89">
        <f t="shared" si="39"/>
        <v>0</v>
      </c>
      <c r="BC53" s="89">
        <f t="shared" si="29"/>
        <v>0</v>
      </c>
      <c r="BD53" s="89">
        <f t="shared" si="40"/>
        <v>0</v>
      </c>
      <c r="BE53" s="89"/>
      <c r="BF53" s="89"/>
    </row>
    <row r="54" spans="1:58" ht="51" x14ac:dyDescent="0.25">
      <c r="A54" s="18" t="s">
        <v>188</v>
      </c>
      <c r="B54" s="62" t="s">
        <v>189</v>
      </c>
      <c r="D54" s="85" t="str">
        <f t="shared" si="41"/>
        <v/>
      </c>
      <c r="E54" s="152"/>
      <c r="Z54" s="18" t="str">
        <f>IF(Tabel3[[#This Row],['#]]="","",IF(Tabel3[[#This Row],[Antwoord leverancier]]=AC54,"ok","nok"))</f>
        <v>nok</v>
      </c>
      <c r="AA54" s="18" t="s">
        <v>2</v>
      </c>
      <c r="AB54" s="89">
        <v>1</v>
      </c>
      <c r="AC54" s="89" t="s">
        <v>128</v>
      </c>
      <c r="AD54" s="89">
        <f>IF(Tabel3[[#This Row],[Antwoord leverancier]]="BASIS",0,AB54)</f>
        <v>1</v>
      </c>
      <c r="AE54" s="89">
        <f>IF(AND(AC54="Zie Toelichting",Tabel3[[#This Row],[Antwoord leverancier]]=AC54,Tabel3[[#This Row],[Toelichting]]&lt;&gt;""),AD54,0)</f>
        <v>0</v>
      </c>
      <c r="AG54" s="90">
        <f>IF(AND(Tabel3[[#This Row],[Antwoord leverancier]]=AC54,Tabel3[[#This Row],[Antwoord leverancier]]&lt;&gt;"Zie Toelichting"),AB54,AE54)</f>
        <v>0</v>
      </c>
      <c r="AK54" s="89">
        <f t="shared" si="11"/>
        <v>0</v>
      </c>
      <c r="AL54" s="89">
        <f t="shared" si="31"/>
        <v>0</v>
      </c>
      <c r="AM54" s="89">
        <f t="shared" si="13"/>
        <v>0</v>
      </c>
      <c r="AN54" s="89">
        <f t="shared" si="32"/>
        <v>0</v>
      </c>
      <c r="AO54" s="89">
        <f t="shared" si="15"/>
        <v>0</v>
      </c>
      <c r="AP54" s="89">
        <f t="shared" si="33"/>
        <v>0</v>
      </c>
      <c r="AQ54" s="89">
        <f t="shared" si="17"/>
        <v>0</v>
      </c>
      <c r="AR54" s="89">
        <f t="shared" si="34"/>
        <v>0</v>
      </c>
      <c r="AS54" s="89">
        <f t="shared" si="19"/>
        <v>0</v>
      </c>
      <c r="AT54" s="89">
        <f t="shared" si="35"/>
        <v>0</v>
      </c>
      <c r="AU54" s="89">
        <f t="shared" si="21"/>
        <v>0</v>
      </c>
      <c r="AV54" s="89">
        <f t="shared" si="36"/>
        <v>0</v>
      </c>
      <c r="AW54" s="89">
        <f t="shared" si="23"/>
        <v>1</v>
      </c>
      <c r="AX54" s="89">
        <f t="shared" si="37"/>
        <v>0</v>
      </c>
      <c r="AY54" s="89">
        <f t="shared" si="25"/>
        <v>0</v>
      </c>
      <c r="AZ54" s="89">
        <f t="shared" si="38"/>
        <v>0</v>
      </c>
      <c r="BA54" s="89">
        <f t="shared" si="27"/>
        <v>0</v>
      </c>
      <c r="BB54" s="89">
        <f t="shared" si="39"/>
        <v>0</v>
      </c>
      <c r="BC54" s="89">
        <f t="shared" si="29"/>
        <v>0</v>
      </c>
      <c r="BD54" s="89">
        <f t="shared" si="40"/>
        <v>0</v>
      </c>
      <c r="BE54" s="89"/>
      <c r="BF54" s="89"/>
    </row>
    <row r="55" spans="1:58" ht="12.75" x14ac:dyDescent="0.25">
      <c r="A55" s="183"/>
      <c r="B55" s="142" t="s">
        <v>190</v>
      </c>
      <c r="C55" s="141"/>
      <c r="D55" s="141">
        <v>0</v>
      </c>
      <c r="E55" s="141"/>
      <c r="Z55" s="18" t="str">
        <f>IF(Tabel3[[#This Row],['#]]="","",IF(Tabel3[[#This Row],[Antwoord leverancier]]=AC55,"ok","nok"))</f>
        <v/>
      </c>
      <c r="AD55" s="89">
        <f>IF(Tabel3[[#This Row],[Antwoord leverancier]]="BASIS",0,AB55)</f>
        <v>0</v>
      </c>
      <c r="AE55" s="89">
        <f>IF(AND(AC55="Zie Toelichting",Tabel3[[#This Row],[Antwoord leverancier]]=AC55,Tabel3[[#This Row],[Toelichting]]&lt;&gt;""),AD55,0)</f>
        <v>0</v>
      </c>
      <c r="AG55" s="90">
        <f>IF(AND(Tabel3[[#This Row],[Antwoord leverancier]]=AC55,Tabel3[[#This Row],[Antwoord leverancier]]&lt;&gt;"Zie Toelichting"),AB55,AE55)</f>
        <v>0</v>
      </c>
      <c r="AK55" s="89">
        <f t="shared" si="11"/>
        <v>0</v>
      </c>
      <c r="AL55" s="89">
        <f t="shared" si="31"/>
        <v>0</v>
      </c>
      <c r="AM55" s="89">
        <f t="shared" si="13"/>
        <v>0</v>
      </c>
      <c r="AN55" s="89">
        <f t="shared" si="32"/>
        <v>0</v>
      </c>
      <c r="AO55" s="89">
        <f t="shared" si="15"/>
        <v>0</v>
      </c>
      <c r="AP55" s="89">
        <f t="shared" si="33"/>
        <v>0</v>
      </c>
      <c r="AQ55" s="89">
        <f t="shared" si="17"/>
        <v>0</v>
      </c>
      <c r="AR55" s="89">
        <f t="shared" si="34"/>
        <v>0</v>
      </c>
      <c r="AS55" s="89">
        <f t="shared" si="19"/>
        <v>0</v>
      </c>
      <c r="AT55" s="89">
        <f t="shared" si="35"/>
        <v>0</v>
      </c>
      <c r="AU55" s="89">
        <f t="shared" si="21"/>
        <v>0</v>
      </c>
      <c r="AV55" s="89">
        <f t="shared" si="36"/>
        <v>0</v>
      </c>
      <c r="AW55" s="89">
        <f t="shared" si="23"/>
        <v>0</v>
      </c>
      <c r="AX55" s="89">
        <f t="shared" si="37"/>
        <v>0</v>
      </c>
      <c r="AY55" s="89">
        <f t="shared" si="25"/>
        <v>0</v>
      </c>
      <c r="AZ55" s="89">
        <f t="shared" si="38"/>
        <v>0</v>
      </c>
      <c r="BA55" s="89">
        <f t="shared" si="27"/>
        <v>0</v>
      </c>
      <c r="BB55" s="89">
        <f t="shared" si="39"/>
        <v>0</v>
      </c>
      <c r="BC55" s="89">
        <f t="shared" si="29"/>
        <v>0</v>
      </c>
      <c r="BD55" s="89">
        <f t="shared" si="40"/>
        <v>0</v>
      </c>
      <c r="BE55" s="89"/>
      <c r="BF55" s="89"/>
    </row>
    <row r="56" spans="1:58" ht="38.25" x14ac:dyDescent="0.25">
      <c r="A56" s="18" t="s">
        <v>191</v>
      </c>
      <c r="B56" s="78" t="s">
        <v>192</v>
      </c>
      <c r="D56" s="85" t="str">
        <f>IF(_Privacy="Niet Relevant","n.v.t.","")</f>
        <v/>
      </c>
      <c r="E56" s="152"/>
      <c r="Z56" s="18" t="str">
        <f>IF(Tabel3[[#This Row],['#]]="","",IF(Tabel3[[#This Row],[Antwoord leverancier]]=AC56,"ok","nok"))</f>
        <v>nok</v>
      </c>
      <c r="AA56" s="18" t="s">
        <v>2</v>
      </c>
      <c r="AB56" s="89">
        <v>3</v>
      </c>
      <c r="AC56" s="89" t="s">
        <v>128</v>
      </c>
      <c r="AD56" s="89">
        <f>IF(Tabel3[[#This Row],[Antwoord leverancier]]="BASIS",0,AB56)</f>
        <v>3</v>
      </c>
      <c r="AE56" s="89">
        <f>IF(AND(AC56="Zie Toelichting",Tabel3[[#This Row],[Antwoord leverancier]]=AC56,Tabel3[[#This Row],[Toelichting]]&lt;&gt;""),AD56,0)</f>
        <v>0</v>
      </c>
      <c r="AG56" s="90">
        <f>IF(AND(Tabel3[[#This Row],[Antwoord leverancier]]=AC56,Tabel3[[#This Row],[Antwoord leverancier]]&lt;&gt;"Zie Toelichting"),AB56,AE56)</f>
        <v>0</v>
      </c>
      <c r="AK56" s="89">
        <f t="shared" si="11"/>
        <v>0</v>
      </c>
      <c r="AL56" s="89">
        <f t="shared" si="31"/>
        <v>0</v>
      </c>
      <c r="AM56" s="89">
        <f t="shared" si="13"/>
        <v>0</v>
      </c>
      <c r="AN56" s="89">
        <f t="shared" si="32"/>
        <v>0</v>
      </c>
      <c r="AO56" s="89">
        <f t="shared" si="15"/>
        <v>0</v>
      </c>
      <c r="AP56" s="89">
        <f t="shared" si="33"/>
        <v>0</v>
      </c>
      <c r="AQ56" s="89">
        <f t="shared" si="17"/>
        <v>0</v>
      </c>
      <c r="AR56" s="89">
        <f t="shared" si="34"/>
        <v>0</v>
      </c>
      <c r="AS56" s="89">
        <f t="shared" si="19"/>
        <v>0</v>
      </c>
      <c r="AT56" s="89">
        <f t="shared" si="35"/>
        <v>0</v>
      </c>
      <c r="AU56" s="89">
        <f t="shared" si="21"/>
        <v>0</v>
      </c>
      <c r="AV56" s="89">
        <f t="shared" si="36"/>
        <v>0</v>
      </c>
      <c r="AW56" s="89">
        <f t="shared" si="23"/>
        <v>3</v>
      </c>
      <c r="AX56" s="89">
        <f t="shared" si="37"/>
        <v>0</v>
      </c>
      <c r="AY56" s="89">
        <f t="shared" si="25"/>
        <v>0</v>
      </c>
      <c r="AZ56" s="89">
        <f t="shared" si="38"/>
        <v>0</v>
      </c>
      <c r="BA56" s="89">
        <f t="shared" si="27"/>
        <v>0</v>
      </c>
      <c r="BB56" s="89">
        <f t="shared" si="39"/>
        <v>0</v>
      </c>
      <c r="BC56" s="89">
        <f t="shared" si="29"/>
        <v>0</v>
      </c>
      <c r="BD56" s="89">
        <f t="shared" si="40"/>
        <v>0</v>
      </c>
      <c r="BE56" s="89"/>
      <c r="BF56" s="89"/>
    </row>
    <row r="57" spans="1:58" ht="38.25" x14ac:dyDescent="0.25">
      <c r="A57" s="183"/>
      <c r="B57" s="142" t="s">
        <v>193</v>
      </c>
      <c r="C57" s="141" t="s">
        <v>194</v>
      </c>
      <c r="D57" s="141">
        <v>0</v>
      </c>
      <c r="E57" s="141"/>
      <c r="Z57" s="18" t="str">
        <f>IF(Tabel3[[#This Row],['#]]="","",IF(Tabel3[[#This Row],[Antwoord leverancier]]=AC57,"ok","nok"))</f>
        <v/>
      </c>
      <c r="AD57" s="89">
        <f>IF(Tabel3[[#This Row],[Antwoord leverancier]]="BASIS",0,AB57)</f>
        <v>0</v>
      </c>
      <c r="AE57" s="89">
        <f>IF(AND(AC57="Zie Toelichting",Tabel3[[#This Row],[Antwoord leverancier]]=AC57,Tabel3[[#This Row],[Toelichting]]&lt;&gt;""),AD57,0)</f>
        <v>0</v>
      </c>
      <c r="AG57" s="90">
        <f>IF(AND(Tabel3[[#This Row],[Antwoord leverancier]]=AC57,Tabel3[[#This Row],[Antwoord leverancier]]&lt;&gt;"Zie Toelichting"),AB57,AE57)</f>
        <v>0</v>
      </c>
      <c r="AK57" s="89">
        <f t="shared" si="11"/>
        <v>0</v>
      </c>
      <c r="AL57" s="89">
        <f t="shared" si="31"/>
        <v>0</v>
      </c>
      <c r="AM57" s="89">
        <f t="shared" si="13"/>
        <v>0</v>
      </c>
      <c r="AN57" s="89">
        <f t="shared" si="32"/>
        <v>0</v>
      </c>
      <c r="AO57" s="89">
        <f t="shared" si="15"/>
        <v>0</v>
      </c>
      <c r="AP57" s="89">
        <f t="shared" si="33"/>
        <v>0</v>
      </c>
      <c r="AQ57" s="89">
        <f t="shared" si="17"/>
        <v>0</v>
      </c>
      <c r="AR57" s="89">
        <f t="shared" si="34"/>
        <v>0</v>
      </c>
      <c r="AS57" s="89">
        <f t="shared" si="19"/>
        <v>0</v>
      </c>
      <c r="AT57" s="89">
        <f t="shared" si="35"/>
        <v>0</v>
      </c>
      <c r="AU57" s="89">
        <f t="shared" si="21"/>
        <v>0</v>
      </c>
      <c r="AV57" s="89">
        <f t="shared" si="36"/>
        <v>0</v>
      </c>
      <c r="AW57" s="89">
        <f t="shared" si="23"/>
        <v>0</v>
      </c>
      <c r="AX57" s="89">
        <f t="shared" si="37"/>
        <v>0</v>
      </c>
      <c r="AY57" s="89">
        <f t="shared" si="25"/>
        <v>0</v>
      </c>
      <c r="AZ57" s="89">
        <f t="shared" si="38"/>
        <v>0</v>
      </c>
      <c r="BA57" s="89">
        <f t="shared" si="27"/>
        <v>0</v>
      </c>
      <c r="BB57" s="89">
        <f t="shared" si="39"/>
        <v>0</v>
      </c>
      <c r="BC57" s="89">
        <f t="shared" si="29"/>
        <v>0</v>
      </c>
      <c r="BD57" s="89">
        <f t="shared" si="40"/>
        <v>0</v>
      </c>
      <c r="BE57" s="89"/>
      <c r="BF57" s="89"/>
    </row>
    <row r="58" spans="1:58" ht="25.5" x14ac:dyDescent="0.25">
      <c r="A58" s="18" t="s">
        <v>195</v>
      </c>
      <c r="B58" s="78" t="s">
        <v>196</v>
      </c>
      <c r="D58" s="85" t="str">
        <f>IF(_Privacy="Niet Relevant","n.v.t.","")</f>
        <v/>
      </c>
      <c r="E58" s="152"/>
      <c r="Z58" s="18" t="str">
        <f>IF(Tabel3[[#This Row],['#]]="","",IF(Tabel3[[#This Row],[Antwoord leverancier]]=AC58,"ok","nok"))</f>
        <v>nok</v>
      </c>
      <c r="AA58" s="18" t="s">
        <v>2</v>
      </c>
      <c r="AB58" s="89">
        <v>5</v>
      </c>
      <c r="AC58" s="89" t="s">
        <v>128</v>
      </c>
      <c r="AD58" s="89">
        <f>IF(Tabel3[[#This Row],[Antwoord leverancier]]="BASIS",0,AB58)</f>
        <v>5</v>
      </c>
      <c r="AE58" s="89">
        <f>IF(AND(AC58="Zie Toelichting",Tabel3[[#This Row],[Antwoord leverancier]]=AC58,Tabel3[[#This Row],[Toelichting]]&lt;&gt;""),AD58,0)</f>
        <v>0</v>
      </c>
      <c r="AG58" s="90">
        <f>IF(AND(Tabel3[[#This Row],[Antwoord leverancier]]=AC58,Tabel3[[#This Row],[Antwoord leverancier]]&lt;&gt;"Zie Toelichting"),AB58,AE58)</f>
        <v>0</v>
      </c>
      <c r="AK58" s="89">
        <f t="shared" si="11"/>
        <v>0</v>
      </c>
      <c r="AL58" s="89">
        <f t="shared" si="31"/>
        <v>0</v>
      </c>
      <c r="AM58" s="89">
        <f t="shared" si="13"/>
        <v>0</v>
      </c>
      <c r="AN58" s="89">
        <f t="shared" si="32"/>
        <v>0</v>
      </c>
      <c r="AO58" s="89">
        <f t="shared" si="15"/>
        <v>0</v>
      </c>
      <c r="AP58" s="89">
        <f t="shared" si="33"/>
        <v>0</v>
      </c>
      <c r="AQ58" s="89">
        <f t="shared" si="17"/>
        <v>0</v>
      </c>
      <c r="AR58" s="89">
        <f t="shared" si="34"/>
        <v>0</v>
      </c>
      <c r="AS58" s="89">
        <f t="shared" si="19"/>
        <v>0</v>
      </c>
      <c r="AT58" s="89">
        <f t="shared" si="35"/>
        <v>0</v>
      </c>
      <c r="AU58" s="89">
        <f t="shared" si="21"/>
        <v>0</v>
      </c>
      <c r="AV58" s="89">
        <f t="shared" si="36"/>
        <v>0</v>
      </c>
      <c r="AW58" s="89">
        <f t="shared" si="23"/>
        <v>5</v>
      </c>
      <c r="AX58" s="89">
        <f t="shared" si="37"/>
        <v>0</v>
      </c>
      <c r="AY58" s="89">
        <f t="shared" si="25"/>
        <v>0</v>
      </c>
      <c r="AZ58" s="89">
        <f t="shared" si="38"/>
        <v>0</v>
      </c>
      <c r="BA58" s="89">
        <f t="shared" si="27"/>
        <v>0</v>
      </c>
      <c r="BB58" s="89">
        <f t="shared" si="39"/>
        <v>0</v>
      </c>
      <c r="BC58" s="89">
        <f t="shared" si="29"/>
        <v>0</v>
      </c>
      <c r="BD58" s="89">
        <f t="shared" si="40"/>
        <v>0</v>
      </c>
      <c r="BE58" s="89"/>
      <c r="BF58" s="89"/>
    </row>
    <row r="59" spans="1:58" ht="34.35" customHeight="1" x14ac:dyDescent="0.25">
      <c r="A59" s="18" t="s">
        <v>197</v>
      </c>
      <c r="B59" s="78" t="s">
        <v>198</v>
      </c>
      <c r="D59" s="85" t="str">
        <f>IF(_Privacy="Niet Relevant","n.v.t.","")</f>
        <v/>
      </c>
      <c r="E59" s="152"/>
      <c r="Z59" s="18" t="str">
        <f>IF(Tabel3[[#This Row],['#]]="","",IF(Tabel3[[#This Row],[Antwoord leverancier]]=AC59,"ok","nok"))</f>
        <v>nok</v>
      </c>
      <c r="AA59" s="18" t="s">
        <v>2</v>
      </c>
      <c r="AB59" s="89">
        <v>5</v>
      </c>
      <c r="AC59" s="89" t="s">
        <v>128</v>
      </c>
      <c r="AD59" s="89">
        <f>IF(Tabel3[[#This Row],[Antwoord leverancier]]="BASIS",0,AB59)</f>
        <v>5</v>
      </c>
      <c r="AE59" s="89">
        <f>IF(AND(AC59="Zie Toelichting",Tabel3[[#This Row],[Antwoord leverancier]]=AC59,Tabel3[[#This Row],[Toelichting]]&lt;&gt;""),AD59,0)</f>
        <v>0</v>
      </c>
      <c r="AG59" s="90">
        <f>IF(AND(Tabel3[[#This Row],[Antwoord leverancier]]=AC59,Tabel3[[#This Row],[Antwoord leverancier]]&lt;&gt;"Zie Toelichting"),AB59,AE59)</f>
        <v>0</v>
      </c>
      <c r="AK59" s="89">
        <f t="shared" si="11"/>
        <v>0</v>
      </c>
      <c r="AL59" s="89">
        <f t="shared" si="31"/>
        <v>0</v>
      </c>
      <c r="AM59" s="89">
        <f t="shared" si="13"/>
        <v>0</v>
      </c>
      <c r="AN59" s="89">
        <f t="shared" si="32"/>
        <v>0</v>
      </c>
      <c r="AO59" s="89">
        <f t="shared" si="15"/>
        <v>0</v>
      </c>
      <c r="AP59" s="89">
        <f t="shared" si="33"/>
        <v>0</v>
      </c>
      <c r="AQ59" s="89">
        <f t="shared" si="17"/>
        <v>0</v>
      </c>
      <c r="AR59" s="89">
        <f t="shared" si="34"/>
        <v>0</v>
      </c>
      <c r="AS59" s="89">
        <f t="shared" si="19"/>
        <v>0</v>
      </c>
      <c r="AT59" s="89">
        <f t="shared" si="35"/>
        <v>0</v>
      </c>
      <c r="AU59" s="89">
        <f t="shared" si="21"/>
        <v>0</v>
      </c>
      <c r="AV59" s="89">
        <f t="shared" si="36"/>
        <v>0</v>
      </c>
      <c r="AW59" s="89">
        <f t="shared" si="23"/>
        <v>5</v>
      </c>
      <c r="AX59" s="89">
        <f t="shared" si="37"/>
        <v>0</v>
      </c>
      <c r="AY59" s="89">
        <f t="shared" si="25"/>
        <v>0</v>
      </c>
      <c r="AZ59" s="89">
        <f t="shared" si="38"/>
        <v>0</v>
      </c>
      <c r="BA59" s="89">
        <f t="shared" si="27"/>
        <v>0</v>
      </c>
      <c r="BB59" s="89">
        <f t="shared" si="39"/>
        <v>0</v>
      </c>
      <c r="BC59" s="89">
        <f t="shared" si="29"/>
        <v>0</v>
      </c>
      <c r="BD59" s="89">
        <f t="shared" si="40"/>
        <v>0</v>
      </c>
      <c r="BE59" s="89"/>
      <c r="BF59" s="89"/>
    </row>
    <row r="60" spans="1:58" ht="12.75" x14ac:dyDescent="0.25">
      <c r="A60" s="18" t="s">
        <v>199</v>
      </c>
      <c r="B60" s="78" t="s">
        <v>200</v>
      </c>
      <c r="D60" s="85" t="str">
        <f>IF(_Privacy="Niet Relevant","n.v.t.","")</f>
        <v/>
      </c>
      <c r="E60" s="152"/>
      <c r="Z60" s="18" t="str">
        <f>IF(Tabel3[[#This Row],['#]]="","",IF(Tabel3[[#This Row],[Antwoord leverancier]]=AC60,"ok","nok"))</f>
        <v>nok</v>
      </c>
      <c r="AA60" s="18" t="s">
        <v>2</v>
      </c>
      <c r="AB60" s="89">
        <v>1</v>
      </c>
      <c r="AC60" s="89" t="s">
        <v>128</v>
      </c>
      <c r="AD60" s="89">
        <f>IF(Tabel3[[#This Row],[Antwoord leverancier]]="BASIS",0,AB60)</f>
        <v>1</v>
      </c>
      <c r="AE60" s="89">
        <f>IF(AND(AC60="Zie Toelichting",Tabel3[[#This Row],[Antwoord leverancier]]=AC60,Tabel3[[#This Row],[Toelichting]]&lt;&gt;""),AD60,0)</f>
        <v>0</v>
      </c>
      <c r="AG60" s="90">
        <f>IF(AND(Tabel3[[#This Row],[Antwoord leverancier]]=AC60,Tabel3[[#This Row],[Antwoord leverancier]]&lt;&gt;"Zie Toelichting"),AB60,AE60)</f>
        <v>0</v>
      </c>
      <c r="AK60" s="89">
        <f t="shared" si="11"/>
        <v>0</v>
      </c>
      <c r="AL60" s="89">
        <f t="shared" si="31"/>
        <v>0</v>
      </c>
      <c r="AM60" s="89">
        <f t="shared" si="13"/>
        <v>0</v>
      </c>
      <c r="AN60" s="89">
        <f t="shared" si="32"/>
        <v>0</v>
      </c>
      <c r="AO60" s="89">
        <f t="shared" si="15"/>
        <v>0</v>
      </c>
      <c r="AP60" s="89">
        <f t="shared" si="33"/>
        <v>0</v>
      </c>
      <c r="AQ60" s="89">
        <f t="shared" si="17"/>
        <v>0</v>
      </c>
      <c r="AR60" s="89">
        <f t="shared" si="34"/>
        <v>0</v>
      </c>
      <c r="AS60" s="89">
        <f t="shared" si="19"/>
        <v>0</v>
      </c>
      <c r="AT60" s="89">
        <f t="shared" si="35"/>
        <v>0</v>
      </c>
      <c r="AU60" s="89">
        <f t="shared" si="21"/>
        <v>0</v>
      </c>
      <c r="AV60" s="89">
        <f t="shared" si="36"/>
        <v>0</v>
      </c>
      <c r="AW60" s="89">
        <f t="shared" si="23"/>
        <v>1</v>
      </c>
      <c r="AX60" s="89">
        <f t="shared" si="37"/>
        <v>0</v>
      </c>
      <c r="AY60" s="89">
        <f t="shared" si="25"/>
        <v>0</v>
      </c>
      <c r="AZ60" s="89">
        <f t="shared" si="38"/>
        <v>0</v>
      </c>
      <c r="BA60" s="89">
        <f t="shared" si="27"/>
        <v>0</v>
      </c>
      <c r="BB60" s="89">
        <f t="shared" si="39"/>
        <v>0</v>
      </c>
      <c r="BC60" s="89">
        <f t="shared" si="29"/>
        <v>0</v>
      </c>
      <c r="BD60" s="89">
        <f t="shared" si="40"/>
        <v>0</v>
      </c>
      <c r="BE60" s="89"/>
      <c r="BF60" s="89"/>
    </row>
    <row r="61" spans="1:58" ht="12.75" x14ac:dyDescent="0.25">
      <c r="A61" s="183"/>
      <c r="B61" s="142" t="s">
        <v>201</v>
      </c>
      <c r="C61" s="141"/>
      <c r="D61" s="141">
        <v>0</v>
      </c>
      <c r="E61" s="141"/>
      <c r="Z61" s="18" t="str">
        <f>IF(Tabel3[[#This Row],['#]]="","",IF(Tabel3[[#This Row],[Antwoord leverancier]]=AC61,"ok","nok"))</f>
        <v/>
      </c>
      <c r="AD61" s="89">
        <f>IF(Tabel3[[#This Row],[Antwoord leverancier]]="BASIS",0,AB61)</f>
        <v>0</v>
      </c>
      <c r="AE61" s="89">
        <f>IF(AND(AC61="Zie Toelichting",Tabel3[[#This Row],[Antwoord leverancier]]=AC61,Tabel3[[#This Row],[Toelichting]]&lt;&gt;""),AD61,0)</f>
        <v>0</v>
      </c>
      <c r="AG61" s="90">
        <f>IF(AND(Tabel3[[#This Row],[Antwoord leverancier]]=AC61,Tabel3[[#This Row],[Antwoord leverancier]]&lt;&gt;"Zie Toelichting"),AB61,AE61)</f>
        <v>0</v>
      </c>
      <c r="AK61" s="89">
        <f t="shared" si="11"/>
        <v>0</v>
      </c>
      <c r="AL61" s="89">
        <f t="shared" si="31"/>
        <v>0</v>
      </c>
      <c r="AM61" s="89">
        <f t="shared" si="13"/>
        <v>0</v>
      </c>
      <c r="AN61" s="89">
        <f t="shared" si="32"/>
        <v>0</v>
      </c>
      <c r="AO61" s="89">
        <f t="shared" si="15"/>
        <v>0</v>
      </c>
      <c r="AP61" s="89">
        <f t="shared" si="33"/>
        <v>0</v>
      </c>
      <c r="AQ61" s="89">
        <f t="shared" si="17"/>
        <v>0</v>
      </c>
      <c r="AR61" s="89">
        <f t="shared" si="34"/>
        <v>0</v>
      </c>
      <c r="AS61" s="89">
        <f t="shared" si="19"/>
        <v>0</v>
      </c>
      <c r="AT61" s="89">
        <f t="shared" si="35"/>
        <v>0</v>
      </c>
      <c r="AU61" s="89">
        <f t="shared" si="21"/>
        <v>0</v>
      </c>
      <c r="AV61" s="89">
        <f t="shared" si="36"/>
        <v>0</v>
      </c>
      <c r="AW61" s="89">
        <f t="shared" si="23"/>
        <v>0</v>
      </c>
      <c r="AX61" s="89">
        <f t="shared" si="37"/>
        <v>0</v>
      </c>
      <c r="AY61" s="89">
        <f t="shared" si="25"/>
        <v>0</v>
      </c>
      <c r="AZ61" s="89">
        <f t="shared" si="38"/>
        <v>0</v>
      </c>
      <c r="BA61" s="89">
        <f t="shared" si="27"/>
        <v>0</v>
      </c>
      <c r="BB61" s="89">
        <f t="shared" si="39"/>
        <v>0</v>
      </c>
      <c r="BC61" s="89">
        <f t="shared" si="29"/>
        <v>0</v>
      </c>
      <c r="BD61" s="89">
        <f t="shared" si="40"/>
        <v>0</v>
      </c>
      <c r="BE61" s="89"/>
      <c r="BF61" s="89"/>
    </row>
    <row r="62" spans="1:58" ht="12.75" x14ac:dyDescent="0.25">
      <c r="A62" s="18" t="s">
        <v>202</v>
      </c>
      <c r="B62" s="78" t="s">
        <v>203</v>
      </c>
      <c r="D62" s="85" t="str">
        <f>IF(_Privacy="Niet Relevant","n.v.t.","")</f>
        <v/>
      </c>
      <c r="E62" s="152"/>
      <c r="Z62" s="18" t="str">
        <f>IF(Tabel3[[#This Row],['#]]="","",IF(Tabel3[[#This Row],[Antwoord leverancier]]=AC62,"ok","nok"))</f>
        <v>nok</v>
      </c>
      <c r="AA62" s="18" t="s">
        <v>2</v>
      </c>
      <c r="AB62" s="89">
        <v>1</v>
      </c>
      <c r="AC62" s="89" t="s">
        <v>128</v>
      </c>
      <c r="AD62" s="89">
        <f>IF(Tabel3[[#This Row],[Antwoord leverancier]]="BASIS",0,AB62)</f>
        <v>1</v>
      </c>
      <c r="AE62" s="89">
        <f>IF(AND(AC62="Zie Toelichting",Tabel3[[#This Row],[Antwoord leverancier]]=AC62,Tabel3[[#This Row],[Toelichting]]&lt;&gt;""),AD62,0)</f>
        <v>0</v>
      </c>
      <c r="AG62" s="90">
        <f>IF(AND(Tabel3[[#This Row],[Antwoord leverancier]]=AC62,Tabel3[[#This Row],[Antwoord leverancier]]&lt;&gt;"Zie Toelichting"),AB62,AE62)</f>
        <v>0</v>
      </c>
      <c r="AK62" s="89">
        <f t="shared" si="11"/>
        <v>0</v>
      </c>
      <c r="AL62" s="89">
        <f t="shared" si="31"/>
        <v>0</v>
      </c>
      <c r="AM62" s="89">
        <f t="shared" si="13"/>
        <v>0</v>
      </c>
      <c r="AN62" s="89">
        <f t="shared" si="32"/>
        <v>0</v>
      </c>
      <c r="AO62" s="89">
        <f t="shared" si="15"/>
        <v>0</v>
      </c>
      <c r="AP62" s="89">
        <f t="shared" si="33"/>
        <v>0</v>
      </c>
      <c r="AQ62" s="89">
        <f t="shared" si="17"/>
        <v>0</v>
      </c>
      <c r="AR62" s="89">
        <f t="shared" si="34"/>
        <v>0</v>
      </c>
      <c r="AS62" s="89">
        <f t="shared" si="19"/>
        <v>0</v>
      </c>
      <c r="AT62" s="89">
        <f t="shared" si="35"/>
        <v>0</v>
      </c>
      <c r="AU62" s="89">
        <f t="shared" si="21"/>
        <v>0</v>
      </c>
      <c r="AV62" s="89">
        <f t="shared" si="36"/>
        <v>0</v>
      </c>
      <c r="AW62" s="89">
        <f t="shared" si="23"/>
        <v>1</v>
      </c>
      <c r="AX62" s="89">
        <f t="shared" si="37"/>
        <v>0</v>
      </c>
      <c r="AY62" s="89">
        <f t="shared" si="25"/>
        <v>0</v>
      </c>
      <c r="AZ62" s="89">
        <f t="shared" si="38"/>
        <v>0</v>
      </c>
      <c r="BA62" s="89">
        <f t="shared" si="27"/>
        <v>0</v>
      </c>
      <c r="BB62" s="89">
        <f t="shared" si="39"/>
        <v>0</v>
      </c>
      <c r="BC62" s="89">
        <f t="shared" si="29"/>
        <v>0</v>
      </c>
      <c r="BD62" s="89">
        <f t="shared" si="40"/>
        <v>0</v>
      </c>
      <c r="BE62" s="89"/>
      <c r="BF62" s="89"/>
    </row>
    <row r="63" spans="1:58" ht="63.75" x14ac:dyDescent="0.25">
      <c r="A63" s="18" t="s">
        <v>204</v>
      </c>
      <c r="B63" s="78" t="s">
        <v>205</v>
      </c>
      <c r="D63" s="85" t="str">
        <f>IF(_Privacy="Niet Relevant","n.v.t.","")</f>
        <v/>
      </c>
      <c r="E63" s="152"/>
      <c r="Z63" s="18" t="str">
        <f>IF(Tabel3[[#This Row],['#]]="","",IF(Tabel3[[#This Row],[Antwoord leverancier]]=AC63,"ok","nok"))</f>
        <v>nok</v>
      </c>
      <c r="AA63" s="18" t="s">
        <v>2</v>
      </c>
      <c r="AB63" s="89">
        <v>5</v>
      </c>
      <c r="AC63" s="89" t="s">
        <v>128</v>
      </c>
      <c r="AD63" s="89">
        <f>IF(Tabel3[[#This Row],[Antwoord leverancier]]="BASIS",0,AB63)</f>
        <v>5</v>
      </c>
      <c r="AE63" s="89">
        <f>IF(AND(AC63="Zie Toelichting",Tabel3[[#This Row],[Antwoord leverancier]]=AC63,Tabel3[[#This Row],[Toelichting]]&lt;&gt;""),AD63,0)</f>
        <v>0</v>
      </c>
      <c r="AG63" s="90">
        <f>IF(AND(Tabel3[[#This Row],[Antwoord leverancier]]=AC63,Tabel3[[#This Row],[Antwoord leverancier]]&lt;&gt;"Zie Toelichting"),AB63,AE63)</f>
        <v>0</v>
      </c>
      <c r="AK63" s="89">
        <f t="shared" si="11"/>
        <v>0</v>
      </c>
      <c r="AL63" s="89">
        <f t="shared" si="31"/>
        <v>0</v>
      </c>
      <c r="AM63" s="89">
        <f t="shared" si="13"/>
        <v>0</v>
      </c>
      <c r="AN63" s="89">
        <f t="shared" si="32"/>
        <v>0</v>
      </c>
      <c r="AO63" s="89">
        <f t="shared" si="15"/>
        <v>0</v>
      </c>
      <c r="AP63" s="89">
        <f t="shared" si="33"/>
        <v>0</v>
      </c>
      <c r="AQ63" s="89">
        <f t="shared" si="17"/>
        <v>0</v>
      </c>
      <c r="AR63" s="89">
        <f t="shared" si="34"/>
        <v>0</v>
      </c>
      <c r="AS63" s="89">
        <f t="shared" si="19"/>
        <v>0</v>
      </c>
      <c r="AT63" s="89">
        <f t="shared" si="35"/>
        <v>0</v>
      </c>
      <c r="AU63" s="89">
        <f t="shared" si="21"/>
        <v>0</v>
      </c>
      <c r="AV63" s="89">
        <f t="shared" si="36"/>
        <v>0</v>
      </c>
      <c r="AW63" s="89">
        <f t="shared" si="23"/>
        <v>5</v>
      </c>
      <c r="AX63" s="89">
        <f t="shared" si="37"/>
        <v>0</v>
      </c>
      <c r="AY63" s="89">
        <f t="shared" si="25"/>
        <v>0</v>
      </c>
      <c r="AZ63" s="89">
        <f t="shared" si="38"/>
        <v>0</v>
      </c>
      <c r="BA63" s="89">
        <f t="shared" si="27"/>
        <v>0</v>
      </c>
      <c r="BB63" s="89">
        <f t="shared" si="39"/>
        <v>0</v>
      </c>
      <c r="BC63" s="89">
        <f t="shared" si="29"/>
        <v>0</v>
      </c>
      <c r="BD63" s="89">
        <f t="shared" si="40"/>
        <v>0</v>
      </c>
      <c r="BE63" s="89"/>
      <c r="BF63" s="89"/>
    </row>
    <row r="64" spans="1:58" ht="12.75" x14ac:dyDescent="0.25">
      <c r="A64" s="18" t="s">
        <v>206</v>
      </c>
      <c r="B64" s="78" t="s">
        <v>207</v>
      </c>
      <c r="D64" s="85" t="str">
        <f>IF(_Privacy="Niet Relevant","n.v.t.","")</f>
        <v/>
      </c>
      <c r="E64" s="152"/>
      <c r="Z64" s="18" t="str">
        <f>IF(Tabel3[[#This Row],['#]]="","",IF(Tabel3[[#This Row],[Antwoord leverancier]]=AC64,"ok","nok"))</f>
        <v>nok</v>
      </c>
      <c r="AA64" s="18" t="s">
        <v>2</v>
      </c>
      <c r="AB64" s="89">
        <v>1</v>
      </c>
      <c r="AC64" s="89" t="s">
        <v>95</v>
      </c>
      <c r="AD64" s="89">
        <f>IF(Tabel3[[#This Row],[Antwoord leverancier]]="BASIS",0,AB64)</f>
        <v>1</v>
      </c>
      <c r="AE64" s="89">
        <f>IF(AND(AC64="Zie Toelichting",Tabel3[[#This Row],[Antwoord leverancier]]=AC64,Tabel3[[#This Row],[Toelichting]]&lt;&gt;""),AD64,0)</f>
        <v>0</v>
      </c>
      <c r="AG64" s="90">
        <f>IF(AND(Tabel3[[#This Row],[Antwoord leverancier]]=AC64,Tabel3[[#This Row],[Antwoord leverancier]]&lt;&gt;"Zie Toelichting"),AB64,AE64)</f>
        <v>0</v>
      </c>
      <c r="AK64" s="89">
        <f t="shared" si="11"/>
        <v>0</v>
      </c>
      <c r="AL64" s="89">
        <f t="shared" si="31"/>
        <v>0</v>
      </c>
      <c r="AM64" s="89">
        <f t="shared" si="13"/>
        <v>0</v>
      </c>
      <c r="AN64" s="89">
        <f t="shared" si="32"/>
        <v>0</v>
      </c>
      <c r="AO64" s="89">
        <f t="shared" si="15"/>
        <v>0</v>
      </c>
      <c r="AP64" s="89">
        <f t="shared" si="33"/>
        <v>0</v>
      </c>
      <c r="AQ64" s="89">
        <f t="shared" si="17"/>
        <v>0</v>
      </c>
      <c r="AR64" s="89">
        <f t="shared" si="34"/>
        <v>0</v>
      </c>
      <c r="AS64" s="89">
        <f t="shared" si="19"/>
        <v>0</v>
      </c>
      <c r="AT64" s="89">
        <f t="shared" si="35"/>
        <v>0</v>
      </c>
      <c r="AU64" s="89">
        <f t="shared" si="21"/>
        <v>0</v>
      </c>
      <c r="AV64" s="89">
        <f t="shared" si="36"/>
        <v>0</v>
      </c>
      <c r="AW64" s="89">
        <f t="shared" si="23"/>
        <v>1</v>
      </c>
      <c r="AX64" s="89">
        <f t="shared" si="37"/>
        <v>0</v>
      </c>
      <c r="AY64" s="89">
        <f t="shared" si="25"/>
        <v>0</v>
      </c>
      <c r="AZ64" s="89">
        <f t="shared" si="38"/>
        <v>0</v>
      </c>
      <c r="BA64" s="89">
        <f t="shared" si="27"/>
        <v>0</v>
      </c>
      <c r="BB64" s="89">
        <f t="shared" si="39"/>
        <v>0</v>
      </c>
      <c r="BC64" s="89">
        <f t="shared" si="29"/>
        <v>0</v>
      </c>
      <c r="BD64" s="89">
        <f t="shared" si="40"/>
        <v>0</v>
      </c>
      <c r="BE64" s="89"/>
      <c r="BF64" s="89"/>
    </row>
    <row r="65" spans="1:58" ht="25.5" x14ac:dyDescent="0.25">
      <c r="A65" s="18" t="s">
        <v>208</v>
      </c>
      <c r="B65" s="78" t="s">
        <v>209</v>
      </c>
      <c r="D65" s="85" t="str">
        <f>IF(_Privacy="Niet Relevant","n.v.t.","")</f>
        <v/>
      </c>
      <c r="E65" s="152"/>
      <c r="Z65" s="18" t="str">
        <f>IF(Tabel3[[#This Row],['#]]="","",IF(Tabel3[[#This Row],[Antwoord leverancier]]=AC65,"ok","nok"))</f>
        <v>nok</v>
      </c>
      <c r="AA65" s="18" t="s">
        <v>2</v>
      </c>
      <c r="AB65" s="89">
        <v>3</v>
      </c>
      <c r="AC65" s="89" t="s">
        <v>128</v>
      </c>
      <c r="AD65" s="89">
        <f>IF(Tabel3[[#This Row],[Antwoord leverancier]]="BASIS",0,AB65)</f>
        <v>3</v>
      </c>
      <c r="AE65" s="89">
        <f>IF(AND(AC65="Zie Toelichting",Tabel3[[#This Row],[Antwoord leverancier]]=AC65,Tabel3[[#This Row],[Toelichting]]&lt;&gt;""),AD65,0)</f>
        <v>0</v>
      </c>
      <c r="AG65" s="90">
        <f>IF(AND(Tabel3[[#This Row],[Antwoord leverancier]]=AC65,Tabel3[[#This Row],[Antwoord leverancier]]&lt;&gt;"Zie Toelichting"),AB65,AE65)</f>
        <v>0</v>
      </c>
      <c r="AK65" s="89">
        <f t="shared" si="11"/>
        <v>0</v>
      </c>
      <c r="AL65" s="89">
        <f t="shared" si="31"/>
        <v>0</v>
      </c>
      <c r="AM65" s="89">
        <f t="shared" si="13"/>
        <v>0</v>
      </c>
      <c r="AN65" s="89">
        <f t="shared" si="32"/>
        <v>0</v>
      </c>
      <c r="AO65" s="89">
        <f t="shared" si="15"/>
        <v>0</v>
      </c>
      <c r="AP65" s="89">
        <f t="shared" si="33"/>
        <v>0</v>
      </c>
      <c r="AQ65" s="89">
        <f t="shared" si="17"/>
        <v>0</v>
      </c>
      <c r="AR65" s="89">
        <f t="shared" si="34"/>
        <v>0</v>
      </c>
      <c r="AS65" s="89">
        <f t="shared" si="19"/>
        <v>0</v>
      </c>
      <c r="AT65" s="89">
        <f t="shared" si="35"/>
        <v>0</v>
      </c>
      <c r="AU65" s="89">
        <f t="shared" si="21"/>
        <v>0</v>
      </c>
      <c r="AV65" s="89">
        <f t="shared" si="36"/>
        <v>0</v>
      </c>
      <c r="AW65" s="89">
        <f t="shared" si="23"/>
        <v>3</v>
      </c>
      <c r="AX65" s="89">
        <f t="shared" si="37"/>
        <v>0</v>
      </c>
      <c r="AY65" s="89">
        <f t="shared" si="25"/>
        <v>0</v>
      </c>
      <c r="AZ65" s="89">
        <f t="shared" si="38"/>
        <v>0</v>
      </c>
      <c r="BA65" s="89">
        <f t="shared" si="27"/>
        <v>0</v>
      </c>
      <c r="BB65" s="89">
        <f t="shared" si="39"/>
        <v>0</v>
      </c>
      <c r="BC65" s="89">
        <f t="shared" si="29"/>
        <v>0</v>
      </c>
      <c r="BD65" s="89">
        <f t="shared" si="40"/>
        <v>0</v>
      </c>
      <c r="BE65" s="89"/>
      <c r="BF65" s="89"/>
    </row>
    <row r="66" spans="1:58" ht="47.85" customHeight="1" x14ac:dyDescent="0.25">
      <c r="A66" s="18" t="s">
        <v>210</v>
      </c>
      <c r="B66" s="78" t="s">
        <v>211</v>
      </c>
      <c r="C66" s="78" t="s">
        <v>212</v>
      </c>
      <c r="D66" s="85" t="str">
        <f>IF(_Privacy="Niet Relevant","n.v.t.","")</f>
        <v/>
      </c>
      <c r="E66" s="152"/>
      <c r="Z66" s="18" t="str">
        <f>IF(Tabel3[[#This Row],['#]]="","",IF(Tabel3[[#This Row],[Antwoord leverancier]]=AC66,"ok","nok"))</f>
        <v>nok</v>
      </c>
      <c r="AA66" s="18" t="s">
        <v>2</v>
      </c>
      <c r="AB66" s="89">
        <v>1</v>
      </c>
      <c r="AC66" s="89" t="s">
        <v>95</v>
      </c>
      <c r="AD66" s="89">
        <f>IF(Tabel3[[#This Row],[Antwoord leverancier]]="BASIS",0,AB66)</f>
        <v>1</v>
      </c>
      <c r="AE66" s="89">
        <f>IF(AND(AC66="Zie Toelichting",Tabel3[[#This Row],[Antwoord leverancier]]=AC66,Tabel3[[#This Row],[Toelichting]]&lt;&gt;""),AD66,0)</f>
        <v>0</v>
      </c>
      <c r="AG66" s="90">
        <f>IF(AND(Tabel3[[#This Row],[Antwoord leverancier]]=AC66,Tabel3[[#This Row],[Antwoord leverancier]]&lt;&gt;"Zie Toelichting"),AB66,AE66)</f>
        <v>0</v>
      </c>
      <c r="AK66" s="89">
        <f t="shared" si="11"/>
        <v>0</v>
      </c>
      <c r="AL66" s="89">
        <f t="shared" si="31"/>
        <v>0</v>
      </c>
      <c r="AM66" s="89">
        <f t="shared" si="13"/>
        <v>0</v>
      </c>
      <c r="AN66" s="89">
        <f t="shared" si="32"/>
        <v>0</v>
      </c>
      <c r="AO66" s="89">
        <f t="shared" si="15"/>
        <v>0</v>
      </c>
      <c r="AP66" s="89">
        <f t="shared" si="33"/>
        <v>0</v>
      </c>
      <c r="AQ66" s="89">
        <f t="shared" si="17"/>
        <v>0</v>
      </c>
      <c r="AR66" s="89">
        <f t="shared" si="34"/>
        <v>0</v>
      </c>
      <c r="AS66" s="89">
        <f t="shared" si="19"/>
        <v>0</v>
      </c>
      <c r="AT66" s="89">
        <f t="shared" si="35"/>
        <v>0</v>
      </c>
      <c r="AU66" s="89">
        <f t="shared" si="21"/>
        <v>0</v>
      </c>
      <c r="AV66" s="89">
        <f t="shared" si="36"/>
        <v>0</v>
      </c>
      <c r="AW66" s="89">
        <f t="shared" si="23"/>
        <v>1</v>
      </c>
      <c r="AX66" s="89">
        <f t="shared" si="37"/>
        <v>0</v>
      </c>
      <c r="AY66" s="89">
        <f t="shared" si="25"/>
        <v>0</v>
      </c>
      <c r="AZ66" s="89">
        <f t="shared" si="38"/>
        <v>0</v>
      </c>
      <c r="BA66" s="89">
        <f t="shared" si="27"/>
        <v>0</v>
      </c>
      <c r="BB66" s="89">
        <f t="shared" si="39"/>
        <v>0</v>
      </c>
      <c r="BC66" s="89">
        <f t="shared" si="29"/>
        <v>0</v>
      </c>
      <c r="BD66" s="89">
        <f t="shared" si="40"/>
        <v>0</v>
      </c>
      <c r="BE66" s="89"/>
      <c r="BF66" s="89"/>
    </row>
    <row r="67" spans="1:58" ht="51" x14ac:dyDescent="0.25">
      <c r="A67" s="183"/>
      <c r="B67" s="142" t="s">
        <v>213</v>
      </c>
      <c r="C67" s="141" t="s">
        <v>214</v>
      </c>
      <c r="D67" s="141">
        <v>0</v>
      </c>
      <c r="E67" s="141"/>
      <c r="Z67" s="18" t="str">
        <f>IF(Tabel3[[#This Row],['#]]="","",IF(Tabel3[[#This Row],[Antwoord leverancier]]=AC67,"ok","nok"))</f>
        <v/>
      </c>
      <c r="AD67" s="89">
        <f>IF(Tabel3[[#This Row],[Antwoord leverancier]]="BASIS",0,AB67)</f>
        <v>0</v>
      </c>
      <c r="AE67" s="89">
        <f>IF(AND(AC67="Zie Toelichting",Tabel3[[#This Row],[Antwoord leverancier]]=AC67,Tabel3[[#This Row],[Toelichting]]&lt;&gt;""),AD67,0)</f>
        <v>0</v>
      </c>
      <c r="AG67" s="90">
        <f>IF(AND(Tabel3[[#This Row],[Antwoord leverancier]]=AC67,Tabel3[[#This Row],[Antwoord leverancier]]&lt;&gt;"Zie Toelichting"),AB67,AE67)</f>
        <v>0</v>
      </c>
      <c r="AK67" s="89">
        <f t="shared" si="11"/>
        <v>0</v>
      </c>
      <c r="AL67" s="89">
        <f t="shared" si="31"/>
        <v>0</v>
      </c>
      <c r="AM67" s="89">
        <f t="shared" si="13"/>
        <v>0</v>
      </c>
      <c r="AN67" s="89">
        <f t="shared" si="32"/>
        <v>0</v>
      </c>
      <c r="AO67" s="89">
        <f t="shared" si="15"/>
        <v>0</v>
      </c>
      <c r="AP67" s="89">
        <f t="shared" si="33"/>
        <v>0</v>
      </c>
      <c r="AQ67" s="89">
        <f t="shared" si="17"/>
        <v>0</v>
      </c>
      <c r="AR67" s="89">
        <f t="shared" si="34"/>
        <v>0</v>
      </c>
      <c r="AS67" s="89">
        <f t="shared" si="19"/>
        <v>0</v>
      </c>
      <c r="AT67" s="89">
        <f t="shared" si="35"/>
        <v>0</v>
      </c>
      <c r="AU67" s="89">
        <f t="shared" si="21"/>
        <v>0</v>
      </c>
      <c r="AV67" s="89">
        <f t="shared" si="36"/>
        <v>0</v>
      </c>
      <c r="AW67" s="89">
        <f t="shared" si="23"/>
        <v>0</v>
      </c>
      <c r="AX67" s="89">
        <f t="shared" si="37"/>
        <v>0</v>
      </c>
      <c r="AY67" s="89">
        <f t="shared" si="25"/>
        <v>0</v>
      </c>
      <c r="AZ67" s="89">
        <f t="shared" si="38"/>
        <v>0</v>
      </c>
      <c r="BA67" s="89">
        <f t="shared" si="27"/>
        <v>0</v>
      </c>
      <c r="BB67" s="89">
        <f t="shared" si="39"/>
        <v>0</v>
      </c>
      <c r="BC67" s="89">
        <f t="shared" si="29"/>
        <v>0</v>
      </c>
      <c r="BD67" s="89">
        <f t="shared" si="40"/>
        <v>0</v>
      </c>
      <c r="BE67" s="89"/>
      <c r="BF67" s="89"/>
    </row>
    <row r="68" spans="1:58" ht="21.75" customHeight="1" x14ac:dyDescent="0.25">
      <c r="A68" s="18" t="s">
        <v>215</v>
      </c>
      <c r="B68" s="78" t="s">
        <v>216</v>
      </c>
      <c r="D68" s="85" t="str">
        <f>IF(_Privacy="Niet Relevant","n.v.t.","")</f>
        <v/>
      </c>
      <c r="E68" s="152"/>
      <c r="Z68" s="18" t="str">
        <f>IF(Tabel3[[#This Row],['#]]="","",IF(Tabel3[[#This Row],[Antwoord leverancier]]=AC68,"ok","nok"))</f>
        <v>nok</v>
      </c>
      <c r="AA68" s="18" t="s">
        <v>67</v>
      </c>
      <c r="AB68" s="89">
        <v>5</v>
      </c>
      <c r="AC68" s="89" t="s">
        <v>128</v>
      </c>
      <c r="AD68" s="89">
        <f>IF(Tabel3[[#This Row],[Antwoord leverancier]]="BASIS",0,AB68)</f>
        <v>5</v>
      </c>
      <c r="AE68" s="89">
        <f>IF(AND(AC68="Zie Toelichting",Tabel3[[#This Row],[Antwoord leverancier]]=AC68,Tabel3[[#This Row],[Toelichting]]&lt;&gt;""),AD68,0)</f>
        <v>0</v>
      </c>
      <c r="AG68" s="90">
        <f>IF(AND(Tabel3[[#This Row],[Antwoord leverancier]]=AC68,Tabel3[[#This Row],[Antwoord leverancier]]&lt;&gt;"Zie Toelichting"),AB68,AE68)</f>
        <v>0</v>
      </c>
      <c r="AK68" s="89">
        <f t="shared" si="11"/>
        <v>0</v>
      </c>
      <c r="AL68" s="89">
        <f t="shared" si="31"/>
        <v>0</v>
      </c>
      <c r="AM68" s="89">
        <f t="shared" si="13"/>
        <v>0</v>
      </c>
      <c r="AN68" s="89">
        <f t="shared" si="32"/>
        <v>0</v>
      </c>
      <c r="AO68" s="89">
        <f t="shared" si="15"/>
        <v>0</v>
      </c>
      <c r="AP68" s="89">
        <f t="shared" si="33"/>
        <v>0</v>
      </c>
      <c r="AQ68" s="89">
        <f t="shared" si="17"/>
        <v>0</v>
      </c>
      <c r="AR68" s="89">
        <f t="shared" si="34"/>
        <v>0</v>
      </c>
      <c r="AS68" s="89">
        <f t="shared" si="19"/>
        <v>0</v>
      </c>
      <c r="AT68" s="89">
        <f t="shared" si="35"/>
        <v>0</v>
      </c>
      <c r="AU68" s="89">
        <f t="shared" si="21"/>
        <v>0</v>
      </c>
      <c r="AV68" s="89">
        <f t="shared" si="36"/>
        <v>0</v>
      </c>
      <c r="AW68" s="89">
        <f t="shared" si="23"/>
        <v>0</v>
      </c>
      <c r="AX68" s="89">
        <f t="shared" si="37"/>
        <v>0</v>
      </c>
      <c r="AY68" s="89">
        <f t="shared" si="25"/>
        <v>5</v>
      </c>
      <c r="AZ68" s="89">
        <f t="shared" si="38"/>
        <v>0</v>
      </c>
      <c r="BA68" s="89">
        <f t="shared" si="27"/>
        <v>0</v>
      </c>
      <c r="BB68" s="89">
        <f t="shared" si="39"/>
        <v>0</v>
      </c>
      <c r="BC68" s="89">
        <f t="shared" si="29"/>
        <v>0</v>
      </c>
      <c r="BD68" s="89">
        <f t="shared" si="40"/>
        <v>0</v>
      </c>
      <c r="BE68" s="89"/>
      <c r="BF68" s="89"/>
    </row>
    <row r="69" spans="1:58" s="181" customFormat="1" ht="7.5" customHeight="1" x14ac:dyDescent="0.25">
      <c r="A69" s="87"/>
      <c r="B69" s="87"/>
      <c r="C69" s="87"/>
      <c r="D69" s="87"/>
      <c r="E69" s="87"/>
      <c r="F69" s="18"/>
      <c r="G69" s="18"/>
      <c r="W69" s="18"/>
      <c r="X69" s="18"/>
      <c r="Y69" s="18"/>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row>
    <row r="70" spans="1:58" x14ac:dyDescent="0.25">
      <c r="AY70" s="89">
        <f t="shared" ref="AY70" si="42">IF($AA70=AY$1,$AD70,0)</f>
        <v>0</v>
      </c>
    </row>
  </sheetData>
  <sheetProtection algorithmName="SHA-512" hashValue="MYVHUySAlDJ3gklI1I7l7wG7HTAAazbJ4omwT/81n0+4XDswmZrT0QYC7H6OHLTpKvwDmyVh2gVZTm+N/gQ+Vg==" saltValue="t0STRqsXSABa1JRpshTr7w==" spinCount="100000" sheet="1" selectLockedCells="1" autoFilter="0"/>
  <protectedRanges>
    <protectedRange sqref="E8 E14 E16 E18 E24 E27 E31 E33 E35 E39 E44 E55 E57 E61 E67 D6:E7 D9:E13 D15:E15 D17:E17 D25:E26 D28:E30 D32:E32 D34:E34 D36:E38 D40:E43 D45:E54 D56:E56 D58:E60 D62:E66 D68:E68 D19:E23" name="Bereik1"/>
  </protectedRanges>
  <mergeCells count="12">
    <mergeCell ref="A2:E2"/>
    <mergeCell ref="AK1:AL1"/>
    <mergeCell ref="AO1:AP1"/>
    <mergeCell ref="AU1:AV1"/>
    <mergeCell ref="AM1:AN1"/>
    <mergeCell ref="A1:D1"/>
    <mergeCell ref="AW1:AX1"/>
    <mergeCell ref="AY1:AZ1"/>
    <mergeCell ref="BA1:BB1"/>
    <mergeCell ref="BC1:BD1"/>
    <mergeCell ref="AQ1:AR1"/>
    <mergeCell ref="AS1:AT1"/>
  </mergeCells>
  <conditionalFormatting sqref="B6">
    <cfRule type="expression" dxfId="19" priority="2">
      <formula>AND(B9="H")</formula>
    </cfRule>
  </conditionalFormatting>
  <conditionalFormatting sqref="B7">
    <cfRule type="expression" dxfId="18" priority="3">
      <formula>AND(B9="H")</formula>
    </cfRule>
  </conditionalFormatting>
  <conditionalFormatting sqref="D5:D68">
    <cfRule type="expression" dxfId="17" priority="1">
      <formula>AND(_Check="x",$D5&lt;&gt;"",$D5&lt;&gt;"-",$D5&lt;&gt;"n.v.t.",$D5&lt;&gt;$AC5)</formula>
    </cfRule>
  </conditionalFormatting>
  <dataValidations count="5">
    <dataValidation type="list" allowBlank="1" showInputMessage="1" showErrorMessage="1" sqref="D9:D13 D19 D28:D30 D32 D34 D36:D37 D40:D43 D45:D54 D56 D58:D59 D62:D63 D65 D68" xr:uid="{00000000-0002-0000-0100-000000000000}">
      <formula1>lst_janee</formula1>
    </dataValidation>
    <dataValidation allowBlank="1" showInputMessage="1" showErrorMessage="1" sqref="F1:I68 F69:G69 F70:I1048576" xr:uid="{00000000-0002-0000-0100-000001000000}"/>
    <dataValidation type="list" allowBlank="1" showInputMessage="1" showErrorMessage="1" sqref="J5:Y68 AA6:AA68 W69:Y69" xr:uid="{00000000-0002-0000-0100-000002000000}">
      <formula1>lst_Category</formula1>
    </dataValidation>
    <dataValidation type="list" allowBlank="1" showInputMessage="1" showErrorMessage="1" sqref="D6:D7 D15 D17 D20:D21 D25 D64 D66" xr:uid="{00000000-0002-0000-0100-000003000000}">
      <formula1>lst_ToelNvt</formula1>
    </dataValidation>
    <dataValidation type="list" allowBlank="1" showInputMessage="1" showErrorMessage="1" sqref="D22:D23 D26 D38 D60" xr:uid="{00000000-0002-0000-0100-000004000000}">
      <formula1>lst_janeenvt</formula1>
    </dataValidation>
  </dataValidations>
  <pageMargins left="0.23622047244094499" right="0.23622047244094499" top="0.74803149606299202" bottom="0.74803149606299202" header="0.31496062992126" footer="0.31496062992126"/>
  <pageSetup paperSize="8" orientation="landscape" r:id="rId1"/>
  <headerFooter>
    <oddFooter>&amp;L&amp;8&amp;F | &amp;A&amp;C&amp;8Indien ingevuld - VERTROUWELIJK&amp;R&amp;8&amp;P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BD67"/>
  <sheetViews>
    <sheetView showGridLines="0" showRowColHeaders="0" zoomScale="90" zoomScaleNormal="90" workbookViewId="0">
      <selection activeCell="B9" sqref="B9"/>
    </sheetView>
  </sheetViews>
  <sheetFormatPr defaultColWidth="9" defaultRowHeight="12.75" x14ac:dyDescent="0.25"/>
  <cols>
    <col min="1" max="1" width="10.28515625" style="18" customWidth="1"/>
    <col min="2" max="2" width="68.28515625" style="78" customWidth="1"/>
    <col min="3" max="3" width="11.7109375" style="117" customWidth="1"/>
    <col min="4" max="4" width="55.28515625" style="18" customWidth="1"/>
    <col min="5" max="5" width="17.28515625" style="18" customWidth="1"/>
    <col min="6" max="6" width="29.85546875" style="119" customWidth="1"/>
    <col min="7" max="26" width="4.7109375" style="18" customWidth="1"/>
    <col min="27" max="27" width="14" style="18" hidden="1" customWidth="1"/>
    <col min="28" max="56" width="0" style="18" hidden="1" customWidth="1"/>
    <col min="57" max="16384" width="9" style="18"/>
  </cols>
  <sheetData>
    <row r="1" spans="1:56" ht="23.25" x14ac:dyDescent="0.35">
      <c r="A1" s="15" t="s">
        <v>217</v>
      </c>
      <c r="B1" s="269"/>
      <c r="C1" s="269"/>
      <c r="D1" s="269"/>
      <c r="E1" s="269"/>
      <c r="F1" s="124" t="str">
        <f>"Compleet -  "&amp;'1b. Privacy Pseudonimisatie'!$AJ$2&amp;"%"</f>
        <v>Compleet -  0%</v>
      </c>
      <c r="AB1" s="88" t="s">
        <v>58</v>
      </c>
      <c r="AC1" s="82" t="s">
        <v>218</v>
      </c>
      <c r="AD1" s="89"/>
      <c r="AE1" s="89"/>
      <c r="AF1" s="89"/>
      <c r="AG1" s="91"/>
      <c r="AH1" s="82" t="s">
        <v>59</v>
      </c>
      <c r="AJ1" s="82" t="s">
        <v>60</v>
      </c>
      <c r="AK1" s="3" t="s">
        <v>61</v>
      </c>
      <c r="AL1" s="3"/>
      <c r="AM1" s="3" t="s">
        <v>62</v>
      </c>
      <c r="AN1" s="3"/>
      <c r="AO1" s="3" t="s">
        <v>63</v>
      </c>
      <c r="AP1" s="3"/>
      <c r="AQ1" s="3" t="s">
        <v>64</v>
      </c>
      <c r="AR1" s="3"/>
      <c r="AS1" s="2" t="s">
        <v>65</v>
      </c>
      <c r="AT1" s="2"/>
      <c r="AU1" s="3" t="s">
        <v>66</v>
      </c>
      <c r="AV1" s="3"/>
      <c r="AW1" s="3" t="s">
        <v>2</v>
      </c>
      <c r="AX1" s="3"/>
      <c r="AY1" s="3" t="s">
        <v>67</v>
      </c>
      <c r="AZ1" s="3"/>
      <c r="BA1" s="3" t="s">
        <v>68</v>
      </c>
      <c r="BB1" s="3"/>
      <c r="BC1" s="3" t="s">
        <v>69</v>
      </c>
      <c r="BD1" s="3"/>
    </row>
    <row r="2" spans="1:56" ht="96.75" customHeight="1" x14ac:dyDescent="0.25">
      <c r="A2" s="271" t="s">
        <v>219</v>
      </c>
      <c r="B2" s="271"/>
      <c r="C2" s="271"/>
      <c r="D2" s="271"/>
      <c r="E2" s="271"/>
      <c r="F2" s="271"/>
      <c r="AB2" s="105">
        <f>SUM(AB5:AB96)</f>
        <v>87</v>
      </c>
      <c r="AC2" s="106">
        <f>AG2</f>
        <v>0</v>
      </c>
      <c r="AD2" s="89"/>
      <c r="AE2" s="88"/>
      <c r="AF2" s="88"/>
      <c r="AG2" s="89">
        <f>SUM(AG5:AG96)</f>
        <v>0</v>
      </c>
      <c r="AH2" s="82" t="s">
        <v>72</v>
      </c>
      <c r="AJ2" s="88">
        <f>ROUND(COUNTA(E5:E97)/COUNTA(AB5:AB96),2)*100</f>
        <v>0</v>
      </c>
      <c r="AK2" s="89"/>
      <c r="AL2" s="89">
        <f>IF(AND(AL4&gt;0,AK4&gt;0),ROUND(AL4/AK4,2),0)</f>
        <v>0</v>
      </c>
      <c r="AM2" s="89"/>
      <c r="AN2" s="89">
        <f>IF(AND(AN4&gt;0,AM4&gt;0),AN4/AM4,0)</f>
        <v>0</v>
      </c>
      <c r="AO2" s="89"/>
      <c r="AP2" s="89">
        <f>IF(AND(AP4&gt;0,AO4&gt;0),ROUND(AP4/AO4,2),0)</f>
        <v>0</v>
      </c>
      <c r="AQ2" s="89"/>
      <c r="AR2" s="89">
        <f>IF(AND(AR4&gt;0,AQ4&gt;0),ROUND(AR4/AQ4,2),0)</f>
        <v>0</v>
      </c>
      <c r="AS2" s="95"/>
      <c r="AT2" s="95">
        <f>IF(AND(AU5&gt;0,AT5&gt;0),AU5/AT5,0)</f>
        <v>0</v>
      </c>
      <c r="AU2" s="89"/>
      <c r="AV2" s="89">
        <f>IF(AND(AV4&gt;0,AU4&gt;0),ROUND(AV4/AU4,2),0)</f>
        <v>0</v>
      </c>
      <c r="AW2" s="89"/>
      <c r="AX2" s="89">
        <f>IF(AND(AX4&gt;0,AW4&gt;0),ROUND(AX4/AW4,2),0)</f>
        <v>0</v>
      </c>
      <c r="AY2" s="89"/>
      <c r="AZ2" s="89">
        <f>IF(AND(AZ4&gt;0,AY4&gt;0),ROUND(AZ4/AY4,2),0)</f>
        <v>0</v>
      </c>
      <c r="BA2" s="89"/>
      <c r="BB2" s="89">
        <f>IF(AND(BB4&gt;0,BA4&gt;0),ROUND(BB4/BA4,2),0)</f>
        <v>0</v>
      </c>
      <c r="BC2" s="89"/>
      <c r="BD2" s="89">
        <f>IF(AND(BD4&gt;0,BC4&gt;0),ROUND(BD4/BC4,2),0)</f>
        <v>0</v>
      </c>
    </row>
    <row r="3" spans="1:56" x14ac:dyDescent="0.25">
      <c r="A3" s="189"/>
      <c r="B3" s="189"/>
      <c r="C3" s="116"/>
      <c r="D3" s="189"/>
      <c r="E3" s="189"/>
      <c r="F3" s="189"/>
      <c r="AA3" s="82" t="s">
        <v>83</v>
      </c>
      <c r="AB3" s="88" t="s">
        <v>84</v>
      </c>
      <c r="AC3" s="88" t="s">
        <v>85</v>
      </c>
      <c r="AD3" s="88" t="s">
        <v>220</v>
      </c>
      <c r="AE3" s="88"/>
      <c r="AF3" s="88"/>
      <c r="AG3" s="91" t="s">
        <v>88</v>
      </c>
      <c r="AH3" s="82" t="s">
        <v>89</v>
      </c>
      <c r="AK3" s="88" t="s">
        <v>75</v>
      </c>
      <c r="AL3" s="88" t="s">
        <v>76</v>
      </c>
      <c r="AM3" s="88" t="s">
        <v>75</v>
      </c>
      <c r="AN3" s="88" t="s">
        <v>76</v>
      </c>
      <c r="AO3" s="88" t="s">
        <v>75</v>
      </c>
      <c r="AP3" s="88" t="s">
        <v>76</v>
      </c>
      <c r="AQ3" s="88" t="s">
        <v>75</v>
      </c>
      <c r="AR3" s="88" t="s">
        <v>76</v>
      </c>
      <c r="AS3" s="96" t="s">
        <v>75</v>
      </c>
      <c r="AT3" s="96" t="s">
        <v>76</v>
      </c>
      <c r="AU3" s="88" t="s">
        <v>75</v>
      </c>
      <c r="AV3" s="88" t="s">
        <v>76</v>
      </c>
      <c r="AW3" s="88" t="s">
        <v>75</v>
      </c>
      <c r="AX3" s="88" t="s">
        <v>76</v>
      </c>
      <c r="AY3" s="88" t="s">
        <v>75</v>
      </c>
      <c r="AZ3" s="88" t="s">
        <v>76</v>
      </c>
      <c r="BA3" s="88" t="s">
        <v>75</v>
      </c>
      <c r="BB3" s="88" t="s">
        <v>76</v>
      </c>
      <c r="BC3" s="88" t="s">
        <v>75</v>
      </c>
      <c r="BD3" s="88" t="s">
        <v>76</v>
      </c>
    </row>
    <row r="4" spans="1:56" x14ac:dyDescent="0.25">
      <c r="A4" s="83" t="s">
        <v>77</v>
      </c>
      <c r="B4" s="83" t="s">
        <v>221</v>
      </c>
      <c r="C4" s="83" t="s">
        <v>222</v>
      </c>
      <c r="D4" s="83" t="s">
        <v>223</v>
      </c>
      <c r="E4" s="84" t="s">
        <v>224</v>
      </c>
      <c r="F4" s="84" t="s">
        <v>225</v>
      </c>
      <c r="AK4" s="88">
        <f>SUM(AK5:AK196)</f>
        <v>0</v>
      </c>
      <c r="AL4" s="88">
        <f>SUM(AL5:AL196)</f>
        <v>0</v>
      </c>
      <c r="AM4" s="88">
        <f>SUM(AM5:AM198)</f>
        <v>0</v>
      </c>
      <c r="AN4" s="88">
        <f>SUM(AN5:AN198)</f>
        <v>0</v>
      </c>
      <c r="AO4" s="88">
        <f>SUM(AO5:AO196)</f>
        <v>0</v>
      </c>
      <c r="AP4" s="88">
        <f>SUM(AP5:AP196)</f>
        <v>0</v>
      </c>
      <c r="AQ4" s="88">
        <f>SUM(AQ5:AQ196)</f>
        <v>0</v>
      </c>
      <c r="AR4" s="88">
        <f>SUM(AR5:AR196)</f>
        <v>0</v>
      </c>
      <c r="AS4" s="96">
        <f>SUM(BN6:BN197)</f>
        <v>0</v>
      </c>
      <c r="AT4" s="96">
        <f>SUM(BO6:BO197)</f>
        <v>0</v>
      </c>
      <c r="AU4" s="88">
        <f t="shared" ref="AU4:BD4" si="0">SUM(AU5:AU196)</f>
        <v>0</v>
      </c>
      <c r="AV4" s="88">
        <f t="shared" si="0"/>
        <v>0</v>
      </c>
      <c r="AW4" s="88">
        <f t="shared" si="0"/>
        <v>87</v>
      </c>
      <c r="AX4" s="88">
        <f t="shared" si="0"/>
        <v>0</v>
      </c>
      <c r="AY4" s="88">
        <f t="shared" si="0"/>
        <v>0</v>
      </c>
      <c r="AZ4" s="88">
        <f t="shared" si="0"/>
        <v>0</v>
      </c>
      <c r="BA4" s="88">
        <f t="shared" si="0"/>
        <v>0</v>
      </c>
      <c r="BB4" s="88">
        <f t="shared" si="0"/>
        <v>0</v>
      </c>
      <c r="BC4" s="88">
        <f t="shared" si="0"/>
        <v>0</v>
      </c>
      <c r="BD4" s="88">
        <f t="shared" si="0"/>
        <v>0</v>
      </c>
    </row>
    <row r="5" spans="1:56" x14ac:dyDescent="0.25">
      <c r="A5" s="126"/>
      <c r="B5" s="129" t="s">
        <v>226</v>
      </c>
      <c r="C5" s="127"/>
      <c r="D5" s="130"/>
      <c r="E5" s="128"/>
      <c r="F5" s="128"/>
      <c r="AB5" s="89"/>
      <c r="AC5" s="89"/>
      <c r="AD5" s="89"/>
      <c r="AE5" s="89"/>
      <c r="AF5" s="89"/>
      <c r="AG5" s="90">
        <f t="shared" ref="AG5:AG62" si="1">IF(E5=AC5,AB5,IF(D5=AD5,AF5,0))</f>
        <v>0</v>
      </c>
      <c r="AK5" s="89">
        <f>IF($AA5=AK$1,$AB5,0)</f>
        <v>0</v>
      </c>
      <c r="AL5" s="89">
        <f t="shared" ref="AL5" si="2">IF($AA5=AK$1,$AG5,0)</f>
        <v>0</v>
      </c>
      <c r="AM5" s="89">
        <f>IF($AA5=AM$1,$AB5,0)</f>
        <v>0</v>
      </c>
      <c r="AN5" s="89">
        <f t="shared" ref="AN5" si="3">IF($AA5=AM$1,$AG5,0)</f>
        <v>0</v>
      </c>
      <c r="AO5" s="89">
        <f>IF($AA5=AO$1,$AB5,0)</f>
        <v>0</v>
      </c>
      <c r="AP5" s="89">
        <f t="shared" ref="AP5" si="4">IF($AA5=AO$1,$AG5,0)</f>
        <v>0</v>
      </c>
      <c r="AQ5" s="89">
        <f>IF($AA5=AQ$1,$AB5,0)</f>
        <v>0</v>
      </c>
      <c r="AR5" s="89">
        <f t="shared" ref="AR5" si="5">IF($AA5=AQ$1,$AG5,0)</f>
        <v>0</v>
      </c>
      <c r="AS5" s="89">
        <f>IF($AA5=AS$1,$AB5,0)</f>
        <v>0</v>
      </c>
      <c r="AT5" s="89">
        <f t="shared" ref="AT5" si="6">IF($AA5=AS$1,$AG5,0)</f>
        <v>0</v>
      </c>
      <c r="AU5" s="89">
        <f>IF($AA5=AU$1,$AB5,0)</f>
        <v>0</v>
      </c>
      <c r="AV5" s="89">
        <f t="shared" ref="AV5" si="7">IF($AA5=AU$1,$AG5,0)</f>
        <v>0</v>
      </c>
      <c r="AW5" s="89">
        <f>IF($AA5=AW$1,$AB5,0)</f>
        <v>0</v>
      </c>
      <c r="AX5" s="89">
        <f t="shared" ref="AX5" si="8">IF($AA5=AW$1,$AG5,0)</f>
        <v>0</v>
      </c>
      <c r="AY5" s="89">
        <f>IF($AA5=AY$1,$AB5,0)</f>
        <v>0</v>
      </c>
      <c r="AZ5" s="89">
        <f t="shared" ref="AZ5" si="9">IF($AA5=AY$1,$AG5,0)</f>
        <v>0</v>
      </c>
      <c r="BA5" s="89">
        <f>IF($AA5=BA$1,$AB5,0)</f>
        <v>0</v>
      </c>
      <c r="BB5" s="89">
        <f t="shared" ref="BB5" si="10">IF($AA5=BA$1,$AG5,0)</f>
        <v>0</v>
      </c>
      <c r="BC5" s="89">
        <f>IF($AA5=BC$1,$AB5,0)</f>
        <v>0</v>
      </c>
      <c r="BD5" s="89">
        <f t="shared" ref="BD5" si="11">IF($AA5=BC$1,$AG5,0)</f>
        <v>0</v>
      </c>
    </row>
    <row r="6" spans="1:56" x14ac:dyDescent="0.25">
      <c r="A6" s="18" t="s">
        <v>227</v>
      </c>
      <c r="B6" s="78" t="s">
        <v>228</v>
      </c>
      <c r="C6" s="119" t="s">
        <v>229</v>
      </c>
      <c r="D6" s="78"/>
      <c r="E6" s="85"/>
      <c r="F6" s="85"/>
      <c r="G6" s="119"/>
      <c r="H6" s="119"/>
      <c r="I6" s="119"/>
      <c r="J6" s="119"/>
      <c r="K6" s="119"/>
      <c r="L6" s="119"/>
      <c r="M6" s="119"/>
      <c r="N6" s="119"/>
      <c r="O6" s="119"/>
      <c r="P6" s="119"/>
      <c r="Q6" s="119"/>
      <c r="R6" s="119"/>
      <c r="S6" s="119"/>
      <c r="T6" s="119"/>
      <c r="U6" s="119"/>
      <c r="V6" s="119"/>
      <c r="W6" s="119"/>
      <c r="X6" s="119"/>
      <c r="Y6" s="119"/>
      <c r="Z6" s="119"/>
      <c r="AA6" s="18" t="s">
        <v>2</v>
      </c>
      <c r="AB6" s="89">
        <v>5</v>
      </c>
      <c r="AC6" s="89" t="s">
        <v>230</v>
      </c>
      <c r="AD6" s="89"/>
      <c r="AE6" s="89"/>
      <c r="AF6" s="89"/>
      <c r="AG6" s="90">
        <f t="shared" si="1"/>
        <v>0</v>
      </c>
      <c r="AK6" s="89">
        <f t="shared" ref="AK6:AK62" si="12">IF($AA6=AK$1,$AB6,0)</f>
        <v>0</v>
      </c>
      <c r="AL6" s="89">
        <f t="shared" ref="AL6:AL62" si="13">IF($AA6=AK$1,$AG6,0)</f>
        <v>0</v>
      </c>
      <c r="AM6" s="89">
        <f t="shared" ref="AM6:AM62" si="14">IF($AA6=AM$1,$AB6,0)</f>
        <v>0</v>
      </c>
      <c r="AN6" s="89">
        <f t="shared" ref="AN6:AN62" si="15">IF($AA6=AM$1,$AG6,0)</f>
        <v>0</v>
      </c>
      <c r="AO6" s="89">
        <f t="shared" ref="AO6:AO62" si="16">IF($AA6=AO$1,$AB6,0)</f>
        <v>0</v>
      </c>
      <c r="AP6" s="89">
        <f t="shared" ref="AP6:AP62" si="17">IF($AA6=AO$1,$AG6,0)</f>
        <v>0</v>
      </c>
      <c r="AQ6" s="89">
        <f t="shared" ref="AQ6:AQ62" si="18">IF($AA6=AQ$1,$AB6,0)</f>
        <v>0</v>
      </c>
      <c r="AR6" s="89">
        <f t="shared" ref="AR6:AR62" si="19">IF($AA6=AQ$1,$AG6,0)</f>
        <v>0</v>
      </c>
      <c r="AS6" s="89">
        <f t="shared" ref="AS6:AS62" si="20">IF($AA6=AS$1,$AB6,0)</f>
        <v>0</v>
      </c>
      <c r="AT6" s="89">
        <f t="shared" ref="AT6:AT62" si="21">IF($AA6=AS$1,$AG6,0)</f>
        <v>0</v>
      </c>
      <c r="AU6" s="89">
        <f t="shared" ref="AU6:AU62" si="22">IF($AA6=AU$1,$AB6,0)</f>
        <v>0</v>
      </c>
      <c r="AV6" s="89">
        <f t="shared" ref="AV6:AV62" si="23">IF($AA6=AU$1,$AG6,0)</f>
        <v>0</v>
      </c>
      <c r="AW6" s="89">
        <f t="shared" ref="AW6:AW62" si="24">IF($AA6=AW$1,$AB6,0)</f>
        <v>5</v>
      </c>
      <c r="AX6" s="89">
        <f t="shared" ref="AX6:AX62" si="25">IF($AA6=AW$1,$AG6,0)</f>
        <v>0</v>
      </c>
      <c r="AY6" s="89">
        <f t="shared" ref="AY6:AY62" si="26">IF($AA6=AY$1,$AB6,0)</f>
        <v>0</v>
      </c>
      <c r="AZ6" s="89">
        <f t="shared" ref="AZ6:AZ62" si="27">IF($AA6=AY$1,$AG6,0)</f>
        <v>0</v>
      </c>
      <c r="BA6" s="89">
        <f t="shared" ref="BA6:BA62" si="28">IF($AA6=BA$1,$AB6,0)</f>
        <v>0</v>
      </c>
      <c r="BB6" s="89">
        <f t="shared" ref="BB6:BB62" si="29">IF($AA6=BA$1,$AG6,0)</f>
        <v>0</v>
      </c>
      <c r="BC6" s="89">
        <f t="shared" ref="BC6:BC62" si="30">IF($AA6=BC$1,$AB6,0)</f>
        <v>0</v>
      </c>
      <c r="BD6" s="89">
        <f t="shared" ref="BD6:BD62" si="31">IF($AA6=BC$1,$AG6,0)</f>
        <v>0</v>
      </c>
    </row>
    <row r="7" spans="1:56" x14ac:dyDescent="0.25">
      <c r="A7" s="18" t="s">
        <v>231</v>
      </c>
      <c r="B7" s="78" t="s">
        <v>232</v>
      </c>
      <c r="C7" s="119" t="s">
        <v>229</v>
      </c>
      <c r="D7" s="78"/>
      <c r="E7" s="85"/>
      <c r="F7" s="85"/>
      <c r="G7" s="119"/>
      <c r="H7" s="119"/>
      <c r="I7" s="119"/>
      <c r="J7" s="119"/>
      <c r="K7" s="119"/>
      <c r="L7" s="119"/>
      <c r="M7" s="119"/>
      <c r="N7" s="119"/>
      <c r="O7" s="119"/>
      <c r="P7" s="119"/>
      <c r="Q7" s="119"/>
      <c r="R7" s="119"/>
      <c r="S7" s="119"/>
      <c r="T7" s="119"/>
      <c r="U7" s="119"/>
      <c r="V7" s="119"/>
      <c r="W7" s="119"/>
      <c r="X7" s="119"/>
      <c r="Y7" s="119"/>
      <c r="Z7" s="119"/>
      <c r="AA7" s="18" t="s">
        <v>2</v>
      </c>
      <c r="AB7" s="89">
        <v>1</v>
      </c>
      <c r="AC7" s="89" t="s">
        <v>230</v>
      </c>
      <c r="AD7" s="89"/>
      <c r="AE7" s="89"/>
      <c r="AF7" s="89"/>
      <c r="AG7" s="90">
        <f t="shared" si="1"/>
        <v>0</v>
      </c>
      <c r="AK7" s="89">
        <f t="shared" si="12"/>
        <v>0</v>
      </c>
      <c r="AL7" s="89">
        <f t="shared" si="13"/>
        <v>0</v>
      </c>
      <c r="AM7" s="89">
        <f t="shared" si="14"/>
        <v>0</v>
      </c>
      <c r="AN7" s="89">
        <f t="shared" si="15"/>
        <v>0</v>
      </c>
      <c r="AO7" s="89">
        <f t="shared" si="16"/>
        <v>0</v>
      </c>
      <c r="AP7" s="89">
        <f t="shared" si="17"/>
        <v>0</v>
      </c>
      <c r="AQ7" s="89">
        <f t="shared" si="18"/>
        <v>0</v>
      </c>
      <c r="AR7" s="89">
        <f t="shared" si="19"/>
        <v>0</v>
      </c>
      <c r="AS7" s="89">
        <f t="shared" si="20"/>
        <v>0</v>
      </c>
      <c r="AT7" s="89">
        <f t="shared" si="21"/>
        <v>0</v>
      </c>
      <c r="AU7" s="89">
        <f t="shared" si="22"/>
        <v>0</v>
      </c>
      <c r="AV7" s="89">
        <f t="shared" si="23"/>
        <v>0</v>
      </c>
      <c r="AW7" s="89">
        <f t="shared" si="24"/>
        <v>1</v>
      </c>
      <c r="AX7" s="89">
        <f t="shared" si="25"/>
        <v>0</v>
      </c>
      <c r="AY7" s="89">
        <f t="shared" si="26"/>
        <v>0</v>
      </c>
      <c r="AZ7" s="89">
        <f t="shared" si="27"/>
        <v>0</v>
      </c>
      <c r="BA7" s="89">
        <f t="shared" si="28"/>
        <v>0</v>
      </c>
      <c r="BB7" s="89">
        <f t="shared" si="29"/>
        <v>0</v>
      </c>
      <c r="BC7" s="89">
        <f t="shared" si="30"/>
        <v>0</v>
      </c>
      <c r="BD7" s="89">
        <f t="shared" si="31"/>
        <v>0</v>
      </c>
    </row>
    <row r="8" spans="1:56" ht="38.25" x14ac:dyDescent="0.25">
      <c r="A8" s="18" t="s">
        <v>231</v>
      </c>
      <c r="B8" s="78" t="s">
        <v>233</v>
      </c>
      <c r="C8" s="119" t="s">
        <v>234</v>
      </c>
      <c r="D8" s="78" t="s">
        <v>235</v>
      </c>
      <c r="E8" s="85"/>
      <c r="F8" s="85"/>
      <c r="G8" s="119"/>
      <c r="H8" s="119"/>
      <c r="I8" s="119"/>
      <c r="J8" s="119"/>
      <c r="K8" s="119"/>
      <c r="L8" s="119"/>
      <c r="M8" s="119"/>
      <c r="N8" s="119"/>
      <c r="O8" s="119"/>
      <c r="P8" s="119"/>
      <c r="Q8" s="119"/>
      <c r="R8" s="119"/>
      <c r="S8" s="119"/>
      <c r="T8" s="119"/>
      <c r="U8" s="119"/>
      <c r="V8" s="119"/>
      <c r="W8" s="119"/>
      <c r="X8" s="119"/>
      <c r="Y8" s="119"/>
      <c r="Z8" s="119"/>
      <c r="AA8" s="18" t="s">
        <v>2</v>
      </c>
      <c r="AB8" s="89">
        <v>1</v>
      </c>
      <c r="AC8" s="89" t="s">
        <v>230</v>
      </c>
      <c r="AD8" s="89"/>
      <c r="AE8" s="89"/>
      <c r="AF8" s="89"/>
      <c r="AG8" s="90">
        <f t="shared" si="1"/>
        <v>0</v>
      </c>
      <c r="AK8" s="89">
        <f t="shared" si="12"/>
        <v>0</v>
      </c>
      <c r="AL8" s="89">
        <f t="shared" si="13"/>
        <v>0</v>
      </c>
      <c r="AM8" s="89">
        <f t="shared" si="14"/>
        <v>0</v>
      </c>
      <c r="AN8" s="89">
        <f t="shared" si="15"/>
        <v>0</v>
      </c>
      <c r="AO8" s="89">
        <f t="shared" si="16"/>
        <v>0</v>
      </c>
      <c r="AP8" s="89">
        <f t="shared" si="17"/>
        <v>0</v>
      </c>
      <c r="AQ8" s="89">
        <f t="shared" si="18"/>
        <v>0</v>
      </c>
      <c r="AR8" s="89">
        <f t="shared" si="19"/>
        <v>0</v>
      </c>
      <c r="AS8" s="89">
        <f t="shared" si="20"/>
        <v>0</v>
      </c>
      <c r="AT8" s="89">
        <f t="shared" si="21"/>
        <v>0</v>
      </c>
      <c r="AU8" s="89">
        <f t="shared" si="22"/>
        <v>0</v>
      </c>
      <c r="AV8" s="89">
        <f t="shared" si="23"/>
        <v>0</v>
      </c>
      <c r="AW8" s="89">
        <f t="shared" si="24"/>
        <v>1</v>
      </c>
      <c r="AX8" s="89">
        <f t="shared" si="25"/>
        <v>0</v>
      </c>
      <c r="AY8" s="89">
        <f t="shared" si="26"/>
        <v>0</v>
      </c>
      <c r="AZ8" s="89">
        <f t="shared" si="27"/>
        <v>0</v>
      </c>
      <c r="BA8" s="89">
        <f t="shared" si="28"/>
        <v>0</v>
      </c>
      <c r="BB8" s="89">
        <f t="shared" si="29"/>
        <v>0</v>
      </c>
      <c r="BC8" s="89">
        <f t="shared" si="30"/>
        <v>0</v>
      </c>
      <c r="BD8" s="89">
        <f t="shared" si="31"/>
        <v>0</v>
      </c>
    </row>
    <row r="9" spans="1:56" x14ac:dyDescent="0.25">
      <c r="B9" s="78" t="s">
        <v>236</v>
      </c>
      <c r="C9" s="119" t="s">
        <v>234</v>
      </c>
      <c r="D9" s="78" t="s">
        <v>237</v>
      </c>
      <c r="E9" s="85"/>
      <c r="F9" s="85"/>
      <c r="G9" s="119"/>
      <c r="H9" s="119"/>
      <c r="I9" s="119"/>
      <c r="J9" s="119"/>
      <c r="K9" s="119"/>
      <c r="L9" s="119"/>
      <c r="M9" s="119"/>
      <c r="N9" s="119"/>
      <c r="O9" s="119"/>
      <c r="P9" s="119"/>
      <c r="Q9" s="119"/>
      <c r="R9" s="119"/>
      <c r="S9" s="119"/>
      <c r="T9" s="119"/>
      <c r="U9" s="119"/>
      <c r="V9" s="119"/>
      <c r="W9" s="119"/>
      <c r="X9" s="119"/>
      <c r="Y9" s="119"/>
      <c r="Z9" s="119"/>
      <c r="AA9" s="18" t="s">
        <v>2</v>
      </c>
      <c r="AB9" s="89">
        <v>1</v>
      </c>
      <c r="AC9" s="89" t="s">
        <v>230</v>
      </c>
      <c r="AD9" s="89"/>
      <c r="AE9" s="89"/>
      <c r="AF9" s="89"/>
      <c r="AG9" s="90">
        <f t="shared" si="1"/>
        <v>0</v>
      </c>
      <c r="AK9" s="89">
        <f t="shared" si="12"/>
        <v>0</v>
      </c>
      <c r="AL9" s="89">
        <f t="shared" si="13"/>
        <v>0</v>
      </c>
      <c r="AM9" s="89">
        <f t="shared" si="14"/>
        <v>0</v>
      </c>
      <c r="AN9" s="89">
        <f t="shared" si="15"/>
        <v>0</v>
      </c>
      <c r="AO9" s="89">
        <f t="shared" si="16"/>
        <v>0</v>
      </c>
      <c r="AP9" s="89">
        <f t="shared" si="17"/>
        <v>0</v>
      </c>
      <c r="AQ9" s="89">
        <f t="shared" si="18"/>
        <v>0</v>
      </c>
      <c r="AR9" s="89">
        <f t="shared" si="19"/>
        <v>0</v>
      </c>
      <c r="AS9" s="89">
        <f t="shared" si="20"/>
        <v>0</v>
      </c>
      <c r="AT9" s="89">
        <f t="shared" si="21"/>
        <v>0</v>
      </c>
      <c r="AU9" s="89">
        <f t="shared" si="22"/>
        <v>0</v>
      </c>
      <c r="AV9" s="89">
        <f t="shared" si="23"/>
        <v>0</v>
      </c>
      <c r="AW9" s="89">
        <f t="shared" si="24"/>
        <v>1</v>
      </c>
      <c r="AX9" s="89">
        <f t="shared" si="25"/>
        <v>0</v>
      </c>
      <c r="AY9" s="89">
        <f t="shared" si="26"/>
        <v>0</v>
      </c>
      <c r="AZ9" s="89">
        <f t="shared" si="27"/>
        <v>0</v>
      </c>
      <c r="BA9" s="89">
        <f t="shared" si="28"/>
        <v>0</v>
      </c>
      <c r="BB9" s="89">
        <f t="shared" si="29"/>
        <v>0</v>
      </c>
      <c r="BC9" s="89">
        <f t="shared" si="30"/>
        <v>0</v>
      </c>
      <c r="BD9" s="89">
        <f t="shared" si="31"/>
        <v>0</v>
      </c>
    </row>
    <row r="10" spans="1:56" ht="25.5" x14ac:dyDescent="0.25">
      <c r="B10" s="78" t="s">
        <v>238</v>
      </c>
      <c r="C10" s="119" t="s">
        <v>234</v>
      </c>
      <c r="D10" s="78"/>
      <c r="E10" s="85"/>
      <c r="F10" s="85"/>
      <c r="G10" s="119"/>
      <c r="H10" s="119"/>
      <c r="I10" s="119"/>
      <c r="J10" s="119"/>
      <c r="K10" s="119"/>
      <c r="L10" s="119"/>
      <c r="M10" s="119"/>
      <c r="N10" s="119"/>
      <c r="O10" s="119"/>
      <c r="P10" s="119"/>
      <c r="Q10" s="119"/>
      <c r="R10" s="119"/>
      <c r="S10" s="119"/>
      <c r="T10" s="119"/>
      <c r="U10" s="119"/>
      <c r="V10" s="119"/>
      <c r="W10" s="119"/>
      <c r="X10" s="119"/>
      <c r="Y10" s="119"/>
      <c r="Z10" s="119"/>
      <c r="AA10" s="18" t="s">
        <v>2</v>
      </c>
      <c r="AB10" s="89">
        <v>3</v>
      </c>
      <c r="AC10" s="89" t="s">
        <v>230</v>
      </c>
      <c r="AD10" s="89"/>
      <c r="AE10" s="89"/>
      <c r="AF10" s="89"/>
      <c r="AG10" s="90">
        <f t="shared" si="1"/>
        <v>0</v>
      </c>
      <c r="AK10" s="89">
        <f t="shared" si="12"/>
        <v>0</v>
      </c>
      <c r="AL10" s="89">
        <f t="shared" si="13"/>
        <v>0</v>
      </c>
      <c r="AM10" s="89">
        <f t="shared" si="14"/>
        <v>0</v>
      </c>
      <c r="AN10" s="89">
        <f t="shared" si="15"/>
        <v>0</v>
      </c>
      <c r="AO10" s="89">
        <f t="shared" si="16"/>
        <v>0</v>
      </c>
      <c r="AP10" s="89">
        <f t="shared" si="17"/>
        <v>0</v>
      </c>
      <c r="AQ10" s="89">
        <f t="shared" si="18"/>
        <v>0</v>
      </c>
      <c r="AR10" s="89">
        <f t="shared" si="19"/>
        <v>0</v>
      </c>
      <c r="AS10" s="89">
        <f t="shared" si="20"/>
        <v>0</v>
      </c>
      <c r="AT10" s="89">
        <f t="shared" si="21"/>
        <v>0</v>
      </c>
      <c r="AU10" s="89">
        <f t="shared" si="22"/>
        <v>0</v>
      </c>
      <c r="AV10" s="89">
        <f t="shared" si="23"/>
        <v>0</v>
      </c>
      <c r="AW10" s="89">
        <f t="shared" si="24"/>
        <v>3</v>
      </c>
      <c r="AX10" s="89">
        <f t="shared" si="25"/>
        <v>0</v>
      </c>
      <c r="AY10" s="89">
        <f t="shared" si="26"/>
        <v>0</v>
      </c>
      <c r="AZ10" s="89">
        <f t="shared" si="27"/>
        <v>0</v>
      </c>
      <c r="BA10" s="89">
        <f t="shared" si="28"/>
        <v>0</v>
      </c>
      <c r="BB10" s="89">
        <f t="shared" si="29"/>
        <v>0</v>
      </c>
      <c r="BC10" s="89">
        <f t="shared" si="30"/>
        <v>0</v>
      </c>
      <c r="BD10" s="89">
        <f t="shared" si="31"/>
        <v>0</v>
      </c>
    </row>
    <row r="11" spans="1:56" x14ac:dyDescent="0.25">
      <c r="B11" s="78" t="s">
        <v>239</v>
      </c>
      <c r="C11" s="119" t="s">
        <v>240</v>
      </c>
      <c r="D11" s="78"/>
      <c r="E11" s="85"/>
      <c r="F11" s="85"/>
      <c r="G11" s="119"/>
      <c r="H11" s="119"/>
      <c r="I11" s="119"/>
      <c r="J11" s="119"/>
      <c r="K11" s="119"/>
      <c r="L11" s="119"/>
      <c r="M11" s="119"/>
      <c r="N11" s="119"/>
      <c r="O11" s="119"/>
      <c r="P11" s="119"/>
      <c r="Q11" s="119"/>
      <c r="R11" s="119"/>
      <c r="S11" s="119"/>
      <c r="T11" s="119"/>
      <c r="U11" s="119"/>
      <c r="V11" s="119"/>
      <c r="W11" s="119"/>
      <c r="X11" s="119"/>
      <c r="Y11" s="119"/>
      <c r="Z11" s="119"/>
      <c r="AA11" s="18" t="s">
        <v>2</v>
      </c>
      <c r="AB11" s="89">
        <v>5</v>
      </c>
      <c r="AC11" s="89" t="s">
        <v>230</v>
      </c>
      <c r="AD11" s="89"/>
      <c r="AE11" s="89"/>
      <c r="AF11" s="89"/>
      <c r="AG11" s="90">
        <f t="shared" si="1"/>
        <v>0</v>
      </c>
      <c r="AK11" s="89">
        <f t="shared" si="12"/>
        <v>0</v>
      </c>
      <c r="AL11" s="89">
        <f t="shared" si="13"/>
        <v>0</v>
      </c>
      <c r="AM11" s="89">
        <f t="shared" si="14"/>
        <v>0</v>
      </c>
      <c r="AN11" s="89">
        <f t="shared" si="15"/>
        <v>0</v>
      </c>
      <c r="AO11" s="89">
        <f t="shared" si="16"/>
        <v>0</v>
      </c>
      <c r="AP11" s="89">
        <f t="shared" si="17"/>
        <v>0</v>
      </c>
      <c r="AQ11" s="89">
        <f t="shared" si="18"/>
        <v>0</v>
      </c>
      <c r="AR11" s="89">
        <f t="shared" si="19"/>
        <v>0</v>
      </c>
      <c r="AS11" s="89">
        <f t="shared" si="20"/>
        <v>0</v>
      </c>
      <c r="AT11" s="89">
        <f t="shared" si="21"/>
        <v>0</v>
      </c>
      <c r="AU11" s="89">
        <f t="shared" si="22"/>
        <v>0</v>
      </c>
      <c r="AV11" s="89">
        <f t="shared" si="23"/>
        <v>0</v>
      </c>
      <c r="AW11" s="89">
        <f t="shared" si="24"/>
        <v>5</v>
      </c>
      <c r="AX11" s="89">
        <f t="shared" si="25"/>
        <v>0</v>
      </c>
      <c r="AY11" s="89">
        <f t="shared" si="26"/>
        <v>0</v>
      </c>
      <c r="AZ11" s="89">
        <f t="shared" si="27"/>
        <v>0</v>
      </c>
      <c r="BA11" s="89">
        <f t="shared" si="28"/>
        <v>0</v>
      </c>
      <c r="BB11" s="89">
        <f t="shared" si="29"/>
        <v>0</v>
      </c>
      <c r="BC11" s="89">
        <f t="shared" si="30"/>
        <v>0</v>
      </c>
      <c r="BD11" s="89">
        <f t="shared" si="31"/>
        <v>0</v>
      </c>
    </row>
    <row r="12" spans="1:56" ht="25.5" x14ac:dyDescent="0.25">
      <c r="B12" s="78" t="s">
        <v>241</v>
      </c>
      <c r="C12" s="119" t="s">
        <v>240</v>
      </c>
      <c r="D12" s="78" t="s">
        <v>242</v>
      </c>
      <c r="E12" s="85"/>
      <c r="F12" s="85"/>
      <c r="G12" s="119"/>
      <c r="H12" s="119"/>
      <c r="I12" s="119"/>
      <c r="J12" s="119"/>
      <c r="K12" s="119"/>
      <c r="L12" s="119"/>
      <c r="M12" s="119"/>
      <c r="N12" s="119"/>
      <c r="O12" s="119"/>
      <c r="P12" s="119"/>
      <c r="Q12" s="119"/>
      <c r="R12" s="119"/>
      <c r="S12" s="119"/>
      <c r="T12" s="119"/>
      <c r="U12" s="119"/>
      <c r="V12" s="119"/>
      <c r="W12" s="119"/>
      <c r="X12" s="119"/>
      <c r="Y12" s="119"/>
      <c r="Z12" s="119"/>
      <c r="AA12" s="18" t="s">
        <v>2</v>
      </c>
      <c r="AB12" s="89">
        <v>1</v>
      </c>
      <c r="AC12" s="89" t="s">
        <v>230</v>
      </c>
      <c r="AD12" s="89"/>
      <c r="AE12" s="89"/>
      <c r="AF12" s="89"/>
      <c r="AG12" s="90">
        <f t="shared" si="1"/>
        <v>0</v>
      </c>
      <c r="AK12" s="89">
        <f t="shared" si="12"/>
        <v>0</v>
      </c>
      <c r="AL12" s="89">
        <f t="shared" si="13"/>
        <v>0</v>
      </c>
      <c r="AM12" s="89">
        <f t="shared" si="14"/>
        <v>0</v>
      </c>
      <c r="AN12" s="89">
        <f t="shared" si="15"/>
        <v>0</v>
      </c>
      <c r="AO12" s="89">
        <f t="shared" si="16"/>
        <v>0</v>
      </c>
      <c r="AP12" s="89">
        <f t="shared" si="17"/>
        <v>0</v>
      </c>
      <c r="AQ12" s="89">
        <f t="shared" si="18"/>
        <v>0</v>
      </c>
      <c r="AR12" s="89">
        <f t="shared" si="19"/>
        <v>0</v>
      </c>
      <c r="AS12" s="89">
        <f t="shared" si="20"/>
        <v>0</v>
      </c>
      <c r="AT12" s="89">
        <f t="shared" si="21"/>
        <v>0</v>
      </c>
      <c r="AU12" s="89">
        <f t="shared" si="22"/>
        <v>0</v>
      </c>
      <c r="AV12" s="89">
        <f t="shared" si="23"/>
        <v>0</v>
      </c>
      <c r="AW12" s="89">
        <f t="shared" si="24"/>
        <v>1</v>
      </c>
      <c r="AX12" s="89">
        <f t="shared" si="25"/>
        <v>0</v>
      </c>
      <c r="AY12" s="89">
        <f t="shared" si="26"/>
        <v>0</v>
      </c>
      <c r="AZ12" s="89">
        <f t="shared" si="27"/>
        <v>0</v>
      </c>
      <c r="BA12" s="89">
        <f t="shared" si="28"/>
        <v>0</v>
      </c>
      <c r="BB12" s="89">
        <f t="shared" si="29"/>
        <v>0</v>
      </c>
      <c r="BC12" s="89">
        <f t="shared" si="30"/>
        <v>0</v>
      </c>
      <c r="BD12" s="89">
        <f t="shared" si="31"/>
        <v>0</v>
      </c>
    </row>
    <row r="13" spans="1:56" ht="66.75" customHeight="1" x14ac:dyDescent="0.25">
      <c r="B13" s="78" t="s">
        <v>243</v>
      </c>
      <c r="C13" s="119" t="s">
        <v>240</v>
      </c>
      <c r="D13" s="78" t="s">
        <v>244</v>
      </c>
      <c r="E13" s="85"/>
      <c r="F13" s="85"/>
      <c r="G13" s="119"/>
      <c r="H13" s="119"/>
      <c r="I13" s="119"/>
      <c r="J13" s="119"/>
      <c r="K13" s="119"/>
      <c r="L13" s="119"/>
      <c r="M13" s="119"/>
      <c r="N13" s="119"/>
      <c r="O13" s="119"/>
      <c r="P13" s="119"/>
      <c r="Q13" s="119"/>
      <c r="R13" s="119"/>
      <c r="S13" s="119"/>
      <c r="T13" s="119"/>
      <c r="U13" s="119"/>
      <c r="V13" s="119"/>
      <c r="W13" s="119"/>
      <c r="X13" s="119"/>
      <c r="Y13" s="119"/>
      <c r="Z13" s="119"/>
      <c r="AA13" s="18" t="s">
        <v>2</v>
      </c>
      <c r="AB13" s="89">
        <v>1</v>
      </c>
      <c r="AC13" s="89" t="s">
        <v>230</v>
      </c>
      <c r="AD13" s="89"/>
      <c r="AE13" s="89"/>
      <c r="AF13" s="89"/>
      <c r="AG13" s="90">
        <f t="shared" si="1"/>
        <v>0</v>
      </c>
      <c r="AK13" s="89">
        <f t="shared" si="12"/>
        <v>0</v>
      </c>
      <c r="AL13" s="89">
        <f t="shared" si="13"/>
        <v>0</v>
      </c>
      <c r="AM13" s="89">
        <f t="shared" si="14"/>
        <v>0</v>
      </c>
      <c r="AN13" s="89">
        <f t="shared" si="15"/>
        <v>0</v>
      </c>
      <c r="AO13" s="89">
        <f t="shared" si="16"/>
        <v>0</v>
      </c>
      <c r="AP13" s="89">
        <f t="shared" si="17"/>
        <v>0</v>
      </c>
      <c r="AQ13" s="89">
        <f t="shared" si="18"/>
        <v>0</v>
      </c>
      <c r="AR13" s="89">
        <f t="shared" si="19"/>
        <v>0</v>
      </c>
      <c r="AS13" s="89">
        <f t="shared" si="20"/>
        <v>0</v>
      </c>
      <c r="AT13" s="89">
        <f t="shared" si="21"/>
        <v>0</v>
      </c>
      <c r="AU13" s="89">
        <f t="shared" si="22"/>
        <v>0</v>
      </c>
      <c r="AV13" s="89">
        <f t="shared" si="23"/>
        <v>0</v>
      </c>
      <c r="AW13" s="89">
        <f t="shared" si="24"/>
        <v>1</v>
      </c>
      <c r="AX13" s="89">
        <f t="shared" si="25"/>
        <v>0</v>
      </c>
      <c r="AY13" s="89">
        <f t="shared" si="26"/>
        <v>0</v>
      </c>
      <c r="AZ13" s="89">
        <f t="shared" si="27"/>
        <v>0</v>
      </c>
      <c r="BA13" s="89">
        <f t="shared" si="28"/>
        <v>0</v>
      </c>
      <c r="BB13" s="89">
        <f t="shared" si="29"/>
        <v>0</v>
      </c>
      <c r="BC13" s="89">
        <f t="shared" si="30"/>
        <v>0</v>
      </c>
      <c r="BD13" s="89">
        <f t="shared" si="31"/>
        <v>0</v>
      </c>
    </row>
    <row r="14" spans="1:56" ht="38.25" x14ac:dyDescent="0.25">
      <c r="B14" s="78" t="s">
        <v>245</v>
      </c>
      <c r="C14" s="119" t="s">
        <v>246</v>
      </c>
      <c r="D14" s="78" t="s">
        <v>247</v>
      </c>
      <c r="E14" s="85"/>
      <c r="F14" s="85"/>
      <c r="G14" s="119"/>
      <c r="H14" s="119"/>
      <c r="I14" s="119"/>
      <c r="J14" s="119"/>
      <c r="K14" s="119"/>
      <c r="L14" s="119"/>
      <c r="M14" s="119"/>
      <c r="N14" s="119"/>
      <c r="O14" s="119"/>
      <c r="P14" s="119"/>
      <c r="Q14" s="119"/>
      <c r="R14" s="119"/>
      <c r="S14" s="119"/>
      <c r="T14" s="119"/>
      <c r="U14" s="119"/>
      <c r="V14" s="119"/>
      <c r="W14" s="119"/>
      <c r="X14" s="119"/>
      <c r="Y14" s="119"/>
      <c r="Z14" s="119"/>
      <c r="AA14" s="18" t="s">
        <v>2</v>
      </c>
      <c r="AB14" s="89">
        <v>1</v>
      </c>
      <c r="AC14" s="89" t="s">
        <v>230</v>
      </c>
      <c r="AD14" s="89"/>
      <c r="AE14" s="89"/>
      <c r="AF14" s="89"/>
      <c r="AG14" s="90">
        <f t="shared" si="1"/>
        <v>0</v>
      </c>
      <c r="AK14" s="89">
        <f t="shared" si="12"/>
        <v>0</v>
      </c>
      <c r="AL14" s="89">
        <f t="shared" si="13"/>
        <v>0</v>
      </c>
      <c r="AM14" s="89">
        <f t="shared" si="14"/>
        <v>0</v>
      </c>
      <c r="AN14" s="89">
        <f t="shared" si="15"/>
        <v>0</v>
      </c>
      <c r="AO14" s="89">
        <f t="shared" si="16"/>
        <v>0</v>
      </c>
      <c r="AP14" s="89">
        <f t="shared" si="17"/>
        <v>0</v>
      </c>
      <c r="AQ14" s="89">
        <f t="shared" si="18"/>
        <v>0</v>
      </c>
      <c r="AR14" s="89">
        <f t="shared" si="19"/>
        <v>0</v>
      </c>
      <c r="AS14" s="89">
        <f t="shared" si="20"/>
        <v>0</v>
      </c>
      <c r="AT14" s="89">
        <f t="shared" si="21"/>
        <v>0</v>
      </c>
      <c r="AU14" s="89">
        <f t="shared" si="22"/>
        <v>0</v>
      </c>
      <c r="AV14" s="89">
        <f t="shared" si="23"/>
        <v>0</v>
      </c>
      <c r="AW14" s="89">
        <f t="shared" si="24"/>
        <v>1</v>
      </c>
      <c r="AX14" s="89">
        <f t="shared" si="25"/>
        <v>0</v>
      </c>
      <c r="AY14" s="89">
        <f t="shared" si="26"/>
        <v>0</v>
      </c>
      <c r="AZ14" s="89">
        <f t="shared" si="27"/>
        <v>0</v>
      </c>
      <c r="BA14" s="89">
        <f t="shared" si="28"/>
        <v>0</v>
      </c>
      <c r="BB14" s="89">
        <f t="shared" si="29"/>
        <v>0</v>
      </c>
      <c r="BC14" s="89">
        <f t="shared" si="30"/>
        <v>0</v>
      </c>
      <c r="BD14" s="89">
        <f t="shared" si="31"/>
        <v>0</v>
      </c>
    </row>
    <row r="15" spans="1:56" ht="127.5" x14ac:dyDescent="0.25">
      <c r="B15" s="78" t="s">
        <v>248</v>
      </c>
      <c r="C15" s="119" t="s">
        <v>249</v>
      </c>
      <c r="D15" s="78" t="s">
        <v>250</v>
      </c>
      <c r="E15" s="85"/>
      <c r="F15" s="85"/>
      <c r="G15" s="119"/>
      <c r="H15" s="119"/>
      <c r="I15" s="119"/>
      <c r="J15" s="119"/>
      <c r="K15" s="119"/>
      <c r="L15" s="119"/>
      <c r="M15" s="119"/>
      <c r="N15" s="119"/>
      <c r="O15" s="119"/>
      <c r="P15" s="119"/>
      <c r="Q15" s="119"/>
      <c r="R15" s="119"/>
      <c r="S15" s="119"/>
      <c r="T15" s="119"/>
      <c r="U15" s="119"/>
      <c r="V15" s="119"/>
      <c r="W15" s="119"/>
      <c r="X15" s="119"/>
      <c r="Y15" s="119"/>
      <c r="Z15" s="119"/>
      <c r="AA15" s="18" t="s">
        <v>2</v>
      </c>
      <c r="AB15" s="89">
        <v>1</v>
      </c>
      <c r="AC15" s="89" t="s">
        <v>251</v>
      </c>
      <c r="AD15" s="89"/>
      <c r="AE15" s="89"/>
      <c r="AF15" s="89"/>
      <c r="AG15" s="90">
        <f t="shared" si="1"/>
        <v>0</v>
      </c>
      <c r="AH15" s="18" t="s">
        <v>252</v>
      </c>
      <c r="AK15" s="89">
        <f t="shared" si="12"/>
        <v>0</v>
      </c>
      <c r="AL15" s="89">
        <f t="shared" si="13"/>
        <v>0</v>
      </c>
      <c r="AM15" s="89">
        <f t="shared" si="14"/>
        <v>0</v>
      </c>
      <c r="AN15" s="89">
        <f t="shared" si="15"/>
        <v>0</v>
      </c>
      <c r="AO15" s="89">
        <f t="shared" si="16"/>
        <v>0</v>
      </c>
      <c r="AP15" s="89">
        <f t="shared" si="17"/>
        <v>0</v>
      </c>
      <c r="AQ15" s="89">
        <f t="shared" si="18"/>
        <v>0</v>
      </c>
      <c r="AR15" s="89">
        <f t="shared" si="19"/>
        <v>0</v>
      </c>
      <c r="AS15" s="89">
        <f t="shared" si="20"/>
        <v>0</v>
      </c>
      <c r="AT15" s="89">
        <f t="shared" si="21"/>
        <v>0</v>
      </c>
      <c r="AU15" s="89">
        <f t="shared" si="22"/>
        <v>0</v>
      </c>
      <c r="AV15" s="89">
        <f t="shared" si="23"/>
        <v>0</v>
      </c>
      <c r="AW15" s="89">
        <f t="shared" si="24"/>
        <v>1</v>
      </c>
      <c r="AX15" s="89">
        <f t="shared" si="25"/>
        <v>0</v>
      </c>
      <c r="AY15" s="89">
        <f t="shared" si="26"/>
        <v>0</v>
      </c>
      <c r="AZ15" s="89">
        <f t="shared" si="27"/>
        <v>0</v>
      </c>
      <c r="BA15" s="89">
        <f t="shared" si="28"/>
        <v>0</v>
      </c>
      <c r="BB15" s="89">
        <f t="shared" si="29"/>
        <v>0</v>
      </c>
      <c r="BC15" s="89">
        <f t="shared" si="30"/>
        <v>0</v>
      </c>
      <c r="BD15" s="89">
        <f t="shared" si="31"/>
        <v>0</v>
      </c>
    </row>
    <row r="16" spans="1:56" ht="25.5" x14ac:dyDescent="0.25">
      <c r="B16" s="78" t="s">
        <v>253</v>
      </c>
      <c r="C16" s="119" t="s">
        <v>254</v>
      </c>
      <c r="D16" s="78"/>
      <c r="E16" s="85"/>
      <c r="F16" s="85"/>
      <c r="G16" s="119"/>
      <c r="H16" s="119"/>
      <c r="I16" s="119"/>
      <c r="J16" s="119"/>
      <c r="K16" s="119"/>
      <c r="L16" s="119"/>
      <c r="M16" s="119"/>
      <c r="N16" s="119"/>
      <c r="O16" s="119"/>
      <c r="P16" s="119"/>
      <c r="Q16" s="119"/>
      <c r="R16" s="119"/>
      <c r="S16" s="119"/>
      <c r="T16" s="119"/>
      <c r="U16" s="119"/>
      <c r="V16" s="119"/>
      <c r="W16" s="119"/>
      <c r="X16" s="119"/>
      <c r="Y16" s="119"/>
      <c r="Z16" s="119"/>
      <c r="AA16" s="18" t="s">
        <v>2</v>
      </c>
      <c r="AB16" s="89">
        <v>1</v>
      </c>
      <c r="AC16" s="89" t="s">
        <v>230</v>
      </c>
      <c r="AD16" s="89"/>
      <c r="AE16" s="89"/>
      <c r="AF16" s="89"/>
      <c r="AG16" s="90">
        <f t="shared" si="1"/>
        <v>0</v>
      </c>
      <c r="AK16" s="89">
        <f t="shared" si="12"/>
        <v>0</v>
      </c>
      <c r="AL16" s="89">
        <f t="shared" si="13"/>
        <v>0</v>
      </c>
      <c r="AM16" s="89">
        <f t="shared" si="14"/>
        <v>0</v>
      </c>
      <c r="AN16" s="89">
        <f t="shared" si="15"/>
        <v>0</v>
      </c>
      <c r="AO16" s="89">
        <f t="shared" si="16"/>
        <v>0</v>
      </c>
      <c r="AP16" s="89">
        <f t="shared" si="17"/>
        <v>0</v>
      </c>
      <c r="AQ16" s="89">
        <f t="shared" si="18"/>
        <v>0</v>
      </c>
      <c r="AR16" s="89">
        <f t="shared" si="19"/>
        <v>0</v>
      </c>
      <c r="AS16" s="89">
        <f t="shared" si="20"/>
        <v>0</v>
      </c>
      <c r="AT16" s="89">
        <f t="shared" si="21"/>
        <v>0</v>
      </c>
      <c r="AU16" s="89">
        <f t="shared" si="22"/>
        <v>0</v>
      </c>
      <c r="AV16" s="89">
        <f t="shared" si="23"/>
        <v>0</v>
      </c>
      <c r="AW16" s="89">
        <f t="shared" si="24"/>
        <v>1</v>
      </c>
      <c r="AX16" s="89">
        <f t="shared" si="25"/>
        <v>0</v>
      </c>
      <c r="AY16" s="89">
        <f t="shared" si="26"/>
        <v>0</v>
      </c>
      <c r="AZ16" s="89">
        <f t="shared" si="27"/>
        <v>0</v>
      </c>
      <c r="BA16" s="89">
        <f t="shared" si="28"/>
        <v>0</v>
      </c>
      <c r="BB16" s="89">
        <f t="shared" si="29"/>
        <v>0</v>
      </c>
      <c r="BC16" s="89">
        <f t="shared" si="30"/>
        <v>0</v>
      </c>
      <c r="BD16" s="89">
        <f t="shared" si="31"/>
        <v>0</v>
      </c>
    </row>
    <row r="17" spans="1:56" ht="25.5" x14ac:dyDescent="0.25">
      <c r="B17" s="78" t="s">
        <v>255</v>
      </c>
      <c r="C17" s="119" t="s">
        <v>254</v>
      </c>
      <c r="D17" s="78" t="s">
        <v>237</v>
      </c>
      <c r="E17" s="85"/>
      <c r="F17" s="85"/>
      <c r="G17" s="119"/>
      <c r="H17" s="119"/>
      <c r="I17" s="119"/>
      <c r="J17" s="119"/>
      <c r="K17" s="119"/>
      <c r="L17" s="119"/>
      <c r="M17" s="119"/>
      <c r="N17" s="119"/>
      <c r="O17" s="119"/>
      <c r="P17" s="119"/>
      <c r="Q17" s="119"/>
      <c r="R17" s="119"/>
      <c r="S17" s="119"/>
      <c r="T17" s="119"/>
      <c r="U17" s="119"/>
      <c r="V17" s="119"/>
      <c r="W17" s="119"/>
      <c r="X17" s="119"/>
      <c r="Y17" s="119"/>
      <c r="Z17" s="119"/>
      <c r="AA17" s="18" t="s">
        <v>2</v>
      </c>
      <c r="AB17" s="89">
        <v>1</v>
      </c>
      <c r="AC17" s="89" t="s">
        <v>230</v>
      </c>
      <c r="AD17" s="89"/>
      <c r="AE17" s="89"/>
      <c r="AF17" s="89"/>
      <c r="AG17" s="90">
        <f t="shared" si="1"/>
        <v>0</v>
      </c>
      <c r="AK17" s="89">
        <f t="shared" si="12"/>
        <v>0</v>
      </c>
      <c r="AL17" s="89">
        <f t="shared" si="13"/>
        <v>0</v>
      </c>
      <c r="AM17" s="89">
        <f t="shared" si="14"/>
        <v>0</v>
      </c>
      <c r="AN17" s="89">
        <f t="shared" si="15"/>
        <v>0</v>
      </c>
      <c r="AO17" s="89">
        <f t="shared" si="16"/>
        <v>0</v>
      </c>
      <c r="AP17" s="89">
        <f t="shared" si="17"/>
        <v>0</v>
      </c>
      <c r="AQ17" s="89">
        <f t="shared" si="18"/>
        <v>0</v>
      </c>
      <c r="AR17" s="89">
        <f t="shared" si="19"/>
        <v>0</v>
      </c>
      <c r="AS17" s="89">
        <f t="shared" si="20"/>
        <v>0</v>
      </c>
      <c r="AT17" s="89">
        <f t="shared" si="21"/>
        <v>0</v>
      </c>
      <c r="AU17" s="89">
        <f t="shared" si="22"/>
        <v>0</v>
      </c>
      <c r="AV17" s="89">
        <f t="shared" si="23"/>
        <v>0</v>
      </c>
      <c r="AW17" s="89">
        <f t="shared" si="24"/>
        <v>1</v>
      </c>
      <c r="AX17" s="89">
        <f t="shared" si="25"/>
        <v>0</v>
      </c>
      <c r="AY17" s="89">
        <f t="shared" si="26"/>
        <v>0</v>
      </c>
      <c r="AZ17" s="89">
        <f t="shared" si="27"/>
        <v>0</v>
      </c>
      <c r="BA17" s="89">
        <f t="shared" si="28"/>
        <v>0</v>
      </c>
      <c r="BB17" s="89">
        <f t="shared" si="29"/>
        <v>0</v>
      </c>
      <c r="BC17" s="89">
        <f t="shared" si="30"/>
        <v>0</v>
      </c>
      <c r="BD17" s="89">
        <f t="shared" si="31"/>
        <v>0</v>
      </c>
    </row>
    <row r="18" spans="1:56" ht="25.5" x14ac:dyDescent="0.25">
      <c r="B18" s="78" t="s">
        <v>256</v>
      </c>
      <c r="C18" s="119" t="s">
        <v>254</v>
      </c>
      <c r="D18" s="78"/>
      <c r="E18" s="85"/>
      <c r="F18" s="85"/>
      <c r="G18" s="119"/>
      <c r="H18" s="119"/>
      <c r="I18" s="119"/>
      <c r="J18" s="119"/>
      <c r="K18" s="119"/>
      <c r="L18" s="119"/>
      <c r="M18" s="119"/>
      <c r="N18" s="119"/>
      <c r="O18" s="119"/>
      <c r="P18" s="119"/>
      <c r="Q18" s="119"/>
      <c r="R18" s="119"/>
      <c r="S18" s="119"/>
      <c r="T18" s="119"/>
      <c r="U18" s="119"/>
      <c r="V18" s="119"/>
      <c r="W18" s="119"/>
      <c r="X18" s="119"/>
      <c r="Y18" s="119"/>
      <c r="Z18" s="119"/>
      <c r="AA18" s="18" t="s">
        <v>2</v>
      </c>
      <c r="AB18" s="89">
        <v>1</v>
      </c>
      <c r="AC18" s="89" t="s">
        <v>230</v>
      </c>
      <c r="AD18" s="89"/>
      <c r="AE18" s="89"/>
      <c r="AF18" s="89"/>
      <c r="AG18" s="90">
        <f t="shared" si="1"/>
        <v>0</v>
      </c>
      <c r="AK18" s="89">
        <f t="shared" si="12"/>
        <v>0</v>
      </c>
      <c r="AL18" s="89">
        <f t="shared" si="13"/>
        <v>0</v>
      </c>
      <c r="AM18" s="89">
        <f t="shared" si="14"/>
        <v>0</v>
      </c>
      <c r="AN18" s="89">
        <f t="shared" si="15"/>
        <v>0</v>
      </c>
      <c r="AO18" s="89">
        <f t="shared" si="16"/>
        <v>0</v>
      </c>
      <c r="AP18" s="89">
        <f t="shared" si="17"/>
        <v>0</v>
      </c>
      <c r="AQ18" s="89">
        <f t="shared" si="18"/>
        <v>0</v>
      </c>
      <c r="AR18" s="89">
        <f t="shared" si="19"/>
        <v>0</v>
      </c>
      <c r="AS18" s="89">
        <f t="shared" si="20"/>
        <v>0</v>
      </c>
      <c r="AT18" s="89">
        <f t="shared" si="21"/>
        <v>0</v>
      </c>
      <c r="AU18" s="89">
        <f t="shared" si="22"/>
        <v>0</v>
      </c>
      <c r="AV18" s="89">
        <f t="shared" si="23"/>
        <v>0</v>
      </c>
      <c r="AW18" s="89">
        <f t="shared" si="24"/>
        <v>1</v>
      </c>
      <c r="AX18" s="89">
        <f t="shared" si="25"/>
        <v>0</v>
      </c>
      <c r="AY18" s="89">
        <f t="shared" si="26"/>
        <v>0</v>
      </c>
      <c r="AZ18" s="89">
        <f t="shared" si="27"/>
        <v>0</v>
      </c>
      <c r="BA18" s="89">
        <f t="shared" si="28"/>
        <v>0</v>
      </c>
      <c r="BB18" s="89">
        <f t="shared" si="29"/>
        <v>0</v>
      </c>
      <c r="BC18" s="89">
        <f t="shared" si="30"/>
        <v>0</v>
      </c>
      <c r="BD18" s="89">
        <f t="shared" si="31"/>
        <v>0</v>
      </c>
    </row>
    <row r="19" spans="1:56" ht="127.5" x14ac:dyDescent="0.25">
      <c r="A19" s="18" t="s">
        <v>257</v>
      </c>
      <c r="B19" s="78" t="s">
        <v>258</v>
      </c>
      <c r="C19" s="119" t="s">
        <v>254</v>
      </c>
      <c r="D19" s="78" t="s">
        <v>259</v>
      </c>
      <c r="E19" s="85"/>
      <c r="F19" s="85"/>
      <c r="G19" s="119"/>
      <c r="H19" s="119"/>
      <c r="I19" s="119"/>
      <c r="J19" s="119"/>
      <c r="K19" s="119"/>
      <c r="L19" s="119"/>
      <c r="M19" s="119"/>
      <c r="N19" s="119"/>
      <c r="O19" s="119"/>
      <c r="P19" s="119"/>
      <c r="Q19" s="119"/>
      <c r="R19" s="119"/>
      <c r="S19" s="119"/>
      <c r="T19" s="119"/>
      <c r="U19" s="119"/>
      <c r="V19" s="119"/>
      <c r="W19" s="119"/>
      <c r="X19" s="119"/>
      <c r="Y19" s="119"/>
      <c r="Z19" s="119"/>
      <c r="AA19" s="18" t="s">
        <v>2</v>
      </c>
      <c r="AB19" s="89">
        <v>5</v>
      </c>
      <c r="AC19" s="89" t="s">
        <v>230</v>
      </c>
      <c r="AD19" s="89"/>
      <c r="AE19" s="89"/>
      <c r="AF19" s="89"/>
      <c r="AG19" s="90">
        <f t="shared" si="1"/>
        <v>0</v>
      </c>
      <c r="AK19" s="89">
        <f t="shared" si="12"/>
        <v>0</v>
      </c>
      <c r="AL19" s="89">
        <f t="shared" si="13"/>
        <v>0</v>
      </c>
      <c r="AM19" s="89">
        <f t="shared" si="14"/>
        <v>0</v>
      </c>
      <c r="AN19" s="89">
        <f t="shared" si="15"/>
        <v>0</v>
      </c>
      <c r="AO19" s="89">
        <f t="shared" si="16"/>
        <v>0</v>
      </c>
      <c r="AP19" s="89">
        <f t="shared" si="17"/>
        <v>0</v>
      </c>
      <c r="AQ19" s="89">
        <f t="shared" si="18"/>
        <v>0</v>
      </c>
      <c r="AR19" s="89">
        <f t="shared" si="19"/>
        <v>0</v>
      </c>
      <c r="AS19" s="89">
        <f t="shared" si="20"/>
        <v>0</v>
      </c>
      <c r="AT19" s="89">
        <f t="shared" si="21"/>
        <v>0</v>
      </c>
      <c r="AU19" s="89">
        <f t="shared" si="22"/>
        <v>0</v>
      </c>
      <c r="AV19" s="89">
        <f t="shared" si="23"/>
        <v>0</v>
      </c>
      <c r="AW19" s="89">
        <f t="shared" si="24"/>
        <v>5</v>
      </c>
      <c r="AX19" s="89">
        <f t="shared" si="25"/>
        <v>0</v>
      </c>
      <c r="AY19" s="89">
        <f t="shared" si="26"/>
        <v>0</v>
      </c>
      <c r="AZ19" s="89">
        <f t="shared" si="27"/>
        <v>0</v>
      </c>
      <c r="BA19" s="89">
        <f t="shared" si="28"/>
        <v>0</v>
      </c>
      <c r="BB19" s="89">
        <f t="shared" si="29"/>
        <v>0</v>
      </c>
      <c r="BC19" s="89">
        <f t="shared" si="30"/>
        <v>0</v>
      </c>
      <c r="BD19" s="89">
        <f t="shared" si="31"/>
        <v>0</v>
      </c>
    </row>
    <row r="20" spans="1:56" ht="25.5" x14ac:dyDescent="0.25">
      <c r="A20" s="18" t="s">
        <v>260</v>
      </c>
      <c r="B20" s="78" t="s">
        <v>261</v>
      </c>
      <c r="C20" s="119" t="s">
        <v>254</v>
      </c>
      <c r="D20" s="78"/>
      <c r="E20" s="85"/>
      <c r="F20" s="85"/>
      <c r="G20" s="119"/>
      <c r="H20" s="119"/>
      <c r="I20" s="119"/>
      <c r="J20" s="119"/>
      <c r="K20" s="119"/>
      <c r="L20" s="119"/>
      <c r="M20" s="119"/>
      <c r="N20" s="119"/>
      <c r="O20" s="119"/>
      <c r="P20" s="119"/>
      <c r="Q20" s="119"/>
      <c r="R20" s="119"/>
      <c r="S20" s="119"/>
      <c r="T20" s="119"/>
      <c r="U20" s="119"/>
      <c r="V20" s="119"/>
      <c r="W20" s="119"/>
      <c r="X20" s="119"/>
      <c r="Y20" s="119"/>
      <c r="Z20" s="119"/>
      <c r="AA20" s="18" t="s">
        <v>2</v>
      </c>
      <c r="AB20" s="89">
        <v>3</v>
      </c>
      <c r="AC20" s="89" t="s">
        <v>230</v>
      </c>
      <c r="AD20" s="89"/>
      <c r="AE20" s="89"/>
      <c r="AF20" s="89"/>
      <c r="AG20" s="90">
        <f t="shared" si="1"/>
        <v>0</v>
      </c>
      <c r="AK20" s="89">
        <f t="shared" si="12"/>
        <v>0</v>
      </c>
      <c r="AL20" s="89">
        <f t="shared" si="13"/>
        <v>0</v>
      </c>
      <c r="AM20" s="89">
        <f t="shared" si="14"/>
        <v>0</v>
      </c>
      <c r="AN20" s="89">
        <f t="shared" si="15"/>
        <v>0</v>
      </c>
      <c r="AO20" s="89">
        <f t="shared" si="16"/>
        <v>0</v>
      </c>
      <c r="AP20" s="89">
        <f t="shared" si="17"/>
        <v>0</v>
      </c>
      <c r="AQ20" s="89">
        <f t="shared" si="18"/>
        <v>0</v>
      </c>
      <c r="AR20" s="89">
        <f t="shared" si="19"/>
        <v>0</v>
      </c>
      <c r="AS20" s="89">
        <f t="shared" si="20"/>
        <v>0</v>
      </c>
      <c r="AT20" s="89">
        <f t="shared" si="21"/>
        <v>0</v>
      </c>
      <c r="AU20" s="89">
        <f t="shared" si="22"/>
        <v>0</v>
      </c>
      <c r="AV20" s="89">
        <f t="shared" si="23"/>
        <v>0</v>
      </c>
      <c r="AW20" s="89">
        <f t="shared" si="24"/>
        <v>3</v>
      </c>
      <c r="AX20" s="89">
        <f t="shared" si="25"/>
        <v>0</v>
      </c>
      <c r="AY20" s="89">
        <f t="shared" si="26"/>
        <v>0</v>
      </c>
      <c r="AZ20" s="89">
        <f t="shared" si="27"/>
        <v>0</v>
      </c>
      <c r="BA20" s="89">
        <f t="shared" si="28"/>
        <v>0</v>
      </c>
      <c r="BB20" s="89">
        <f t="shared" si="29"/>
        <v>0</v>
      </c>
      <c r="BC20" s="89">
        <f t="shared" si="30"/>
        <v>0</v>
      </c>
      <c r="BD20" s="89">
        <f t="shared" si="31"/>
        <v>0</v>
      </c>
    </row>
    <row r="21" spans="1:56" x14ac:dyDescent="0.25">
      <c r="B21" s="78" t="s">
        <v>262</v>
      </c>
      <c r="C21" s="119" t="s">
        <v>263</v>
      </c>
      <c r="D21" s="78"/>
      <c r="E21" s="85"/>
      <c r="F21" s="85"/>
      <c r="G21" s="119"/>
      <c r="H21" s="119"/>
      <c r="I21" s="119"/>
      <c r="J21" s="119"/>
      <c r="K21" s="119"/>
      <c r="L21" s="119"/>
      <c r="M21" s="119"/>
      <c r="N21" s="119"/>
      <c r="O21" s="119"/>
      <c r="P21" s="119"/>
      <c r="Q21" s="119"/>
      <c r="R21" s="119"/>
      <c r="S21" s="119"/>
      <c r="T21" s="119"/>
      <c r="U21" s="119"/>
      <c r="V21" s="119"/>
      <c r="W21" s="119"/>
      <c r="X21" s="119"/>
      <c r="Y21" s="119"/>
      <c r="Z21" s="119"/>
      <c r="AA21" s="18" t="s">
        <v>2</v>
      </c>
      <c r="AB21" s="89">
        <v>1</v>
      </c>
      <c r="AC21" s="89" t="s">
        <v>230</v>
      </c>
      <c r="AD21" s="89"/>
      <c r="AE21" s="89"/>
      <c r="AF21" s="89"/>
      <c r="AG21" s="90">
        <f t="shared" si="1"/>
        <v>0</v>
      </c>
      <c r="AK21" s="89">
        <f t="shared" si="12"/>
        <v>0</v>
      </c>
      <c r="AL21" s="89">
        <f t="shared" si="13"/>
        <v>0</v>
      </c>
      <c r="AM21" s="89">
        <f t="shared" si="14"/>
        <v>0</v>
      </c>
      <c r="AN21" s="89">
        <f t="shared" si="15"/>
        <v>0</v>
      </c>
      <c r="AO21" s="89">
        <f t="shared" si="16"/>
        <v>0</v>
      </c>
      <c r="AP21" s="89">
        <f t="shared" si="17"/>
        <v>0</v>
      </c>
      <c r="AQ21" s="89">
        <f t="shared" si="18"/>
        <v>0</v>
      </c>
      <c r="AR21" s="89">
        <f t="shared" si="19"/>
        <v>0</v>
      </c>
      <c r="AS21" s="89">
        <f t="shared" si="20"/>
        <v>0</v>
      </c>
      <c r="AT21" s="89">
        <f t="shared" si="21"/>
        <v>0</v>
      </c>
      <c r="AU21" s="89">
        <f t="shared" si="22"/>
        <v>0</v>
      </c>
      <c r="AV21" s="89">
        <f t="shared" si="23"/>
        <v>0</v>
      </c>
      <c r="AW21" s="89">
        <f t="shared" si="24"/>
        <v>1</v>
      </c>
      <c r="AX21" s="89">
        <f t="shared" si="25"/>
        <v>0</v>
      </c>
      <c r="AY21" s="89">
        <f t="shared" si="26"/>
        <v>0</v>
      </c>
      <c r="AZ21" s="89">
        <f t="shared" si="27"/>
        <v>0</v>
      </c>
      <c r="BA21" s="89">
        <f t="shared" si="28"/>
        <v>0</v>
      </c>
      <c r="BB21" s="89">
        <f t="shared" si="29"/>
        <v>0</v>
      </c>
      <c r="BC21" s="89">
        <f t="shared" si="30"/>
        <v>0</v>
      </c>
      <c r="BD21" s="89">
        <f t="shared" si="31"/>
        <v>0</v>
      </c>
    </row>
    <row r="22" spans="1:56" ht="178.5" x14ac:dyDescent="0.25">
      <c r="A22" s="18" t="s">
        <v>264</v>
      </c>
      <c r="B22" s="78" t="s">
        <v>265</v>
      </c>
      <c r="C22" s="119" t="s">
        <v>266</v>
      </c>
      <c r="D22" s="132" t="s">
        <v>267</v>
      </c>
      <c r="E22" s="85"/>
      <c r="F22" s="85"/>
      <c r="G22" s="119"/>
      <c r="H22" s="119"/>
      <c r="I22" s="119"/>
      <c r="J22" s="119"/>
      <c r="K22" s="119"/>
      <c r="L22" s="119"/>
      <c r="M22" s="119"/>
      <c r="N22" s="119"/>
      <c r="O22" s="119"/>
      <c r="P22" s="119"/>
      <c r="Q22" s="119"/>
      <c r="R22" s="119"/>
      <c r="S22" s="119"/>
      <c r="T22" s="119"/>
      <c r="U22" s="119"/>
      <c r="V22" s="119"/>
      <c r="W22" s="119"/>
      <c r="X22" s="119"/>
      <c r="Y22" s="119"/>
      <c r="Z22" s="119"/>
      <c r="AA22" s="18" t="s">
        <v>2</v>
      </c>
      <c r="AB22" s="89">
        <v>1</v>
      </c>
      <c r="AC22" s="89" t="s">
        <v>230</v>
      </c>
      <c r="AD22" s="89"/>
      <c r="AE22" s="89"/>
      <c r="AF22" s="89"/>
      <c r="AG22" s="90">
        <f t="shared" si="1"/>
        <v>0</v>
      </c>
      <c r="AK22" s="89">
        <f t="shared" si="12"/>
        <v>0</v>
      </c>
      <c r="AL22" s="89">
        <f t="shared" si="13"/>
        <v>0</v>
      </c>
      <c r="AM22" s="89">
        <f t="shared" si="14"/>
        <v>0</v>
      </c>
      <c r="AN22" s="89">
        <f t="shared" si="15"/>
        <v>0</v>
      </c>
      <c r="AO22" s="89">
        <f t="shared" si="16"/>
        <v>0</v>
      </c>
      <c r="AP22" s="89">
        <f t="shared" si="17"/>
        <v>0</v>
      </c>
      <c r="AQ22" s="89">
        <f t="shared" si="18"/>
        <v>0</v>
      </c>
      <c r="AR22" s="89">
        <f t="shared" si="19"/>
        <v>0</v>
      </c>
      <c r="AS22" s="89">
        <f t="shared" si="20"/>
        <v>0</v>
      </c>
      <c r="AT22" s="89">
        <f t="shared" si="21"/>
        <v>0</v>
      </c>
      <c r="AU22" s="89">
        <f t="shared" si="22"/>
        <v>0</v>
      </c>
      <c r="AV22" s="89">
        <f t="shared" si="23"/>
        <v>0</v>
      </c>
      <c r="AW22" s="89">
        <f t="shared" si="24"/>
        <v>1</v>
      </c>
      <c r="AX22" s="89">
        <f t="shared" si="25"/>
        <v>0</v>
      </c>
      <c r="AY22" s="89">
        <f t="shared" si="26"/>
        <v>0</v>
      </c>
      <c r="AZ22" s="89">
        <f t="shared" si="27"/>
        <v>0</v>
      </c>
      <c r="BA22" s="89">
        <f t="shared" si="28"/>
        <v>0</v>
      </c>
      <c r="BB22" s="89">
        <f t="shared" si="29"/>
        <v>0</v>
      </c>
      <c r="BC22" s="89">
        <f t="shared" si="30"/>
        <v>0</v>
      </c>
      <c r="BD22" s="89">
        <f t="shared" si="31"/>
        <v>0</v>
      </c>
    </row>
    <row r="23" spans="1:56" ht="25.5" x14ac:dyDescent="0.25">
      <c r="A23" s="18" t="s">
        <v>264</v>
      </c>
      <c r="B23" s="78" t="s">
        <v>268</v>
      </c>
      <c r="C23" s="119"/>
      <c r="D23" s="78"/>
      <c r="E23" s="85"/>
      <c r="F23" s="85"/>
      <c r="G23" s="119"/>
      <c r="H23" s="119"/>
      <c r="I23" s="119"/>
      <c r="J23" s="119"/>
      <c r="K23" s="119"/>
      <c r="L23" s="119"/>
      <c r="M23" s="119"/>
      <c r="N23" s="119"/>
      <c r="O23" s="119"/>
      <c r="P23" s="119"/>
      <c r="Q23" s="119"/>
      <c r="R23" s="119"/>
      <c r="S23" s="119"/>
      <c r="T23" s="119"/>
      <c r="U23" s="119"/>
      <c r="V23" s="119"/>
      <c r="W23" s="119"/>
      <c r="X23" s="119"/>
      <c r="Y23" s="119"/>
      <c r="Z23" s="119"/>
      <c r="AA23" s="18" t="s">
        <v>2</v>
      </c>
      <c r="AB23" s="89">
        <v>5</v>
      </c>
      <c r="AC23" s="89" t="s">
        <v>230</v>
      </c>
      <c r="AD23" s="89" t="s">
        <v>103</v>
      </c>
      <c r="AE23" s="89"/>
      <c r="AF23" s="89"/>
      <c r="AG23" s="90">
        <f t="shared" si="1"/>
        <v>0</v>
      </c>
      <c r="AK23" s="89">
        <f t="shared" si="12"/>
        <v>0</v>
      </c>
      <c r="AL23" s="89">
        <f t="shared" si="13"/>
        <v>0</v>
      </c>
      <c r="AM23" s="89">
        <f t="shared" si="14"/>
        <v>0</v>
      </c>
      <c r="AN23" s="89">
        <f t="shared" si="15"/>
        <v>0</v>
      </c>
      <c r="AO23" s="89">
        <f t="shared" si="16"/>
        <v>0</v>
      </c>
      <c r="AP23" s="89">
        <f t="shared" si="17"/>
        <v>0</v>
      </c>
      <c r="AQ23" s="89">
        <f t="shared" si="18"/>
        <v>0</v>
      </c>
      <c r="AR23" s="89">
        <f t="shared" si="19"/>
        <v>0</v>
      </c>
      <c r="AS23" s="89">
        <f t="shared" si="20"/>
        <v>0</v>
      </c>
      <c r="AT23" s="89">
        <f t="shared" si="21"/>
        <v>0</v>
      </c>
      <c r="AU23" s="89">
        <f t="shared" si="22"/>
        <v>0</v>
      </c>
      <c r="AV23" s="89">
        <f t="shared" si="23"/>
        <v>0</v>
      </c>
      <c r="AW23" s="89">
        <f t="shared" si="24"/>
        <v>5</v>
      </c>
      <c r="AX23" s="89">
        <f t="shared" si="25"/>
        <v>0</v>
      </c>
      <c r="AY23" s="89">
        <f t="shared" si="26"/>
        <v>0</v>
      </c>
      <c r="AZ23" s="89">
        <f t="shared" si="27"/>
        <v>0</v>
      </c>
      <c r="BA23" s="89">
        <f t="shared" si="28"/>
        <v>0</v>
      </c>
      <c r="BB23" s="89">
        <f t="shared" si="29"/>
        <v>0</v>
      </c>
      <c r="BC23" s="89">
        <f t="shared" si="30"/>
        <v>0</v>
      </c>
      <c r="BD23" s="89">
        <f t="shared" si="31"/>
        <v>0</v>
      </c>
    </row>
    <row r="24" spans="1:56" ht="89.25" x14ac:dyDescent="0.25">
      <c r="A24" s="18" t="s">
        <v>227</v>
      </c>
      <c r="B24" s="78" t="s">
        <v>269</v>
      </c>
      <c r="C24" s="119" t="s">
        <v>270</v>
      </c>
      <c r="D24" s="78" t="s">
        <v>271</v>
      </c>
      <c r="E24" s="85"/>
      <c r="F24" s="85"/>
      <c r="G24" s="119"/>
      <c r="H24" s="119"/>
      <c r="I24" s="119"/>
      <c r="J24" s="119"/>
      <c r="K24" s="119"/>
      <c r="L24" s="119"/>
      <c r="M24" s="119"/>
      <c r="N24" s="119"/>
      <c r="O24" s="119"/>
      <c r="P24" s="119"/>
      <c r="Q24" s="119"/>
      <c r="R24" s="119"/>
      <c r="S24" s="119"/>
      <c r="T24" s="119"/>
      <c r="U24" s="119"/>
      <c r="V24" s="119"/>
      <c r="W24" s="119"/>
      <c r="X24" s="119"/>
      <c r="Y24" s="119"/>
      <c r="Z24" s="119"/>
      <c r="AA24" s="18" t="s">
        <v>2</v>
      </c>
      <c r="AB24" s="89">
        <v>1</v>
      </c>
      <c r="AC24" s="89" t="s">
        <v>230</v>
      </c>
      <c r="AD24" s="89"/>
      <c r="AE24" s="89"/>
      <c r="AF24" s="89"/>
      <c r="AG24" s="90">
        <f t="shared" si="1"/>
        <v>0</v>
      </c>
      <c r="AK24" s="89">
        <f t="shared" si="12"/>
        <v>0</v>
      </c>
      <c r="AL24" s="89">
        <f t="shared" si="13"/>
        <v>0</v>
      </c>
      <c r="AM24" s="89">
        <f t="shared" si="14"/>
        <v>0</v>
      </c>
      <c r="AN24" s="89">
        <f t="shared" si="15"/>
        <v>0</v>
      </c>
      <c r="AO24" s="89">
        <f t="shared" si="16"/>
        <v>0</v>
      </c>
      <c r="AP24" s="89">
        <f t="shared" si="17"/>
        <v>0</v>
      </c>
      <c r="AQ24" s="89">
        <f t="shared" si="18"/>
        <v>0</v>
      </c>
      <c r="AR24" s="89">
        <f t="shared" si="19"/>
        <v>0</v>
      </c>
      <c r="AS24" s="89">
        <f t="shared" si="20"/>
        <v>0</v>
      </c>
      <c r="AT24" s="89">
        <f t="shared" si="21"/>
        <v>0</v>
      </c>
      <c r="AU24" s="89">
        <f t="shared" si="22"/>
        <v>0</v>
      </c>
      <c r="AV24" s="89">
        <f t="shared" si="23"/>
        <v>0</v>
      </c>
      <c r="AW24" s="89">
        <f t="shared" si="24"/>
        <v>1</v>
      </c>
      <c r="AX24" s="89">
        <f t="shared" si="25"/>
        <v>0</v>
      </c>
      <c r="AY24" s="89">
        <f t="shared" si="26"/>
        <v>0</v>
      </c>
      <c r="AZ24" s="89">
        <f t="shared" si="27"/>
        <v>0</v>
      </c>
      <c r="BA24" s="89">
        <f t="shared" si="28"/>
        <v>0</v>
      </c>
      <c r="BB24" s="89">
        <f t="shared" si="29"/>
        <v>0</v>
      </c>
      <c r="BC24" s="89">
        <f t="shared" si="30"/>
        <v>0</v>
      </c>
      <c r="BD24" s="89">
        <f t="shared" si="31"/>
        <v>0</v>
      </c>
    </row>
    <row r="25" spans="1:56" ht="25.5" x14ac:dyDescent="0.25">
      <c r="A25" s="18" t="s">
        <v>231</v>
      </c>
      <c r="B25" s="78" t="s">
        <v>272</v>
      </c>
      <c r="C25" s="119" t="s">
        <v>270</v>
      </c>
      <c r="D25" s="78" t="s">
        <v>273</v>
      </c>
      <c r="E25" s="85"/>
      <c r="F25" s="85"/>
      <c r="G25" s="119"/>
      <c r="H25" s="119"/>
      <c r="I25" s="119"/>
      <c r="J25" s="119"/>
      <c r="K25" s="119"/>
      <c r="L25" s="119"/>
      <c r="M25" s="119"/>
      <c r="N25" s="119"/>
      <c r="O25" s="119"/>
      <c r="P25" s="119"/>
      <c r="Q25" s="119"/>
      <c r="R25" s="119"/>
      <c r="S25" s="119"/>
      <c r="T25" s="119"/>
      <c r="U25" s="119"/>
      <c r="V25" s="119"/>
      <c r="W25" s="119"/>
      <c r="X25" s="119"/>
      <c r="Y25" s="119"/>
      <c r="Z25" s="119"/>
      <c r="AA25" s="18" t="s">
        <v>2</v>
      </c>
      <c r="AB25" s="89">
        <v>1</v>
      </c>
      <c r="AC25" s="89" t="s">
        <v>230</v>
      </c>
      <c r="AD25" s="89"/>
      <c r="AE25" s="89"/>
      <c r="AF25" s="89"/>
      <c r="AG25" s="90">
        <f t="shared" si="1"/>
        <v>0</v>
      </c>
      <c r="AK25" s="89">
        <f t="shared" si="12"/>
        <v>0</v>
      </c>
      <c r="AL25" s="89">
        <f t="shared" si="13"/>
        <v>0</v>
      </c>
      <c r="AM25" s="89">
        <f t="shared" si="14"/>
        <v>0</v>
      </c>
      <c r="AN25" s="89">
        <f t="shared" si="15"/>
        <v>0</v>
      </c>
      <c r="AO25" s="89">
        <f t="shared" si="16"/>
        <v>0</v>
      </c>
      <c r="AP25" s="89">
        <f t="shared" si="17"/>
        <v>0</v>
      </c>
      <c r="AQ25" s="89">
        <f t="shared" si="18"/>
        <v>0</v>
      </c>
      <c r="AR25" s="89">
        <f t="shared" si="19"/>
        <v>0</v>
      </c>
      <c r="AS25" s="89">
        <f t="shared" si="20"/>
        <v>0</v>
      </c>
      <c r="AT25" s="89">
        <f t="shared" si="21"/>
        <v>0</v>
      </c>
      <c r="AU25" s="89">
        <f t="shared" si="22"/>
        <v>0</v>
      </c>
      <c r="AV25" s="89">
        <f t="shared" si="23"/>
        <v>0</v>
      </c>
      <c r="AW25" s="89">
        <f t="shared" si="24"/>
        <v>1</v>
      </c>
      <c r="AX25" s="89">
        <f t="shared" si="25"/>
        <v>0</v>
      </c>
      <c r="AY25" s="89">
        <f t="shared" si="26"/>
        <v>0</v>
      </c>
      <c r="AZ25" s="89">
        <f t="shared" si="27"/>
        <v>0</v>
      </c>
      <c r="BA25" s="89">
        <f t="shared" si="28"/>
        <v>0</v>
      </c>
      <c r="BB25" s="89">
        <f t="shared" si="29"/>
        <v>0</v>
      </c>
      <c r="BC25" s="89">
        <f t="shared" si="30"/>
        <v>0</v>
      </c>
      <c r="BD25" s="89">
        <f t="shared" si="31"/>
        <v>0</v>
      </c>
    </row>
    <row r="26" spans="1:56" ht="38.25" x14ac:dyDescent="0.25">
      <c r="A26" s="18" t="s">
        <v>231</v>
      </c>
      <c r="B26" s="78" t="s">
        <v>274</v>
      </c>
      <c r="C26" s="119" t="s">
        <v>270</v>
      </c>
      <c r="D26" s="78" t="s">
        <v>275</v>
      </c>
      <c r="E26" s="85"/>
      <c r="F26" s="85"/>
      <c r="G26" s="119"/>
      <c r="H26" s="119"/>
      <c r="I26" s="119"/>
      <c r="J26" s="119"/>
      <c r="K26" s="119"/>
      <c r="L26" s="119"/>
      <c r="M26" s="119"/>
      <c r="N26" s="119"/>
      <c r="O26" s="119"/>
      <c r="P26" s="119"/>
      <c r="Q26" s="119"/>
      <c r="R26" s="119"/>
      <c r="S26" s="119"/>
      <c r="T26" s="119"/>
      <c r="U26" s="119"/>
      <c r="V26" s="119"/>
      <c r="W26" s="119"/>
      <c r="X26" s="119"/>
      <c r="Y26" s="119"/>
      <c r="Z26" s="119"/>
      <c r="AA26" s="18" t="s">
        <v>2</v>
      </c>
      <c r="AB26" s="89">
        <v>3</v>
      </c>
      <c r="AC26" s="89" t="s">
        <v>230</v>
      </c>
      <c r="AD26" s="89"/>
      <c r="AE26" s="89"/>
      <c r="AF26" s="89"/>
      <c r="AG26" s="90">
        <f t="shared" si="1"/>
        <v>0</v>
      </c>
      <c r="AK26" s="89">
        <f t="shared" si="12"/>
        <v>0</v>
      </c>
      <c r="AL26" s="89">
        <f t="shared" si="13"/>
        <v>0</v>
      </c>
      <c r="AM26" s="89">
        <f t="shared" si="14"/>
        <v>0</v>
      </c>
      <c r="AN26" s="89">
        <f t="shared" si="15"/>
        <v>0</v>
      </c>
      <c r="AO26" s="89">
        <f t="shared" si="16"/>
        <v>0</v>
      </c>
      <c r="AP26" s="89">
        <f t="shared" si="17"/>
        <v>0</v>
      </c>
      <c r="AQ26" s="89">
        <f t="shared" si="18"/>
        <v>0</v>
      </c>
      <c r="AR26" s="89">
        <f t="shared" si="19"/>
        <v>0</v>
      </c>
      <c r="AS26" s="89">
        <f t="shared" si="20"/>
        <v>0</v>
      </c>
      <c r="AT26" s="89">
        <f t="shared" si="21"/>
        <v>0</v>
      </c>
      <c r="AU26" s="89">
        <f t="shared" si="22"/>
        <v>0</v>
      </c>
      <c r="AV26" s="89">
        <f t="shared" si="23"/>
        <v>0</v>
      </c>
      <c r="AW26" s="89">
        <f t="shared" si="24"/>
        <v>3</v>
      </c>
      <c r="AX26" s="89">
        <f t="shared" si="25"/>
        <v>0</v>
      </c>
      <c r="AY26" s="89">
        <f t="shared" si="26"/>
        <v>0</v>
      </c>
      <c r="AZ26" s="89">
        <f t="shared" si="27"/>
        <v>0</v>
      </c>
      <c r="BA26" s="89">
        <f t="shared" si="28"/>
        <v>0</v>
      </c>
      <c r="BB26" s="89">
        <f t="shared" si="29"/>
        <v>0</v>
      </c>
      <c r="BC26" s="89">
        <f t="shared" si="30"/>
        <v>0</v>
      </c>
      <c r="BD26" s="89">
        <f t="shared" si="31"/>
        <v>0</v>
      </c>
    </row>
    <row r="27" spans="1:56" ht="51" x14ac:dyDescent="0.25">
      <c r="B27" s="78" t="s">
        <v>276</v>
      </c>
      <c r="C27" s="119" t="s">
        <v>270</v>
      </c>
      <c r="D27" s="78" t="s">
        <v>277</v>
      </c>
      <c r="E27" s="85"/>
      <c r="F27" s="85"/>
      <c r="G27" s="119"/>
      <c r="H27" s="119"/>
      <c r="I27" s="119"/>
      <c r="J27" s="119"/>
      <c r="K27" s="119"/>
      <c r="L27" s="119"/>
      <c r="M27" s="119"/>
      <c r="N27" s="119"/>
      <c r="O27" s="119"/>
      <c r="P27" s="119"/>
      <c r="Q27" s="119"/>
      <c r="R27" s="119"/>
      <c r="S27" s="119"/>
      <c r="T27" s="119"/>
      <c r="U27" s="119"/>
      <c r="V27" s="119"/>
      <c r="W27" s="119"/>
      <c r="X27" s="119"/>
      <c r="Y27" s="119"/>
      <c r="Z27" s="119"/>
      <c r="AA27" s="18" t="s">
        <v>2</v>
      </c>
      <c r="AB27" s="89">
        <v>1</v>
      </c>
      <c r="AC27" s="89" t="s">
        <v>230</v>
      </c>
      <c r="AD27" s="89"/>
      <c r="AE27" s="89"/>
      <c r="AF27" s="89"/>
      <c r="AG27" s="90">
        <f t="shared" si="1"/>
        <v>0</v>
      </c>
      <c r="AK27" s="89">
        <f t="shared" si="12"/>
        <v>0</v>
      </c>
      <c r="AL27" s="89">
        <f t="shared" si="13"/>
        <v>0</v>
      </c>
      <c r="AM27" s="89">
        <f t="shared" si="14"/>
        <v>0</v>
      </c>
      <c r="AN27" s="89">
        <f t="shared" si="15"/>
        <v>0</v>
      </c>
      <c r="AO27" s="89">
        <f t="shared" si="16"/>
        <v>0</v>
      </c>
      <c r="AP27" s="89">
        <f t="shared" si="17"/>
        <v>0</v>
      </c>
      <c r="AQ27" s="89">
        <f t="shared" si="18"/>
        <v>0</v>
      </c>
      <c r="AR27" s="89">
        <f t="shared" si="19"/>
        <v>0</v>
      </c>
      <c r="AS27" s="89">
        <f t="shared" si="20"/>
        <v>0</v>
      </c>
      <c r="AT27" s="89">
        <f t="shared" si="21"/>
        <v>0</v>
      </c>
      <c r="AU27" s="89">
        <f t="shared" si="22"/>
        <v>0</v>
      </c>
      <c r="AV27" s="89">
        <f t="shared" si="23"/>
        <v>0</v>
      </c>
      <c r="AW27" s="89">
        <f t="shared" si="24"/>
        <v>1</v>
      </c>
      <c r="AX27" s="89">
        <f t="shared" si="25"/>
        <v>0</v>
      </c>
      <c r="AY27" s="89">
        <f t="shared" si="26"/>
        <v>0</v>
      </c>
      <c r="AZ27" s="89">
        <f t="shared" si="27"/>
        <v>0</v>
      </c>
      <c r="BA27" s="89">
        <f t="shared" si="28"/>
        <v>0</v>
      </c>
      <c r="BB27" s="89">
        <f t="shared" si="29"/>
        <v>0</v>
      </c>
      <c r="BC27" s="89">
        <f t="shared" si="30"/>
        <v>0</v>
      </c>
      <c r="BD27" s="89">
        <f t="shared" si="31"/>
        <v>0</v>
      </c>
    </row>
    <row r="28" spans="1:56" ht="63.75" x14ac:dyDescent="0.25">
      <c r="B28" s="78" t="s">
        <v>278</v>
      </c>
      <c r="C28" s="119" t="s">
        <v>270</v>
      </c>
      <c r="D28" s="78" t="s">
        <v>279</v>
      </c>
      <c r="E28" s="85"/>
      <c r="F28" s="85"/>
      <c r="G28" s="119"/>
      <c r="H28" s="119"/>
      <c r="I28" s="119"/>
      <c r="J28" s="119"/>
      <c r="K28" s="119"/>
      <c r="L28" s="119"/>
      <c r="M28" s="119"/>
      <c r="N28" s="119"/>
      <c r="O28" s="119"/>
      <c r="P28" s="119"/>
      <c r="Q28" s="119"/>
      <c r="R28" s="119"/>
      <c r="S28" s="119"/>
      <c r="T28" s="119"/>
      <c r="U28" s="119"/>
      <c r="V28" s="119"/>
      <c r="W28" s="119"/>
      <c r="X28" s="119"/>
      <c r="Y28" s="119"/>
      <c r="Z28" s="119"/>
      <c r="AA28" s="18" t="s">
        <v>2</v>
      </c>
      <c r="AB28" s="89">
        <v>1</v>
      </c>
      <c r="AC28" s="89" t="s">
        <v>230</v>
      </c>
      <c r="AD28" s="89"/>
      <c r="AE28" s="89"/>
      <c r="AF28" s="89"/>
      <c r="AG28" s="90">
        <f t="shared" si="1"/>
        <v>0</v>
      </c>
      <c r="AK28" s="89">
        <f t="shared" si="12"/>
        <v>0</v>
      </c>
      <c r="AL28" s="89">
        <f t="shared" si="13"/>
        <v>0</v>
      </c>
      <c r="AM28" s="89">
        <f t="shared" si="14"/>
        <v>0</v>
      </c>
      <c r="AN28" s="89">
        <f t="shared" si="15"/>
        <v>0</v>
      </c>
      <c r="AO28" s="89">
        <f t="shared" si="16"/>
        <v>0</v>
      </c>
      <c r="AP28" s="89">
        <f t="shared" si="17"/>
        <v>0</v>
      </c>
      <c r="AQ28" s="89">
        <f t="shared" si="18"/>
        <v>0</v>
      </c>
      <c r="AR28" s="89">
        <f t="shared" si="19"/>
        <v>0</v>
      </c>
      <c r="AS28" s="89">
        <f t="shared" si="20"/>
        <v>0</v>
      </c>
      <c r="AT28" s="89">
        <f t="shared" si="21"/>
        <v>0</v>
      </c>
      <c r="AU28" s="89">
        <f t="shared" si="22"/>
        <v>0</v>
      </c>
      <c r="AV28" s="89">
        <f t="shared" si="23"/>
        <v>0</v>
      </c>
      <c r="AW28" s="89">
        <f t="shared" si="24"/>
        <v>1</v>
      </c>
      <c r="AX28" s="89">
        <f t="shared" si="25"/>
        <v>0</v>
      </c>
      <c r="AY28" s="89">
        <f t="shared" si="26"/>
        <v>0</v>
      </c>
      <c r="AZ28" s="89">
        <f t="shared" si="27"/>
        <v>0</v>
      </c>
      <c r="BA28" s="89">
        <f t="shared" si="28"/>
        <v>0</v>
      </c>
      <c r="BB28" s="89">
        <f t="shared" si="29"/>
        <v>0</v>
      </c>
      <c r="BC28" s="89">
        <f t="shared" si="30"/>
        <v>0</v>
      </c>
      <c r="BD28" s="89">
        <f t="shared" si="31"/>
        <v>0</v>
      </c>
    </row>
    <row r="29" spans="1:56" x14ac:dyDescent="0.25">
      <c r="A29" s="129"/>
      <c r="B29" s="129" t="s">
        <v>280</v>
      </c>
      <c r="C29" s="129" t="s">
        <v>281</v>
      </c>
      <c r="D29" s="129"/>
      <c r="E29" s="129"/>
      <c r="F29" s="129"/>
      <c r="G29" s="119"/>
      <c r="H29" s="119"/>
      <c r="I29" s="119"/>
      <c r="J29" s="119"/>
      <c r="K29" s="119"/>
      <c r="L29" s="119"/>
      <c r="M29" s="119"/>
      <c r="N29" s="119"/>
      <c r="O29" s="119"/>
      <c r="P29" s="119"/>
      <c r="Q29" s="119"/>
      <c r="R29" s="119"/>
      <c r="S29" s="119"/>
      <c r="T29" s="119"/>
      <c r="U29" s="119"/>
      <c r="V29" s="119"/>
      <c r="W29" s="119"/>
      <c r="X29" s="119"/>
      <c r="Y29" s="119"/>
      <c r="Z29" s="119"/>
      <c r="AB29" s="89"/>
      <c r="AC29" s="89"/>
      <c r="AD29" s="89"/>
      <c r="AE29" s="89"/>
      <c r="AF29" s="89"/>
      <c r="AG29" s="90">
        <f t="shared" si="1"/>
        <v>0</v>
      </c>
      <c r="AK29" s="89">
        <f t="shared" si="12"/>
        <v>0</v>
      </c>
      <c r="AL29" s="89">
        <f t="shared" si="13"/>
        <v>0</v>
      </c>
      <c r="AM29" s="89">
        <f t="shared" si="14"/>
        <v>0</v>
      </c>
      <c r="AN29" s="89">
        <f t="shared" si="15"/>
        <v>0</v>
      </c>
      <c r="AO29" s="89">
        <f t="shared" si="16"/>
        <v>0</v>
      </c>
      <c r="AP29" s="89">
        <f t="shared" si="17"/>
        <v>0</v>
      </c>
      <c r="AQ29" s="89">
        <f t="shared" si="18"/>
        <v>0</v>
      </c>
      <c r="AR29" s="89">
        <f t="shared" si="19"/>
        <v>0</v>
      </c>
      <c r="AS29" s="89">
        <f t="shared" si="20"/>
        <v>0</v>
      </c>
      <c r="AT29" s="89">
        <f t="shared" si="21"/>
        <v>0</v>
      </c>
      <c r="AU29" s="89">
        <f t="shared" si="22"/>
        <v>0</v>
      </c>
      <c r="AV29" s="89">
        <f t="shared" si="23"/>
        <v>0</v>
      </c>
      <c r="AW29" s="89">
        <f t="shared" si="24"/>
        <v>0</v>
      </c>
      <c r="AX29" s="89">
        <f t="shared" si="25"/>
        <v>0</v>
      </c>
      <c r="AY29" s="89">
        <f t="shared" si="26"/>
        <v>0</v>
      </c>
      <c r="AZ29" s="89">
        <f t="shared" si="27"/>
        <v>0</v>
      </c>
      <c r="BA29" s="89">
        <f t="shared" si="28"/>
        <v>0</v>
      </c>
      <c r="BB29" s="89">
        <f t="shared" si="29"/>
        <v>0</v>
      </c>
      <c r="BC29" s="89">
        <f t="shared" si="30"/>
        <v>0</v>
      </c>
      <c r="BD29" s="89">
        <f t="shared" si="31"/>
        <v>0</v>
      </c>
    </row>
    <row r="30" spans="1:56" ht="89.25" x14ac:dyDescent="0.25">
      <c r="A30" s="18" t="s">
        <v>264</v>
      </c>
      <c r="B30" s="78" t="s">
        <v>282</v>
      </c>
      <c r="C30" s="119" t="s">
        <v>283</v>
      </c>
      <c r="D30" s="78" t="s">
        <v>284</v>
      </c>
      <c r="E30" s="85"/>
      <c r="F30" s="85"/>
      <c r="G30" s="119"/>
      <c r="H30" s="119"/>
      <c r="I30" s="119"/>
      <c r="J30" s="119"/>
      <c r="K30" s="119"/>
      <c r="L30" s="119"/>
      <c r="M30" s="119"/>
      <c r="N30" s="119"/>
      <c r="O30" s="119"/>
      <c r="P30" s="119"/>
      <c r="Q30" s="119"/>
      <c r="R30" s="119"/>
      <c r="S30" s="119"/>
      <c r="T30" s="119"/>
      <c r="U30" s="119"/>
      <c r="V30" s="119"/>
      <c r="W30" s="119"/>
      <c r="X30" s="119"/>
      <c r="Y30" s="119"/>
      <c r="Z30" s="119"/>
      <c r="AA30" s="18" t="s">
        <v>2</v>
      </c>
      <c r="AB30" s="89">
        <v>1</v>
      </c>
      <c r="AC30" s="89" t="s">
        <v>230</v>
      </c>
      <c r="AD30" s="89"/>
      <c r="AE30" s="89"/>
      <c r="AF30" s="89"/>
      <c r="AG30" s="90">
        <f t="shared" si="1"/>
        <v>0</v>
      </c>
      <c r="AK30" s="89">
        <f t="shared" si="12"/>
        <v>0</v>
      </c>
      <c r="AL30" s="89">
        <f t="shared" si="13"/>
        <v>0</v>
      </c>
      <c r="AM30" s="89">
        <f t="shared" si="14"/>
        <v>0</v>
      </c>
      <c r="AN30" s="89">
        <f t="shared" si="15"/>
        <v>0</v>
      </c>
      <c r="AO30" s="89">
        <f t="shared" si="16"/>
        <v>0</v>
      </c>
      <c r="AP30" s="89">
        <f t="shared" si="17"/>
        <v>0</v>
      </c>
      <c r="AQ30" s="89">
        <f t="shared" si="18"/>
        <v>0</v>
      </c>
      <c r="AR30" s="89">
        <f t="shared" si="19"/>
        <v>0</v>
      </c>
      <c r="AS30" s="89">
        <f t="shared" si="20"/>
        <v>0</v>
      </c>
      <c r="AT30" s="89">
        <f t="shared" si="21"/>
        <v>0</v>
      </c>
      <c r="AU30" s="89">
        <f t="shared" si="22"/>
        <v>0</v>
      </c>
      <c r="AV30" s="89">
        <f t="shared" si="23"/>
        <v>0</v>
      </c>
      <c r="AW30" s="89">
        <f t="shared" si="24"/>
        <v>1</v>
      </c>
      <c r="AX30" s="89">
        <f t="shared" si="25"/>
        <v>0</v>
      </c>
      <c r="AY30" s="89">
        <f t="shared" si="26"/>
        <v>0</v>
      </c>
      <c r="AZ30" s="89">
        <f t="shared" si="27"/>
        <v>0</v>
      </c>
      <c r="BA30" s="89">
        <f t="shared" si="28"/>
        <v>0</v>
      </c>
      <c r="BB30" s="89">
        <f t="shared" si="29"/>
        <v>0</v>
      </c>
      <c r="BC30" s="89">
        <f t="shared" si="30"/>
        <v>0</v>
      </c>
      <c r="BD30" s="89">
        <f t="shared" si="31"/>
        <v>0</v>
      </c>
    </row>
    <row r="31" spans="1:56" ht="38.25" x14ac:dyDescent="0.25">
      <c r="A31" s="18" t="s">
        <v>264</v>
      </c>
      <c r="B31" s="78" t="s">
        <v>285</v>
      </c>
      <c r="C31" s="119" t="s">
        <v>286</v>
      </c>
      <c r="D31" s="78" t="s">
        <v>287</v>
      </c>
      <c r="E31" s="85"/>
      <c r="F31" s="85"/>
      <c r="G31" s="119"/>
      <c r="H31" s="119"/>
      <c r="I31" s="119"/>
      <c r="J31" s="119"/>
      <c r="K31" s="119"/>
      <c r="L31" s="119"/>
      <c r="M31" s="119"/>
      <c r="N31" s="119"/>
      <c r="O31" s="119"/>
      <c r="P31" s="119"/>
      <c r="Q31" s="119"/>
      <c r="R31" s="119"/>
      <c r="S31" s="119"/>
      <c r="T31" s="119"/>
      <c r="U31" s="119"/>
      <c r="V31" s="119"/>
      <c r="W31" s="119"/>
      <c r="X31" s="119"/>
      <c r="Y31" s="119"/>
      <c r="Z31" s="119"/>
      <c r="AA31" s="18" t="s">
        <v>2</v>
      </c>
      <c r="AB31" s="89">
        <v>1</v>
      </c>
      <c r="AC31" s="89" t="s">
        <v>230</v>
      </c>
      <c r="AD31" s="89"/>
      <c r="AE31" s="89"/>
      <c r="AF31" s="89"/>
      <c r="AG31" s="90">
        <f t="shared" si="1"/>
        <v>0</v>
      </c>
      <c r="AK31" s="89">
        <f t="shared" si="12"/>
        <v>0</v>
      </c>
      <c r="AL31" s="89">
        <f t="shared" si="13"/>
        <v>0</v>
      </c>
      <c r="AM31" s="89">
        <f t="shared" si="14"/>
        <v>0</v>
      </c>
      <c r="AN31" s="89">
        <f t="shared" si="15"/>
        <v>0</v>
      </c>
      <c r="AO31" s="89">
        <f t="shared" si="16"/>
        <v>0</v>
      </c>
      <c r="AP31" s="89">
        <f t="shared" si="17"/>
        <v>0</v>
      </c>
      <c r="AQ31" s="89">
        <f t="shared" si="18"/>
        <v>0</v>
      </c>
      <c r="AR31" s="89">
        <f t="shared" si="19"/>
        <v>0</v>
      </c>
      <c r="AS31" s="89">
        <f t="shared" si="20"/>
        <v>0</v>
      </c>
      <c r="AT31" s="89">
        <f t="shared" si="21"/>
        <v>0</v>
      </c>
      <c r="AU31" s="89">
        <f t="shared" si="22"/>
        <v>0</v>
      </c>
      <c r="AV31" s="89">
        <f t="shared" si="23"/>
        <v>0</v>
      </c>
      <c r="AW31" s="89">
        <f t="shared" si="24"/>
        <v>1</v>
      </c>
      <c r="AX31" s="89">
        <f t="shared" si="25"/>
        <v>0</v>
      </c>
      <c r="AY31" s="89">
        <f t="shared" si="26"/>
        <v>0</v>
      </c>
      <c r="AZ31" s="89">
        <f t="shared" si="27"/>
        <v>0</v>
      </c>
      <c r="BA31" s="89">
        <f t="shared" si="28"/>
        <v>0</v>
      </c>
      <c r="BB31" s="89">
        <f t="shared" si="29"/>
        <v>0</v>
      </c>
      <c r="BC31" s="89">
        <f t="shared" si="30"/>
        <v>0</v>
      </c>
      <c r="BD31" s="89">
        <f t="shared" si="31"/>
        <v>0</v>
      </c>
    </row>
    <row r="32" spans="1:56" ht="51" x14ac:dyDescent="0.25">
      <c r="A32" s="18" t="s">
        <v>264</v>
      </c>
      <c r="B32" s="78" t="s">
        <v>288</v>
      </c>
      <c r="C32" s="119" t="s">
        <v>289</v>
      </c>
      <c r="D32" s="78" t="s">
        <v>290</v>
      </c>
      <c r="E32" s="85"/>
      <c r="F32" s="85"/>
      <c r="G32" s="119"/>
      <c r="H32" s="119"/>
      <c r="I32" s="119"/>
      <c r="J32" s="119"/>
      <c r="K32" s="119"/>
      <c r="L32" s="119"/>
      <c r="M32" s="119"/>
      <c r="N32" s="119"/>
      <c r="O32" s="119"/>
      <c r="P32" s="119"/>
      <c r="Q32" s="119"/>
      <c r="R32" s="119"/>
      <c r="S32" s="119"/>
      <c r="T32" s="119"/>
      <c r="U32" s="119"/>
      <c r="V32" s="119"/>
      <c r="W32" s="119"/>
      <c r="X32" s="119"/>
      <c r="Y32" s="119"/>
      <c r="Z32" s="119"/>
      <c r="AA32" s="18" t="s">
        <v>2</v>
      </c>
      <c r="AB32" s="89">
        <v>1</v>
      </c>
      <c r="AC32" s="89" t="s">
        <v>230</v>
      </c>
      <c r="AD32" s="89"/>
      <c r="AE32" s="89"/>
      <c r="AF32" s="89"/>
      <c r="AG32" s="90">
        <f t="shared" si="1"/>
        <v>0</v>
      </c>
      <c r="AK32" s="89">
        <f t="shared" si="12"/>
        <v>0</v>
      </c>
      <c r="AL32" s="89">
        <f t="shared" si="13"/>
        <v>0</v>
      </c>
      <c r="AM32" s="89">
        <f t="shared" si="14"/>
        <v>0</v>
      </c>
      <c r="AN32" s="89">
        <f t="shared" si="15"/>
        <v>0</v>
      </c>
      <c r="AO32" s="89">
        <f t="shared" si="16"/>
        <v>0</v>
      </c>
      <c r="AP32" s="89">
        <f t="shared" si="17"/>
        <v>0</v>
      </c>
      <c r="AQ32" s="89">
        <f t="shared" si="18"/>
        <v>0</v>
      </c>
      <c r="AR32" s="89">
        <f t="shared" si="19"/>
        <v>0</v>
      </c>
      <c r="AS32" s="89">
        <f t="shared" si="20"/>
        <v>0</v>
      </c>
      <c r="AT32" s="89">
        <f t="shared" si="21"/>
        <v>0</v>
      </c>
      <c r="AU32" s="89">
        <f t="shared" si="22"/>
        <v>0</v>
      </c>
      <c r="AV32" s="89">
        <f t="shared" si="23"/>
        <v>0</v>
      </c>
      <c r="AW32" s="89">
        <f t="shared" si="24"/>
        <v>1</v>
      </c>
      <c r="AX32" s="89">
        <f t="shared" si="25"/>
        <v>0</v>
      </c>
      <c r="AY32" s="89">
        <f t="shared" si="26"/>
        <v>0</v>
      </c>
      <c r="AZ32" s="89">
        <f t="shared" si="27"/>
        <v>0</v>
      </c>
      <c r="BA32" s="89">
        <f t="shared" si="28"/>
        <v>0</v>
      </c>
      <c r="BB32" s="89">
        <f t="shared" si="29"/>
        <v>0</v>
      </c>
      <c r="BC32" s="89">
        <f t="shared" si="30"/>
        <v>0</v>
      </c>
      <c r="BD32" s="89">
        <f t="shared" si="31"/>
        <v>0</v>
      </c>
    </row>
    <row r="33" spans="1:56" ht="51" x14ac:dyDescent="0.25">
      <c r="A33" s="18" t="s">
        <v>264</v>
      </c>
      <c r="B33" s="78" t="s">
        <v>291</v>
      </c>
      <c r="C33" s="119" t="s">
        <v>292</v>
      </c>
      <c r="D33" s="78" t="s">
        <v>293</v>
      </c>
      <c r="E33" s="85"/>
      <c r="F33" s="85"/>
      <c r="G33" s="119"/>
      <c r="H33" s="119"/>
      <c r="I33" s="119"/>
      <c r="J33" s="119"/>
      <c r="K33" s="119"/>
      <c r="L33" s="119"/>
      <c r="M33" s="119"/>
      <c r="N33" s="119"/>
      <c r="O33" s="119"/>
      <c r="P33" s="119"/>
      <c r="Q33" s="119"/>
      <c r="R33" s="119"/>
      <c r="S33" s="119"/>
      <c r="T33" s="119"/>
      <c r="U33" s="119"/>
      <c r="V33" s="119"/>
      <c r="W33" s="119"/>
      <c r="X33" s="119"/>
      <c r="Y33" s="119"/>
      <c r="Z33" s="119"/>
      <c r="AA33" s="18" t="s">
        <v>2</v>
      </c>
      <c r="AB33" s="89">
        <v>1</v>
      </c>
      <c r="AC33" s="89" t="s">
        <v>230</v>
      </c>
      <c r="AD33" s="89"/>
      <c r="AE33" s="89"/>
      <c r="AF33" s="89"/>
      <c r="AG33" s="90">
        <f t="shared" si="1"/>
        <v>0</v>
      </c>
      <c r="AK33" s="89">
        <f t="shared" si="12"/>
        <v>0</v>
      </c>
      <c r="AL33" s="89">
        <f t="shared" si="13"/>
        <v>0</v>
      </c>
      <c r="AM33" s="89">
        <f t="shared" si="14"/>
        <v>0</v>
      </c>
      <c r="AN33" s="89">
        <f t="shared" si="15"/>
        <v>0</v>
      </c>
      <c r="AO33" s="89">
        <f t="shared" si="16"/>
        <v>0</v>
      </c>
      <c r="AP33" s="89">
        <f t="shared" si="17"/>
        <v>0</v>
      </c>
      <c r="AQ33" s="89">
        <f t="shared" si="18"/>
        <v>0</v>
      </c>
      <c r="AR33" s="89">
        <f t="shared" si="19"/>
        <v>0</v>
      </c>
      <c r="AS33" s="89">
        <f t="shared" si="20"/>
        <v>0</v>
      </c>
      <c r="AT33" s="89">
        <f t="shared" si="21"/>
        <v>0</v>
      </c>
      <c r="AU33" s="89">
        <f t="shared" si="22"/>
        <v>0</v>
      </c>
      <c r="AV33" s="89">
        <f t="shared" si="23"/>
        <v>0</v>
      </c>
      <c r="AW33" s="89">
        <f t="shared" si="24"/>
        <v>1</v>
      </c>
      <c r="AX33" s="89">
        <f t="shared" si="25"/>
        <v>0</v>
      </c>
      <c r="AY33" s="89">
        <f t="shared" si="26"/>
        <v>0</v>
      </c>
      <c r="AZ33" s="89">
        <f t="shared" si="27"/>
        <v>0</v>
      </c>
      <c r="BA33" s="89">
        <f t="shared" si="28"/>
        <v>0</v>
      </c>
      <c r="BB33" s="89">
        <f t="shared" si="29"/>
        <v>0</v>
      </c>
      <c r="BC33" s="89">
        <f t="shared" si="30"/>
        <v>0</v>
      </c>
      <c r="BD33" s="89">
        <f t="shared" si="31"/>
        <v>0</v>
      </c>
    </row>
    <row r="34" spans="1:56" ht="51" x14ac:dyDescent="0.25">
      <c r="A34" s="18" t="s">
        <v>264</v>
      </c>
      <c r="B34" s="78" t="s">
        <v>294</v>
      </c>
      <c r="C34" s="119" t="s">
        <v>295</v>
      </c>
      <c r="D34" s="78" t="s">
        <v>296</v>
      </c>
      <c r="E34" s="78"/>
      <c r="F34" s="85"/>
      <c r="G34" s="119"/>
      <c r="H34" s="119"/>
      <c r="I34" s="119"/>
      <c r="J34" s="119"/>
      <c r="K34" s="119"/>
      <c r="L34" s="119"/>
      <c r="M34" s="119"/>
      <c r="N34" s="119"/>
      <c r="O34" s="119"/>
      <c r="P34" s="119"/>
      <c r="Q34" s="119"/>
      <c r="R34" s="119"/>
      <c r="S34" s="119"/>
      <c r="T34" s="119"/>
      <c r="U34" s="119"/>
      <c r="V34" s="119"/>
      <c r="W34" s="119"/>
      <c r="X34" s="119"/>
      <c r="Y34" s="119"/>
      <c r="Z34" s="119"/>
      <c r="AA34" s="18" t="s">
        <v>2</v>
      </c>
      <c r="AB34" s="89">
        <v>1</v>
      </c>
      <c r="AC34" s="89" t="s">
        <v>230</v>
      </c>
      <c r="AD34" s="89"/>
      <c r="AE34" s="89"/>
      <c r="AF34" s="89"/>
      <c r="AG34" s="90">
        <f t="shared" si="1"/>
        <v>0</v>
      </c>
      <c r="AK34" s="89">
        <f t="shared" si="12"/>
        <v>0</v>
      </c>
      <c r="AL34" s="89">
        <f t="shared" si="13"/>
        <v>0</v>
      </c>
      <c r="AM34" s="89">
        <f t="shared" si="14"/>
        <v>0</v>
      </c>
      <c r="AN34" s="89">
        <f t="shared" si="15"/>
        <v>0</v>
      </c>
      <c r="AO34" s="89">
        <f t="shared" si="16"/>
        <v>0</v>
      </c>
      <c r="AP34" s="89">
        <f t="shared" si="17"/>
        <v>0</v>
      </c>
      <c r="AQ34" s="89">
        <f t="shared" si="18"/>
        <v>0</v>
      </c>
      <c r="AR34" s="89">
        <f t="shared" si="19"/>
        <v>0</v>
      </c>
      <c r="AS34" s="89">
        <f t="shared" si="20"/>
        <v>0</v>
      </c>
      <c r="AT34" s="89">
        <f t="shared" si="21"/>
        <v>0</v>
      </c>
      <c r="AU34" s="89">
        <f t="shared" si="22"/>
        <v>0</v>
      </c>
      <c r="AV34" s="89">
        <f t="shared" si="23"/>
        <v>0</v>
      </c>
      <c r="AW34" s="89">
        <f t="shared" si="24"/>
        <v>1</v>
      </c>
      <c r="AX34" s="89">
        <f t="shared" si="25"/>
        <v>0</v>
      </c>
      <c r="AY34" s="89">
        <f t="shared" si="26"/>
        <v>0</v>
      </c>
      <c r="AZ34" s="89">
        <f t="shared" si="27"/>
        <v>0</v>
      </c>
      <c r="BA34" s="89">
        <f t="shared" si="28"/>
        <v>0</v>
      </c>
      <c r="BB34" s="89">
        <f t="shared" si="29"/>
        <v>0</v>
      </c>
      <c r="BC34" s="89">
        <f t="shared" si="30"/>
        <v>0</v>
      </c>
      <c r="BD34" s="89">
        <f t="shared" si="31"/>
        <v>0</v>
      </c>
    </row>
    <row r="35" spans="1:56" ht="102" x14ac:dyDescent="0.25">
      <c r="A35" s="18" t="s">
        <v>297</v>
      </c>
      <c r="B35" s="78" t="s">
        <v>298</v>
      </c>
      <c r="C35" s="119" t="s">
        <v>299</v>
      </c>
      <c r="D35" s="132" t="s">
        <v>300</v>
      </c>
      <c r="E35" s="78"/>
      <c r="F35" s="78"/>
      <c r="G35" s="119"/>
      <c r="H35" s="119"/>
      <c r="I35" s="119"/>
      <c r="J35" s="119"/>
      <c r="K35" s="119"/>
      <c r="L35" s="119"/>
      <c r="M35" s="119"/>
      <c r="N35" s="119"/>
      <c r="O35" s="119"/>
      <c r="P35" s="119"/>
      <c r="Q35" s="119"/>
      <c r="R35" s="119"/>
      <c r="S35" s="119"/>
      <c r="T35" s="119"/>
      <c r="U35" s="119"/>
      <c r="V35" s="119"/>
      <c r="W35" s="119"/>
      <c r="X35" s="119"/>
      <c r="Y35" s="119"/>
      <c r="Z35" s="119"/>
      <c r="AA35" s="18" t="s">
        <v>2</v>
      </c>
      <c r="AB35" s="89">
        <v>1</v>
      </c>
      <c r="AC35" s="89" t="s">
        <v>230</v>
      </c>
      <c r="AD35" s="89"/>
      <c r="AE35" s="89"/>
      <c r="AF35" s="89"/>
      <c r="AG35" s="90">
        <f t="shared" si="1"/>
        <v>0</v>
      </c>
      <c r="AK35" s="89">
        <f t="shared" si="12"/>
        <v>0</v>
      </c>
      <c r="AL35" s="89">
        <f t="shared" si="13"/>
        <v>0</v>
      </c>
      <c r="AM35" s="89">
        <f t="shared" si="14"/>
        <v>0</v>
      </c>
      <c r="AN35" s="89">
        <f t="shared" si="15"/>
        <v>0</v>
      </c>
      <c r="AO35" s="89">
        <f t="shared" si="16"/>
        <v>0</v>
      </c>
      <c r="AP35" s="89">
        <f t="shared" si="17"/>
        <v>0</v>
      </c>
      <c r="AQ35" s="89">
        <f t="shared" si="18"/>
        <v>0</v>
      </c>
      <c r="AR35" s="89">
        <f t="shared" si="19"/>
        <v>0</v>
      </c>
      <c r="AS35" s="89">
        <f t="shared" si="20"/>
        <v>0</v>
      </c>
      <c r="AT35" s="89">
        <f t="shared" si="21"/>
        <v>0</v>
      </c>
      <c r="AU35" s="89">
        <f t="shared" si="22"/>
        <v>0</v>
      </c>
      <c r="AV35" s="89">
        <f t="shared" si="23"/>
        <v>0</v>
      </c>
      <c r="AW35" s="89">
        <f t="shared" si="24"/>
        <v>1</v>
      </c>
      <c r="AX35" s="89">
        <f t="shared" si="25"/>
        <v>0</v>
      </c>
      <c r="AY35" s="89">
        <f t="shared" si="26"/>
        <v>0</v>
      </c>
      <c r="AZ35" s="89">
        <f t="shared" si="27"/>
        <v>0</v>
      </c>
      <c r="BA35" s="89">
        <f t="shared" si="28"/>
        <v>0</v>
      </c>
      <c r="BB35" s="89">
        <f t="shared" si="29"/>
        <v>0</v>
      </c>
      <c r="BC35" s="89">
        <f t="shared" si="30"/>
        <v>0</v>
      </c>
      <c r="BD35" s="89">
        <f t="shared" si="31"/>
        <v>0</v>
      </c>
    </row>
    <row r="36" spans="1:56" x14ac:dyDescent="0.25">
      <c r="A36" s="129"/>
      <c r="B36" s="129" t="s">
        <v>301</v>
      </c>
      <c r="C36" s="129" t="s">
        <v>302</v>
      </c>
      <c r="D36" s="129"/>
      <c r="E36" s="129"/>
      <c r="F36" s="129"/>
      <c r="G36" s="119"/>
      <c r="H36" s="119"/>
      <c r="I36" s="119"/>
      <c r="J36" s="119"/>
      <c r="K36" s="119"/>
      <c r="L36" s="119"/>
      <c r="M36" s="119"/>
      <c r="N36" s="119"/>
      <c r="O36" s="119"/>
      <c r="P36" s="119"/>
      <c r="Q36" s="119"/>
      <c r="R36" s="119"/>
      <c r="S36" s="119"/>
      <c r="T36" s="119"/>
      <c r="U36" s="119"/>
      <c r="V36" s="119"/>
      <c r="W36" s="119"/>
      <c r="X36" s="119"/>
      <c r="Y36" s="119"/>
      <c r="Z36" s="119"/>
      <c r="AB36" s="89"/>
      <c r="AC36" s="89"/>
      <c r="AD36" s="89"/>
      <c r="AE36" s="89"/>
      <c r="AF36" s="89"/>
      <c r="AG36" s="90">
        <f t="shared" si="1"/>
        <v>0</v>
      </c>
      <c r="AK36" s="89">
        <f t="shared" si="12"/>
        <v>0</v>
      </c>
      <c r="AL36" s="89">
        <f t="shared" si="13"/>
        <v>0</v>
      </c>
      <c r="AM36" s="89">
        <f t="shared" si="14"/>
        <v>0</v>
      </c>
      <c r="AN36" s="89">
        <f t="shared" si="15"/>
        <v>0</v>
      </c>
      <c r="AO36" s="89">
        <f t="shared" si="16"/>
        <v>0</v>
      </c>
      <c r="AP36" s="89">
        <f t="shared" si="17"/>
        <v>0</v>
      </c>
      <c r="AQ36" s="89">
        <f t="shared" si="18"/>
        <v>0</v>
      </c>
      <c r="AR36" s="89">
        <f t="shared" si="19"/>
        <v>0</v>
      </c>
      <c r="AS36" s="89">
        <f t="shared" si="20"/>
        <v>0</v>
      </c>
      <c r="AT36" s="89">
        <f t="shared" si="21"/>
        <v>0</v>
      </c>
      <c r="AU36" s="89">
        <f t="shared" si="22"/>
        <v>0</v>
      </c>
      <c r="AV36" s="89">
        <f t="shared" si="23"/>
        <v>0</v>
      </c>
      <c r="AW36" s="89">
        <f t="shared" si="24"/>
        <v>0</v>
      </c>
      <c r="AX36" s="89">
        <f t="shared" si="25"/>
        <v>0</v>
      </c>
      <c r="AY36" s="89">
        <f t="shared" si="26"/>
        <v>0</v>
      </c>
      <c r="AZ36" s="89">
        <f t="shared" si="27"/>
        <v>0</v>
      </c>
      <c r="BA36" s="89">
        <f t="shared" si="28"/>
        <v>0</v>
      </c>
      <c r="BB36" s="89">
        <f t="shared" si="29"/>
        <v>0</v>
      </c>
      <c r="BC36" s="89">
        <f t="shared" si="30"/>
        <v>0</v>
      </c>
      <c r="BD36" s="89">
        <f t="shared" si="31"/>
        <v>0</v>
      </c>
    </row>
    <row r="37" spans="1:56" ht="63.75" x14ac:dyDescent="0.25">
      <c r="B37" s="78" t="s">
        <v>303</v>
      </c>
      <c r="C37" s="119" t="s">
        <v>304</v>
      </c>
      <c r="D37" s="78" t="s">
        <v>305</v>
      </c>
      <c r="E37" s="78"/>
      <c r="F37" s="78"/>
      <c r="G37" s="119"/>
      <c r="H37" s="119"/>
      <c r="I37" s="119"/>
      <c r="J37" s="119"/>
      <c r="K37" s="119"/>
      <c r="L37" s="119"/>
      <c r="M37" s="119"/>
      <c r="N37" s="119"/>
      <c r="O37" s="119"/>
      <c r="P37" s="119"/>
      <c r="Q37" s="119"/>
      <c r="R37" s="119"/>
      <c r="S37" s="119"/>
      <c r="T37" s="119"/>
      <c r="U37" s="119"/>
      <c r="V37" s="119"/>
      <c r="W37" s="119"/>
      <c r="X37" s="119"/>
      <c r="Y37" s="119"/>
      <c r="Z37" s="119"/>
      <c r="AA37" s="18" t="s">
        <v>2</v>
      </c>
      <c r="AB37" s="89">
        <v>5</v>
      </c>
      <c r="AC37" s="89" t="s">
        <v>230</v>
      </c>
      <c r="AD37" s="89" t="s">
        <v>103</v>
      </c>
      <c r="AE37" s="89"/>
      <c r="AF37" s="89"/>
      <c r="AG37" s="90">
        <f t="shared" si="1"/>
        <v>0</v>
      </c>
      <c r="AK37" s="89">
        <f t="shared" si="12"/>
        <v>0</v>
      </c>
      <c r="AL37" s="89">
        <f t="shared" si="13"/>
        <v>0</v>
      </c>
      <c r="AM37" s="89">
        <f t="shared" si="14"/>
        <v>0</v>
      </c>
      <c r="AN37" s="89">
        <f t="shared" si="15"/>
        <v>0</v>
      </c>
      <c r="AO37" s="89">
        <f t="shared" si="16"/>
        <v>0</v>
      </c>
      <c r="AP37" s="89">
        <f t="shared" si="17"/>
        <v>0</v>
      </c>
      <c r="AQ37" s="89">
        <f t="shared" si="18"/>
        <v>0</v>
      </c>
      <c r="AR37" s="89">
        <f t="shared" si="19"/>
        <v>0</v>
      </c>
      <c r="AS37" s="89">
        <f t="shared" si="20"/>
        <v>0</v>
      </c>
      <c r="AT37" s="89">
        <f t="shared" si="21"/>
        <v>0</v>
      </c>
      <c r="AU37" s="89">
        <f t="shared" si="22"/>
        <v>0</v>
      </c>
      <c r="AV37" s="89">
        <f t="shared" si="23"/>
        <v>0</v>
      </c>
      <c r="AW37" s="89">
        <f t="shared" si="24"/>
        <v>5</v>
      </c>
      <c r="AX37" s="89">
        <f t="shared" si="25"/>
        <v>0</v>
      </c>
      <c r="AY37" s="89">
        <f t="shared" si="26"/>
        <v>0</v>
      </c>
      <c r="AZ37" s="89">
        <f t="shared" si="27"/>
        <v>0</v>
      </c>
      <c r="BA37" s="89">
        <f t="shared" si="28"/>
        <v>0</v>
      </c>
      <c r="BB37" s="89">
        <f t="shared" si="29"/>
        <v>0</v>
      </c>
      <c r="BC37" s="89">
        <f t="shared" si="30"/>
        <v>0</v>
      </c>
      <c r="BD37" s="89">
        <f t="shared" si="31"/>
        <v>0</v>
      </c>
    </row>
    <row r="38" spans="1:56" ht="63.75" x14ac:dyDescent="0.25">
      <c r="B38" s="78" t="s">
        <v>306</v>
      </c>
      <c r="C38" s="119" t="s">
        <v>307</v>
      </c>
      <c r="D38" s="78" t="s">
        <v>308</v>
      </c>
      <c r="E38" s="78"/>
      <c r="F38" s="78"/>
      <c r="G38" s="119"/>
      <c r="H38" s="119"/>
      <c r="I38" s="119"/>
      <c r="J38" s="119"/>
      <c r="K38" s="119"/>
      <c r="L38" s="119"/>
      <c r="M38" s="119"/>
      <c r="N38" s="119"/>
      <c r="O38" s="119"/>
      <c r="P38" s="119"/>
      <c r="Q38" s="119"/>
      <c r="R38" s="119"/>
      <c r="S38" s="119"/>
      <c r="T38" s="119"/>
      <c r="U38" s="119"/>
      <c r="V38" s="119"/>
      <c r="W38" s="119"/>
      <c r="X38" s="119"/>
      <c r="Y38" s="119"/>
      <c r="Z38" s="119"/>
      <c r="AA38" s="18" t="s">
        <v>2</v>
      </c>
      <c r="AB38" s="89">
        <v>1</v>
      </c>
      <c r="AC38" s="89" t="s">
        <v>230</v>
      </c>
      <c r="AD38" s="89" t="s">
        <v>103</v>
      </c>
      <c r="AE38" s="89"/>
      <c r="AF38" s="89"/>
      <c r="AG38" s="90">
        <f t="shared" si="1"/>
        <v>0</v>
      </c>
      <c r="AK38" s="89">
        <f t="shared" si="12"/>
        <v>0</v>
      </c>
      <c r="AL38" s="89">
        <f t="shared" si="13"/>
        <v>0</v>
      </c>
      <c r="AM38" s="89">
        <f t="shared" si="14"/>
        <v>0</v>
      </c>
      <c r="AN38" s="89">
        <f t="shared" si="15"/>
        <v>0</v>
      </c>
      <c r="AO38" s="89">
        <f t="shared" si="16"/>
        <v>0</v>
      </c>
      <c r="AP38" s="89">
        <f t="shared" si="17"/>
        <v>0</v>
      </c>
      <c r="AQ38" s="89">
        <f t="shared" si="18"/>
        <v>0</v>
      </c>
      <c r="AR38" s="89">
        <f t="shared" si="19"/>
        <v>0</v>
      </c>
      <c r="AS38" s="89">
        <f t="shared" si="20"/>
        <v>0</v>
      </c>
      <c r="AT38" s="89">
        <f t="shared" si="21"/>
        <v>0</v>
      </c>
      <c r="AU38" s="89">
        <f t="shared" si="22"/>
        <v>0</v>
      </c>
      <c r="AV38" s="89">
        <f t="shared" si="23"/>
        <v>0</v>
      </c>
      <c r="AW38" s="89">
        <f t="shared" si="24"/>
        <v>1</v>
      </c>
      <c r="AX38" s="89">
        <f t="shared" si="25"/>
        <v>0</v>
      </c>
      <c r="AY38" s="89">
        <f t="shared" si="26"/>
        <v>0</v>
      </c>
      <c r="AZ38" s="89">
        <f t="shared" si="27"/>
        <v>0</v>
      </c>
      <c r="BA38" s="89">
        <f t="shared" si="28"/>
        <v>0</v>
      </c>
      <c r="BB38" s="89">
        <f t="shared" si="29"/>
        <v>0</v>
      </c>
      <c r="BC38" s="89">
        <f t="shared" si="30"/>
        <v>0</v>
      </c>
      <c r="BD38" s="89">
        <f t="shared" si="31"/>
        <v>0</v>
      </c>
    </row>
    <row r="39" spans="1:56" x14ac:dyDescent="0.25">
      <c r="B39" s="78" t="s">
        <v>309</v>
      </c>
      <c r="C39" s="119" t="s">
        <v>263</v>
      </c>
      <c r="D39" s="132"/>
      <c r="E39" s="85"/>
      <c r="F39" s="85"/>
      <c r="G39" s="119"/>
      <c r="H39" s="119"/>
      <c r="I39" s="119"/>
      <c r="J39" s="119"/>
      <c r="K39" s="119"/>
      <c r="L39" s="119"/>
      <c r="M39" s="119"/>
      <c r="N39" s="119"/>
      <c r="O39" s="119"/>
      <c r="P39" s="119"/>
      <c r="Q39" s="119"/>
      <c r="R39" s="119"/>
      <c r="S39" s="119"/>
      <c r="T39" s="119"/>
      <c r="U39" s="119"/>
      <c r="V39" s="119"/>
      <c r="W39" s="119"/>
      <c r="X39" s="119"/>
      <c r="Y39" s="119"/>
      <c r="Z39" s="119"/>
      <c r="AA39" s="18" t="s">
        <v>2</v>
      </c>
      <c r="AB39" s="89">
        <v>1</v>
      </c>
      <c r="AC39" s="89" t="s">
        <v>230</v>
      </c>
      <c r="AD39" s="89"/>
      <c r="AE39" s="89"/>
      <c r="AF39" s="89"/>
      <c r="AG39" s="90">
        <f t="shared" si="1"/>
        <v>0</v>
      </c>
      <c r="AK39" s="89">
        <f t="shared" si="12"/>
        <v>0</v>
      </c>
      <c r="AL39" s="89">
        <f t="shared" si="13"/>
        <v>0</v>
      </c>
      <c r="AM39" s="89">
        <f t="shared" si="14"/>
        <v>0</v>
      </c>
      <c r="AN39" s="89">
        <f t="shared" si="15"/>
        <v>0</v>
      </c>
      <c r="AO39" s="89">
        <f t="shared" si="16"/>
        <v>0</v>
      </c>
      <c r="AP39" s="89">
        <f t="shared" si="17"/>
        <v>0</v>
      </c>
      <c r="AQ39" s="89">
        <f t="shared" si="18"/>
        <v>0</v>
      </c>
      <c r="AR39" s="89">
        <f t="shared" si="19"/>
        <v>0</v>
      </c>
      <c r="AS39" s="89">
        <f t="shared" si="20"/>
        <v>0</v>
      </c>
      <c r="AT39" s="89">
        <f t="shared" si="21"/>
        <v>0</v>
      </c>
      <c r="AU39" s="89">
        <f t="shared" si="22"/>
        <v>0</v>
      </c>
      <c r="AV39" s="89">
        <f t="shared" si="23"/>
        <v>0</v>
      </c>
      <c r="AW39" s="89">
        <f t="shared" si="24"/>
        <v>1</v>
      </c>
      <c r="AX39" s="89">
        <f t="shared" si="25"/>
        <v>0</v>
      </c>
      <c r="AY39" s="89">
        <f t="shared" si="26"/>
        <v>0</v>
      </c>
      <c r="AZ39" s="89">
        <f t="shared" si="27"/>
        <v>0</v>
      </c>
      <c r="BA39" s="89">
        <f t="shared" si="28"/>
        <v>0</v>
      </c>
      <c r="BB39" s="89">
        <f t="shared" si="29"/>
        <v>0</v>
      </c>
      <c r="BC39" s="89">
        <f t="shared" si="30"/>
        <v>0</v>
      </c>
      <c r="BD39" s="89">
        <f t="shared" si="31"/>
        <v>0</v>
      </c>
    </row>
    <row r="40" spans="1:56" ht="51" x14ac:dyDescent="0.25">
      <c r="B40" s="78" t="s">
        <v>310</v>
      </c>
      <c r="C40" s="119" t="s">
        <v>311</v>
      </c>
      <c r="D40" s="78" t="s">
        <v>312</v>
      </c>
      <c r="E40" s="78"/>
      <c r="F40" s="78"/>
      <c r="G40" s="119"/>
      <c r="H40" s="119"/>
      <c r="I40" s="119"/>
      <c r="J40" s="119"/>
      <c r="K40" s="119"/>
      <c r="L40" s="119"/>
      <c r="M40" s="119"/>
      <c r="N40" s="119"/>
      <c r="O40" s="119"/>
      <c r="P40" s="119"/>
      <c r="Q40" s="119"/>
      <c r="R40" s="119"/>
      <c r="S40" s="119"/>
      <c r="T40" s="119"/>
      <c r="U40" s="119"/>
      <c r="V40" s="119"/>
      <c r="W40" s="119"/>
      <c r="X40" s="119"/>
      <c r="Y40" s="119"/>
      <c r="Z40" s="119"/>
      <c r="AA40" s="18" t="s">
        <v>2</v>
      </c>
      <c r="AB40" s="89">
        <v>1</v>
      </c>
      <c r="AC40" s="89" t="s">
        <v>230</v>
      </c>
      <c r="AD40" s="89" t="s">
        <v>103</v>
      </c>
      <c r="AE40" s="89"/>
      <c r="AF40" s="89"/>
      <c r="AG40" s="90">
        <f t="shared" si="1"/>
        <v>0</v>
      </c>
      <c r="AK40" s="89">
        <f t="shared" si="12"/>
        <v>0</v>
      </c>
      <c r="AL40" s="89">
        <f t="shared" si="13"/>
        <v>0</v>
      </c>
      <c r="AM40" s="89">
        <f t="shared" si="14"/>
        <v>0</v>
      </c>
      <c r="AN40" s="89">
        <f t="shared" si="15"/>
        <v>0</v>
      </c>
      <c r="AO40" s="89">
        <f t="shared" si="16"/>
        <v>0</v>
      </c>
      <c r="AP40" s="89">
        <f t="shared" si="17"/>
        <v>0</v>
      </c>
      <c r="AQ40" s="89">
        <f t="shared" si="18"/>
        <v>0</v>
      </c>
      <c r="AR40" s="89">
        <f t="shared" si="19"/>
        <v>0</v>
      </c>
      <c r="AS40" s="89">
        <f t="shared" si="20"/>
        <v>0</v>
      </c>
      <c r="AT40" s="89">
        <f t="shared" si="21"/>
        <v>0</v>
      </c>
      <c r="AU40" s="89">
        <f t="shared" si="22"/>
        <v>0</v>
      </c>
      <c r="AV40" s="89">
        <f t="shared" si="23"/>
        <v>0</v>
      </c>
      <c r="AW40" s="89">
        <f t="shared" si="24"/>
        <v>1</v>
      </c>
      <c r="AX40" s="89">
        <f t="shared" si="25"/>
        <v>0</v>
      </c>
      <c r="AY40" s="89">
        <f t="shared" si="26"/>
        <v>0</v>
      </c>
      <c r="AZ40" s="89">
        <f t="shared" si="27"/>
        <v>0</v>
      </c>
      <c r="BA40" s="89">
        <f t="shared" si="28"/>
        <v>0</v>
      </c>
      <c r="BB40" s="89">
        <f t="shared" si="29"/>
        <v>0</v>
      </c>
      <c r="BC40" s="89">
        <f t="shared" si="30"/>
        <v>0</v>
      </c>
      <c r="BD40" s="89">
        <f t="shared" si="31"/>
        <v>0</v>
      </c>
    </row>
    <row r="41" spans="1:56" ht="76.5" x14ac:dyDescent="0.25">
      <c r="B41" s="18" t="s">
        <v>313</v>
      </c>
      <c r="C41" s="119" t="s">
        <v>314</v>
      </c>
      <c r="D41" s="78" t="s">
        <v>315</v>
      </c>
      <c r="E41" s="78"/>
      <c r="F41" s="78"/>
      <c r="G41" s="119"/>
      <c r="H41" s="119"/>
      <c r="I41" s="119"/>
      <c r="J41" s="119"/>
      <c r="K41" s="119"/>
      <c r="L41" s="119"/>
      <c r="M41" s="119"/>
      <c r="N41" s="119"/>
      <c r="O41" s="119"/>
      <c r="P41" s="119"/>
      <c r="Q41" s="119"/>
      <c r="R41" s="119"/>
      <c r="S41" s="119"/>
      <c r="T41" s="119"/>
      <c r="U41" s="119"/>
      <c r="V41" s="119"/>
      <c r="W41" s="119"/>
      <c r="X41" s="119"/>
      <c r="Y41" s="119"/>
      <c r="Z41" s="119"/>
      <c r="AA41" s="18" t="s">
        <v>2</v>
      </c>
      <c r="AB41" s="89">
        <v>5</v>
      </c>
      <c r="AC41" s="89" t="s">
        <v>230</v>
      </c>
      <c r="AD41" s="89"/>
      <c r="AE41" s="89"/>
      <c r="AF41" s="89"/>
      <c r="AG41" s="90">
        <f t="shared" si="1"/>
        <v>0</v>
      </c>
      <c r="AK41" s="89">
        <f t="shared" si="12"/>
        <v>0</v>
      </c>
      <c r="AL41" s="89">
        <f t="shared" si="13"/>
        <v>0</v>
      </c>
      <c r="AM41" s="89">
        <f t="shared" si="14"/>
        <v>0</v>
      </c>
      <c r="AN41" s="89">
        <f t="shared" si="15"/>
        <v>0</v>
      </c>
      <c r="AO41" s="89">
        <f t="shared" si="16"/>
        <v>0</v>
      </c>
      <c r="AP41" s="89">
        <f t="shared" si="17"/>
        <v>0</v>
      </c>
      <c r="AQ41" s="89">
        <f t="shared" si="18"/>
        <v>0</v>
      </c>
      <c r="AR41" s="89">
        <f t="shared" si="19"/>
        <v>0</v>
      </c>
      <c r="AS41" s="89">
        <f t="shared" si="20"/>
        <v>0</v>
      </c>
      <c r="AT41" s="89">
        <f t="shared" si="21"/>
        <v>0</v>
      </c>
      <c r="AU41" s="89">
        <f t="shared" si="22"/>
        <v>0</v>
      </c>
      <c r="AV41" s="89">
        <f t="shared" si="23"/>
        <v>0</v>
      </c>
      <c r="AW41" s="89">
        <f t="shared" si="24"/>
        <v>5</v>
      </c>
      <c r="AX41" s="89">
        <f t="shared" si="25"/>
        <v>0</v>
      </c>
      <c r="AY41" s="89">
        <f t="shared" si="26"/>
        <v>0</v>
      </c>
      <c r="AZ41" s="89">
        <f t="shared" si="27"/>
        <v>0</v>
      </c>
      <c r="BA41" s="89">
        <f t="shared" si="28"/>
        <v>0</v>
      </c>
      <c r="BB41" s="89">
        <f t="shared" si="29"/>
        <v>0</v>
      </c>
      <c r="BC41" s="89">
        <f t="shared" si="30"/>
        <v>0</v>
      </c>
      <c r="BD41" s="89">
        <f t="shared" si="31"/>
        <v>0</v>
      </c>
    </row>
    <row r="42" spans="1:56" ht="38.25" x14ac:dyDescent="0.25">
      <c r="A42" s="129"/>
      <c r="B42" s="129" t="s">
        <v>316</v>
      </c>
      <c r="C42" s="129" t="s">
        <v>317</v>
      </c>
      <c r="D42" s="129" t="s">
        <v>318</v>
      </c>
      <c r="E42" s="129"/>
      <c r="F42" s="129"/>
      <c r="G42" s="119"/>
      <c r="H42" s="119"/>
      <c r="I42" s="119"/>
      <c r="J42" s="119"/>
      <c r="K42" s="119"/>
      <c r="L42" s="119"/>
      <c r="M42" s="119"/>
      <c r="N42" s="119"/>
      <c r="O42" s="119"/>
      <c r="P42" s="119"/>
      <c r="Q42" s="119"/>
      <c r="R42" s="119"/>
      <c r="S42" s="119"/>
      <c r="T42" s="119"/>
      <c r="U42" s="119"/>
      <c r="V42" s="119"/>
      <c r="W42" s="119"/>
      <c r="X42" s="119"/>
      <c r="Y42" s="119"/>
      <c r="Z42" s="119"/>
      <c r="AB42" s="89"/>
      <c r="AC42" s="89" t="s">
        <v>230</v>
      </c>
      <c r="AD42" s="89" t="s">
        <v>103</v>
      </c>
      <c r="AE42" s="89"/>
      <c r="AF42" s="89"/>
      <c r="AG42" s="90">
        <f t="shared" si="1"/>
        <v>0</v>
      </c>
      <c r="AH42" s="18" t="s">
        <v>319</v>
      </c>
      <c r="AK42" s="89">
        <f t="shared" si="12"/>
        <v>0</v>
      </c>
      <c r="AL42" s="89">
        <f t="shared" si="13"/>
        <v>0</v>
      </c>
      <c r="AM42" s="89">
        <f t="shared" si="14"/>
        <v>0</v>
      </c>
      <c r="AN42" s="89">
        <f t="shared" si="15"/>
        <v>0</v>
      </c>
      <c r="AO42" s="89">
        <f t="shared" si="16"/>
        <v>0</v>
      </c>
      <c r="AP42" s="89">
        <f t="shared" si="17"/>
        <v>0</v>
      </c>
      <c r="AQ42" s="89">
        <f t="shared" si="18"/>
        <v>0</v>
      </c>
      <c r="AR42" s="89">
        <f t="shared" si="19"/>
        <v>0</v>
      </c>
      <c r="AS42" s="89">
        <f t="shared" si="20"/>
        <v>0</v>
      </c>
      <c r="AT42" s="89">
        <f t="shared" si="21"/>
        <v>0</v>
      </c>
      <c r="AU42" s="89">
        <f t="shared" si="22"/>
        <v>0</v>
      </c>
      <c r="AV42" s="89">
        <f t="shared" si="23"/>
        <v>0</v>
      </c>
      <c r="AW42" s="89">
        <f t="shared" si="24"/>
        <v>0</v>
      </c>
      <c r="AX42" s="89">
        <f t="shared" si="25"/>
        <v>0</v>
      </c>
      <c r="AY42" s="89">
        <f t="shared" si="26"/>
        <v>0</v>
      </c>
      <c r="AZ42" s="89">
        <f t="shared" si="27"/>
        <v>0</v>
      </c>
      <c r="BA42" s="89">
        <f t="shared" si="28"/>
        <v>0</v>
      </c>
      <c r="BB42" s="89">
        <f t="shared" si="29"/>
        <v>0</v>
      </c>
      <c r="BC42" s="89">
        <f t="shared" si="30"/>
        <v>0</v>
      </c>
      <c r="BD42" s="89">
        <f t="shared" si="31"/>
        <v>0</v>
      </c>
    </row>
    <row r="43" spans="1:56" ht="38.25" x14ac:dyDescent="0.25">
      <c r="B43" s="18" t="s">
        <v>320</v>
      </c>
      <c r="C43" s="119" t="s">
        <v>321</v>
      </c>
      <c r="D43" s="78" t="s">
        <v>322</v>
      </c>
      <c r="E43" s="78"/>
      <c r="F43" s="78"/>
      <c r="G43" s="119"/>
      <c r="H43" s="119"/>
      <c r="I43" s="119"/>
      <c r="J43" s="119"/>
      <c r="K43" s="119"/>
      <c r="L43" s="119"/>
      <c r="M43" s="119"/>
      <c r="N43" s="119"/>
      <c r="O43" s="119"/>
      <c r="P43" s="119"/>
      <c r="Q43" s="119"/>
      <c r="R43" s="119"/>
      <c r="S43" s="119"/>
      <c r="T43" s="119"/>
      <c r="U43" s="119"/>
      <c r="V43" s="119"/>
      <c r="W43" s="119"/>
      <c r="X43" s="119"/>
      <c r="Y43" s="119"/>
      <c r="Z43" s="119"/>
      <c r="AA43" s="18" t="s">
        <v>2</v>
      </c>
      <c r="AB43" s="89">
        <v>1</v>
      </c>
      <c r="AC43" s="89" t="s">
        <v>230</v>
      </c>
      <c r="AD43" s="89"/>
      <c r="AE43" s="89"/>
      <c r="AF43" s="89"/>
      <c r="AG43" s="90">
        <f t="shared" si="1"/>
        <v>0</v>
      </c>
      <c r="AK43" s="89">
        <f t="shared" si="12"/>
        <v>0</v>
      </c>
      <c r="AL43" s="89">
        <f t="shared" si="13"/>
        <v>0</v>
      </c>
      <c r="AM43" s="89">
        <f t="shared" si="14"/>
        <v>0</v>
      </c>
      <c r="AN43" s="89">
        <f t="shared" si="15"/>
        <v>0</v>
      </c>
      <c r="AO43" s="89">
        <f t="shared" si="16"/>
        <v>0</v>
      </c>
      <c r="AP43" s="89">
        <f t="shared" si="17"/>
        <v>0</v>
      </c>
      <c r="AQ43" s="89">
        <f t="shared" si="18"/>
        <v>0</v>
      </c>
      <c r="AR43" s="89">
        <f t="shared" si="19"/>
        <v>0</v>
      </c>
      <c r="AS43" s="89">
        <f t="shared" si="20"/>
        <v>0</v>
      </c>
      <c r="AT43" s="89">
        <f t="shared" si="21"/>
        <v>0</v>
      </c>
      <c r="AU43" s="89">
        <f t="shared" si="22"/>
        <v>0</v>
      </c>
      <c r="AV43" s="89">
        <f t="shared" si="23"/>
        <v>0</v>
      </c>
      <c r="AW43" s="89">
        <f t="shared" si="24"/>
        <v>1</v>
      </c>
      <c r="AX43" s="89">
        <f t="shared" si="25"/>
        <v>0</v>
      </c>
      <c r="AY43" s="89">
        <f t="shared" si="26"/>
        <v>0</v>
      </c>
      <c r="AZ43" s="89">
        <f t="shared" si="27"/>
        <v>0</v>
      </c>
      <c r="BA43" s="89">
        <f t="shared" si="28"/>
        <v>0</v>
      </c>
      <c r="BB43" s="89">
        <f t="shared" si="29"/>
        <v>0</v>
      </c>
      <c r="BC43" s="89">
        <f t="shared" si="30"/>
        <v>0</v>
      </c>
      <c r="BD43" s="89">
        <f t="shared" si="31"/>
        <v>0</v>
      </c>
    </row>
    <row r="44" spans="1:56" ht="165.75" x14ac:dyDescent="0.25">
      <c r="B44" s="18" t="s">
        <v>323</v>
      </c>
      <c r="C44" s="119" t="s">
        <v>324</v>
      </c>
      <c r="D44" s="78" t="s">
        <v>325</v>
      </c>
      <c r="E44" s="78"/>
      <c r="F44" s="78"/>
      <c r="G44" s="119"/>
      <c r="H44" s="119"/>
      <c r="I44" s="119"/>
      <c r="J44" s="119"/>
      <c r="K44" s="119"/>
      <c r="L44" s="119"/>
      <c r="M44" s="119"/>
      <c r="N44" s="119"/>
      <c r="O44" s="119"/>
      <c r="P44" s="119"/>
      <c r="Q44" s="119"/>
      <c r="R44" s="119"/>
      <c r="S44" s="119"/>
      <c r="T44" s="119"/>
      <c r="U44" s="119"/>
      <c r="V44" s="119"/>
      <c r="W44" s="119"/>
      <c r="X44" s="119"/>
      <c r="Y44" s="119"/>
      <c r="Z44" s="119"/>
      <c r="AA44" s="18" t="s">
        <v>2</v>
      </c>
      <c r="AB44" s="89">
        <v>5</v>
      </c>
      <c r="AC44" s="89" t="s">
        <v>230</v>
      </c>
      <c r="AD44" s="89" t="s">
        <v>103</v>
      </c>
      <c r="AE44" s="89"/>
      <c r="AF44" s="89"/>
      <c r="AG44" s="90">
        <f t="shared" si="1"/>
        <v>0</v>
      </c>
      <c r="AK44" s="89">
        <f t="shared" si="12"/>
        <v>0</v>
      </c>
      <c r="AL44" s="89">
        <f t="shared" si="13"/>
        <v>0</v>
      </c>
      <c r="AM44" s="89">
        <f t="shared" si="14"/>
        <v>0</v>
      </c>
      <c r="AN44" s="89">
        <f t="shared" si="15"/>
        <v>0</v>
      </c>
      <c r="AO44" s="89">
        <f t="shared" si="16"/>
        <v>0</v>
      </c>
      <c r="AP44" s="89">
        <f t="shared" si="17"/>
        <v>0</v>
      </c>
      <c r="AQ44" s="89">
        <f t="shared" si="18"/>
        <v>0</v>
      </c>
      <c r="AR44" s="89">
        <f t="shared" si="19"/>
        <v>0</v>
      </c>
      <c r="AS44" s="89">
        <f t="shared" si="20"/>
        <v>0</v>
      </c>
      <c r="AT44" s="89">
        <f t="shared" si="21"/>
        <v>0</v>
      </c>
      <c r="AU44" s="89">
        <f t="shared" si="22"/>
        <v>0</v>
      </c>
      <c r="AV44" s="89">
        <f t="shared" si="23"/>
        <v>0</v>
      </c>
      <c r="AW44" s="89">
        <f t="shared" si="24"/>
        <v>5</v>
      </c>
      <c r="AX44" s="89">
        <f t="shared" si="25"/>
        <v>0</v>
      </c>
      <c r="AY44" s="89">
        <f t="shared" si="26"/>
        <v>0</v>
      </c>
      <c r="AZ44" s="89">
        <f t="shared" si="27"/>
        <v>0</v>
      </c>
      <c r="BA44" s="89">
        <f t="shared" si="28"/>
        <v>0</v>
      </c>
      <c r="BB44" s="89">
        <f t="shared" si="29"/>
        <v>0</v>
      </c>
      <c r="BC44" s="89">
        <f t="shared" si="30"/>
        <v>0</v>
      </c>
      <c r="BD44" s="89">
        <f t="shared" si="31"/>
        <v>0</v>
      </c>
    </row>
    <row r="45" spans="1:56" ht="89.25" x14ac:dyDescent="0.25">
      <c r="A45" s="18" t="s">
        <v>260</v>
      </c>
      <c r="B45" s="18" t="s">
        <v>326</v>
      </c>
      <c r="C45" s="119" t="s">
        <v>327</v>
      </c>
      <c r="D45" s="78" t="s">
        <v>328</v>
      </c>
      <c r="E45" s="78"/>
      <c r="F45" s="78"/>
      <c r="G45" s="119"/>
      <c r="H45" s="119"/>
      <c r="I45" s="119"/>
      <c r="J45" s="119"/>
      <c r="K45" s="119"/>
      <c r="L45" s="119"/>
      <c r="M45" s="119"/>
      <c r="N45" s="119"/>
      <c r="O45" s="119"/>
      <c r="P45" s="119"/>
      <c r="Q45" s="119"/>
      <c r="R45" s="119"/>
      <c r="S45" s="119"/>
      <c r="T45" s="119"/>
      <c r="U45" s="119"/>
      <c r="V45" s="119"/>
      <c r="W45" s="119"/>
      <c r="X45" s="119"/>
      <c r="Y45" s="119"/>
      <c r="Z45" s="119"/>
      <c r="AA45" s="18" t="s">
        <v>2</v>
      </c>
      <c r="AB45" s="89">
        <v>1</v>
      </c>
      <c r="AC45" s="89" t="s">
        <v>230</v>
      </c>
      <c r="AD45" s="89" t="s">
        <v>103</v>
      </c>
      <c r="AE45" s="89"/>
      <c r="AF45" s="89"/>
      <c r="AG45" s="90">
        <f t="shared" si="1"/>
        <v>0</v>
      </c>
      <c r="AK45" s="89">
        <f t="shared" si="12"/>
        <v>0</v>
      </c>
      <c r="AL45" s="89">
        <f t="shared" si="13"/>
        <v>0</v>
      </c>
      <c r="AM45" s="89">
        <f t="shared" si="14"/>
        <v>0</v>
      </c>
      <c r="AN45" s="89">
        <f t="shared" si="15"/>
        <v>0</v>
      </c>
      <c r="AO45" s="89">
        <f t="shared" si="16"/>
        <v>0</v>
      </c>
      <c r="AP45" s="89">
        <f t="shared" si="17"/>
        <v>0</v>
      </c>
      <c r="AQ45" s="89">
        <f t="shared" si="18"/>
        <v>0</v>
      </c>
      <c r="AR45" s="89">
        <f t="shared" si="19"/>
        <v>0</v>
      </c>
      <c r="AS45" s="89">
        <f t="shared" si="20"/>
        <v>0</v>
      </c>
      <c r="AT45" s="89">
        <f t="shared" si="21"/>
        <v>0</v>
      </c>
      <c r="AU45" s="89">
        <f t="shared" si="22"/>
        <v>0</v>
      </c>
      <c r="AV45" s="89">
        <f t="shared" si="23"/>
        <v>0</v>
      </c>
      <c r="AW45" s="89">
        <f t="shared" si="24"/>
        <v>1</v>
      </c>
      <c r="AX45" s="89">
        <f t="shared" si="25"/>
        <v>0</v>
      </c>
      <c r="AY45" s="89">
        <f t="shared" si="26"/>
        <v>0</v>
      </c>
      <c r="AZ45" s="89">
        <f t="shared" si="27"/>
        <v>0</v>
      </c>
      <c r="BA45" s="89">
        <f t="shared" si="28"/>
        <v>0</v>
      </c>
      <c r="BB45" s="89">
        <f t="shared" si="29"/>
        <v>0</v>
      </c>
      <c r="BC45" s="89">
        <f t="shared" si="30"/>
        <v>0</v>
      </c>
      <c r="BD45" s="89">
        <f t="shared" si="31"/>
        <v>0</v>
      </c>
    </row>
    <row r="46" spans="1:56" ht="51" x14ac:dyDescent="0.25">
      <c r="B46" s="78" t="s">
        <v>329</v>
      </c>
      <c r="C46" s="119" t="s">
        <v>330</v>
      </c>
      <c r="D46" s="78" t="s">
        <v>331</v>
      </c>
      <c r="E46" s="85"/>
      <c r="F46" s="78"/>
      <c r="G46" s="119"/>
      <c r="H46" s="119"/>
      <c r="I46" s="119"/>
      <c r="J46" s="119"/>
      <c r="K46" s="119"/>
      <c r="L46" s="119"/>
      <c r="M46" s="119"/>
      <c r="N46" s="119"/>
      <c r="O46" s="119"/>
      <c r="P46" s="119"/>
      <c r="Q46" s="119"/>
      <c r="R46" s="119"/>
      <c r="S46" s="119"/>
      <c r="T46" s="119"/>
      <c r="U46" s="119"/>
      <c r="V46" s="119"/>
      <c r="W46" s="119"/>
      <c r="X46" s="119"/>
      <c r="Y46" s="119"/>
      <c r="Z46" s="119"/>
      <c r="AA46" s="18" t="s">
        <v>2</v>
      </c>
      <c r="AB46" s="89">
        <v>5</v>
      </c>
      <c r="AC46" s="89" t="s">
        <v>251</v>
      </c>
      <c r="AD46" s="89" t="s">
        <v>103</v>
      </c>
      <c r="AE46" s="89"/>
      <c r="AF46" s="89"/>
      <c r="AG46" s="90">
        <f t="shared" si="1"/>
        <v>0</v>
      </c>
      <c r="AH46" s="18" t="s">
        <v>252</v>
      </c>
      <c r="AK46" s="89">
        <f t="shared" si="12"/>
        <v>0</v>
      </c>
      <c r="AL46" s="89">
        <f t="shared" si="13"/>
        <v>0</v>
      </c>
      <c r="AM46" s="89">
        <f t="shared" si="14"/>
        <v>0</v>
      </c>
      <c r="AN46" s="89">
        <f t="shared" si="15"/>
        <v>0</v>
      </c>
      <c r="AO46" s="89">
        <f t="shared" si="16"/>
        <v>0</v>
      </c>
      <c r="AP46" s="89">
        <f t="shared" si="17"/>
        <v>0</v>
      </c>
      <c r="AQ46" s="89">
        <f t="shared" si="18"/>
        <v>0</v>
      </c>
      <c r="AR46" s="89">
        <f t="shared" si="19"/>
        <v>0</v>
      </c>
      <c r="AS46" s="89">
        <f t="shared" si="20"/>
        <v>0</v>
      </c>
      <c r="AT46" s="89">
        <f t="shared" si="21"/>
        <v>0</v>
      </c>
      <c r="AU46" s="89">
        <f t="shared" si="22"/>
        <v>0</v>
      </c>
      <c r="AV46" s="89">
        <f t="shared" si="23"/>
        <v>0</v>
      </c>
      <c r="AW46" s="89">
        <f t="shared" si="24"/>
        <v>5</v>
      </c>
      <c r="AX46" s="89">
        <f t="shared" si="25"/>
        <v>0</v>
      </c>
      <c r="AY46" s="89">
        <f t="shared" si="26"/>
        <v>0</v>
      </c>
      <c r="AZ46" s="89">
        <f t="shared" si="27"/>
        <v>0</v>
      </c>
      <c r="BA46" s="89">
        <f t="shared" si="28"/>
        <v>0</v>
      </c>
      <c r="BB46" s="89">
        <f t="shared" si="29"/>
        <v>0</v>
      </c>
      <c r="BC46" s="89">
        <f t="shared" si="30"/>
        <v>0</v>
      </c>
      <c r="BD46" s="89">
        <f t="shared" si="31"/>
        <v>0</v>
      </c>
    </row>
    <row r="47" spans="1:56" x14ac:dyDescent="0.25">
      <c r="A47" s="129"/>
      <c r="B47" s="129" t="s">
        <v>332</v>
      </c>
      <c r="C47" s="129" t="s">
        <v>333</v>
      </c>
      <c r="D47" s="129"/>
      <c r="E47" s="129"/>
      <c r="F47" s="129"/>
      <c r="G47" s="119"/>
      <c r="H47" s="119"/>
      <c r="I47" s="119"/>
      <c r="J47" s="119"/>
      <c r="K47" s="119"/>
      <c r="L47" s="119"/>
      <c r="M47" s="119"/>
      <c r="N47" s="119"/>
      <c r="O47" s="119"/>
      <c r="P47" s="119"/>
      <c r="Q47" s="119"/>
      <c r="R47" s="119"/>
      <c r="S47" s="119"/>
      <c r="T47" s="119"/>
      <c r="U47" s="119"/>
      <c r="V47" s="119"/>
      <c r="W47" s="119"/>
      <c r="X47" s="119"/>
      <c r="Y47" s="119"/>
      <c r="Z47" s="119"/>
      <c r="AB47" s="89"/>
      <c r="AC47" s="89" t="s">
        <v>230</v>
      </c>
      <c r="AD47" s="89" t="s">
        <v>103</v>
      </c>
      <c r="AE47" s="89"/>
      <c r="AF47" s="89"/>
      <c r="AG47" s="90">
        <f t="shared" si="1"/>
        <v>0</v>
      </c>
      <c r="AK47" s="89">
        <f t="shared" si="12"/>
        <v>0</v>
      </c>
      <c r="AL47" s="89">
        <f t="shared" si="13"/>
        <v>0</v>
      </c>
      <c r="AM47" s="89">
        <f t="shared" si="14"/>
        <v>0</v>
      </c>
      <c r="AN47" s="89">
        <f t="shared" si="15"/>
        <v>0</v>
      </c>
      <c r="AO47" s="89">
        <f t="shared" si="16"/>
        <v>0</v>
      </c>
      <c r="AP47" s="89">
        <f t="shared" si="17"/>
        <v>0</v>
      </c>
      <c r="AQ47" s="89">
        <f t="shared" si="18"/>
        <v>0</v>
      </c>
      <c r="AR47" s="89">
        <f t="shared" si="19"/>
        <v>0</v>
      </c>
      <c r="AS47" s="89">
        <f t="shared" si="20"/>
        <v>0</v>
      </c>
      <c r="AT47" s="89">
        <f t="shared" si="21"/>
        <v>0</v>
      </c>
      <c r="AU47" s="89">
        <f t="shared" si="22"/>
        <v>0</v>
      </c>
      <c r="AV47" s="89">
        <f t="shared" si="23"/>
        <v>0</v>
      </c>
      <c r="AW47" s="89">
        <f t="shared" si="24"/>
        <v>0</v>
      </c>
      <c r="AX47" s="89">
        <f t="shared" si="25"/>
        <v>0</v>
      </c>
      <c r="AY47" s="89">
        <f t="shared" si="26"/>
        <v>0</v>
      </c>
      <c r="AZ47" s="89">
        <f t="shared" si="27"/>
        <v>0</v>
      </c>
      <c r="BA47" s="89">
        <f t="shared" si="28"/>
        <v>0</v>
      </c>
      <c r="BB47" s="89">
        <f t="shared" si="29"/>
        <v>0</v>
      </c>
      <c r="BC47" s="89">
        <f t="shared" si="30"/>
        <v>0</v>
      </c>
      <c r="BD47" s="89">
        <f t="shared" si="31"/>
        <v>0</v>
      </c>
    </row>
    <row r="48" spans="1:56" ht="153" x14ac:dyDescent="0.25">
      <c r="A48" s="18" t="s">
        <v>257</v>
      </c>
      <c r="B48" s="78" t="s">
        <v>334</v>
      </c>
      <c r="C48" s="119" t="s">
        <v>333</v>
      </c>
      <c r="D48" s="132" t="s">
        <v>335</v>
      </c>
      <c r="E48" s="78"/>
      <c r="F48" s="78"/>
      <c r="G48" s="119"/>
      <c r="H48" s="119"/>
      <c r="I48" s="119"/>
      <c r="J48" s="119"/>
      <c r="K48" s="119"/>
      <c r="L48" s="119"/>
      <c r="M48" s="119"/>
      <c r="N48" s="119"/>
      <c r="O48" s="119"/>
      <c r="P48" s="119"/>
      <c r="Q48" s="119"/>
      <c r="R48" s="119"/>
      <c r="S48" s="119"/>
      <c r="T48" s="119"/>
      <c r="U48" s="119"/>
      <c r="V48" s="119"/>
      <c r="W48" s="119"/>
      <c r="X48" s="119"/>
      <c r="Y48" s="119"/>
      <c r="Z48" s="119"/>
      <c r="AA48" s="18" t="s">
        <v>2</v>
      </c>
      <c r="AB48" s="89">
        <v>3</v>
      </c>
      <c r="AC48" s="89" t="s">
        <v>230</v>
      </c>
      <c r="AD48" s="89" t="s">
        <v>103</v>
      </c>
      <c r="AE48" s="89"/>
      <c r="AF48" s="89"/>
      <c r="AG48" s="90">
        <f t="shared" si="1"/>
        <v>0</v>
      </c>
      <c r="AK48" s="89">
        <f t="shared" si="12"/>
        <v>0</v>
      </c>
      <c r="AL48" s="89">
        <f t="shared" si="13"/>
        <v>0</v>
      </c>
      <c r="AM48" s="89">
        <f t="shared" si="14"/>
        <v>0</v>
      </c>
      <c r="AN48" s="89">
        <f t="shared" si="15"/>
        <v>0</v>
      </c>
      <c r="AO48" s="89">
        <f t="shared" si="16"/>
        <v>0</v>
      </c>
      <c r="AP48" s="89">
        <f t="shared" si="17"/>
        <v>0</v>
      </c>
      <c r="AQ48" s="89">
        <f t="shared" si="18"/>
        <v>0</v>
      </c>
      <c r="AR48" s="89">
        <f t="shared" si="19"/>
        <v>0</v>
      </c>
      <c r="AS48" s="89">
        <f t="shared" si="20"/>
        <v>0</v>
      </c>
      <c r="AT48" s="89">
        <f t="shared" si="21"/>
        <v>0</v>
      </c>
      <c r="AU48" s="89">
        <f t="shared" si="22"/>
        <v>0</v>
      </c>
      <c r="AV48" s="89">
        <f t="shared" si="23"/>
        <v>0</v>
      </c>
      <c r="AW48" s="89">
        <f t="shared" si="24"/>
        <v>3</v>
      </c>
      <c r="AX48" s="89">
        <f t="shared" si="25"/>
        <v>0</v>
      </c>
      <c r="AY48" s="89">
        <f t="shared" si="26"/>
        <v>0</v>
      </c>
      <c r="AZ48" s="89">
        <f t="shared" si="27"/>
        <v>0</v>
      </c>
      <c r="BA48" s="89">
        <f t="shared" si="28"/>
        <v>0</v>
      </c>
      <c r="BB48" s="89">
        <f t="shared" si="29"/>
        <v>0</v>
      </c>
      <c r="BC48" s="89">
        <f t="shared" si="30"/>
        <v>0</v>
      </c>
      <c r="BD48" s="89">
        <f t="shared" si="31"/>
        <v>0</v>
      </c>
    </row>
    <row r="49" spans="1:56" x14ac:dyDescent="0.25">
      <c r="A49" s="18" t="s">
        <v>257</v>
      </c>
      <c r="B49" s="78" t="s">
        <v>336</v>
      </c>
      <c r="C49" s="119" t="s">
        <v>333</v>
      </c>
      <c r="D49" s="131" t="s">
        <v>337</v>
      </c>
      <c r="E49" s="78"/>
      <c r="F49" s="78"/>
      <c r="G49" s="119"/>
      <c r="H49" s="119"/>
      <c r="I49" s="119"/>
      <c r="J49" s="119"/>
      <c r="K49" s="119"/>
      <c r="L49" s="119"/>
      <c r="M49" s="119"/>
      <c r="N49" s="119"/>
      <c r="O49" s="119"/>
      <c r="P49" s="119"/>
      <c r="Q49" s="119"/>
      <c r="R49" s="119"/>
      <c r="S49" s="119"/>
      <c r="T49" s="119"/>
      <c r="U49" s="119"/>
      <c r="V49" s="119"/>
      <c r="W49" s="119"/>
      <c r="X49" s="119"/>
      <c r="Y49" s="119"/>
      <c r="Z49" s="119"/>
      <c r="AA49" s="18" t="s">
        <v>2</v>
      </c>
      <c r="AB49" s="89">
        <v>1</v>
      </c>
      <c r="AC49" s="89" t="s">
        <v>230</v>
      </c>
      <c r="AD49" s="89" t="s">
        <v>103</v>
      </c>
      <c r="AE49" s="89"/>
      <c r="AF49" s="89"/>
      <c r="AG49" s="90">
        <f t="shared" si="1"/>
        <v>0</v>
      </c>
      <c r="AK49" s="89">
        <f t="shared" si="12"/>
        <v>0</v>
      </c>
      <c r="AL49" s="89">
        <f t="shared" si="13"/>
        <v>0</v>
      </c>
      <c r="AM49" s="89">
        <f t="shared" si="14"/>
        <v>0</v>
      </c>
      <c r="AN49" s="89">
        <f t="shared" si="15"/>
        <v>0</v>
      </c>
      <c r="AO49" s="89">
        <f t="shared" si="16"/>
        <v>0</v>
      </c>
      <c r="AP49" s="89">
        <f t="shared" si="17"/>
        <v>0</v>
      </c>
      <c r="AQ49" s="89">
        <f t="shared" si="18"/>
        <v>0</v>
      </c>
      <c r="AR49" s="89">
        <f t="shared" si="19"/>
        <v>0</v>
      </c>
      <c r="AS49" s="89">
        <f t="shared" si="20"/>
        <v>0</v>
      </c>
      <c r="AT49" s="89">
        <f t="shared" si="21"/>
        <v>0</v>
      </c>
      <c r="AU49" s="89">
        <f t="shared" si="22"/>
        <v>0</v>
      </c>
      <c r="AV49" s="89">
        <f t="shared" si="23"/>
        <v>0</v>
      </c>
      <c r="AW49" s="89">
        <f t="shared" si="24"/>
        <v>1</v>
      </c>
      <c r="AX49" s="89">
        <f t="shared" si="25"/>
        <v>0</v>
      </c>
      <c r="AY49" s="89">
        <f t="shared" si="26"/>
        <v>0</v>
      </c>
      <c r="AZ49" s="89">
        <f t="shared" si="27"/>
        <v>0</v>
      </c>
      <c r="BA49" s="89">
        <f t="shared" si="28"/>
        <v>0</v>
      </c>
      <c r="BB49" s="89">
        <f t="shared" si="29"/>
        <v>0</v>
      </c>
      <c r="BC49" s="89">
        <f t="shared" si="30"/>
        <v>0</v>
      </c>
      <c r="BD49" s="89">
        <f t="shared" si="31"/>
        <v>0</v>
      </c>
    </row>
    <row r="50" spans="1:56" x14ac:dyDescent="0.25">
      <c r="A50" s="18" t="s">
        <v>257</v>
      </c>
      <c r="B50" s="18" t="s">
        <v>338</v>
      </c>
      <c r="C50" s="119" t="s">
        <v>333</v>
      </c>
      <c r="D50" s="78" t="s">
        <v>339</v>
      </c>
      <c r="E50" s="78"/>
      <c r="F50" s="78"/>
      <c r="G50" s="119"/>
      <c r="H50" s="119"/>
      <c r="I50" s="119"/>
      <c r="J50" s="119"/>
      <c r="K50" s="119"/>
      <c r="L50" s="119"/>
      <c r="M50" s="119"/>
      <c r="N50" s="119"/>
      <c r="O50" s="119"/>
      <c r="P50" s="119"/>
      <c r="Q50" s="119"/>
      <c r="R50" s="119"/>
      <c r="S50" s="119"/>
      <c r="T50" s="119"/>
      <c r="U50" s="119"/>
      <c r="V50" s="119"/>
      <c r="W50" s="119"/>
      <c r="X50" s="119"/>
      <c r="Y50" s="119"/>
      <c r="Z50" s="119"/>
      <c r="AA50" s="18" t="s">
        <v>2</v>
      </c>
      <c r="AB50" s="89">
        <v>1</v>
      </c>
      <c r="AC50" s="89" t="s">
        <v>230</v>
      </c>
      <c r="AD50" s="89"/>
      <c r="AE50" s="89"/>
      <c r="AF50" s="89"/>
      <c r="AG50" s="90">
        <f t="shared" si="1"/>
        <v>0</v>
      </c>
      <c r="AK50" s="89">
        <f t="shared" si="12"/>
        <v>0</v>
      </c>
      <c r="AL50" s="89">
        <f t="shared" si="13"/>
        <v>0</v>
      </c>
      <c r="AM50" s="89">
        <f t="shared" si="14"/>
        <v>0</v>
      </c>
      <c r="AN50" s="89">
        <f t="shared" si="15"/>
        <v>0</v>
      </c>
      <c r="AO50" s="89">
        <f t="shared" si="16"/>
        <v>0</v>
      </c>
      <c r="AP50" s="89">
        <f t="shared" si="17"/>
        <v>0</v>
      </c>
      <c r="AQ50" s="89">
        <f t="shared" si="18"/>
        <v>0</v>
      </c>
      <c r="AR50" s="89">
        <f t="shared" si="19"/>
        <v>0</v>
      </c>
      <c r="AS50" s="89">
        <f t="shared" si="20"/>
        <v>0</v>
      </c>
      <c r="AT50" s="89">
        <f t="shared" si="21"/>
        <v>0</v>
      </c>
      <c r="AU50" s="89">
        <f t="shared" si="22"/>
        <v>0</v>
      </c>
      <c r="AV50" s="89">
        <f t="shared" si="23"/>
        <v>0</v>
      </c>
      <c r="AW50" s="89">
        <f t="shared" si="24"/>
        <v>1</v>
      </c>
      <c r="AX50" s="89">
        <f t="shared" si="25"/>
        <v>0</v>
      </c>
      <c r="AY50" s="89">
        <f t="shared" si="26"/>
        <v>0</v>
      </c>
      <c r="AZ50" s="89">
        <f t="shared" si="27"/>
        <v>0</v>
      </c>
      <c r="BA50" s="89">
        <f t="shared" si="28"/>
        <v>0</v>
      </c>
      <c r="BB50" s="89">
        <f t="shared" si="29"/>
        <v>0</v>
      </c>
      <c r="BC50" s="89">
        <f t="shared" si="30"/>
        <v>0</v>
      </c>
      <c r="BD50" s="89">
        <f t="shared" si="31"/>
        <v>0</v>
      </c>
    </row>
    <row r="51" spans="1:56" x14ac:dyDescent="0.25">
      <c r="B51" s="18" t="s">
        <v>340</v>
      </c>
      <c r="C51" s="119" t="s">
        <v>333</v>
      </c>
      <c r="D51" s="78" t="s">
        <v>341</v>
      </c>
      <c r="E51" s="78"/>
      <c r="F51" s="78"/>
      <c r="G51" s="119"/>
      <c r="H51" s="119"/>
      <c r="I51" s="119"/>
      <c r="J51" s="119"/>
      <c r="K51" s="119"/>
      <c r="L51" s="119"/>
      <c r="M51" s="119"/>
      <c r="N51" s="119"/>
      <c r="O51" s="119"/>
      <c r="P51" s="119"/>
      <c r="Q51" s="119"/>
      <c r="R51" s="119"/>
      <c r="S51" s="119"/>
      <c r="T51" s="119"/>
      <c r="U51" s="119"/>
      <c r="V51" s="119"/>
      <c r="W51" s="119"/>
      <c r="X51" s="119"/>
      <c r="Y51" s="119"/>
      <c r="Z51" s="119"/>
      <c r="AA51" s="18" t="s">
        <v>2</v>
      </c>
      <c r="AB51" s="89">
        <v>1</v>
      </c>
      <c r="AC51" s="89" t="s">
        <v>230</v>
      </c>
      <c r="AD51" s="89" t="s">
        <v>103</v>
      </c>
      <c r="AE51" s="89"/>
      <c r="AF51" s="89"/>
      <c r="AG51" s="90">
        <f t="shared" si="1"/>
        <v>0</v>
      </c>
      <c r="AK51" s="89">
        <f t="shared" si="12"/>
        <v>0</v>
      </c>
      <c r="AL51" s="89">
        <f t="shared" si="13"/>
        <v>0</v>
      </c>
      <c r="AM51" s="89">
        <f t="shared" si="14"/>
        <v>0</v>
      </c>
      <c r="AN51" s="89">
        <f t="shared" si="15"/>
        <v>0</v>
      </c>
      <c r="AO51" s="89">
        <f t="shared" si="16"/>
        <v>0</v>
      </c>
      <c r="AP51" s="89">
        <f t="shared" si="17"/>
        <v>0</v>
      </c>
      <c r="AQ51" s="89">
        <f t="shared" si="18"/>
        <v>0</v>
      </c>
      <c r="AR51" s="89">
        <f t="shared" si="19"/>
        <v>0</v>
      </c>
      <c r="AS51" s="89">
        <f t="shared" si="20"/>
        <v>0</v>
      </c>
      <c r="AT51" s="89">
        <f t="shared" si="21"/>
        <v>0</v>
      </c>
      <c r="AU51" s="89">
        <f t="shared" si="22"/>
        <v>0</v>
      </c>
      <c r="AV51" s="89">
        <f t="shared" si="23"/>
        <v>0</v>
      </c>
      <c r="AW51" s="89">
        <f t="shared" si="24"/>
        <v>1</v>
      </c>
      <c r="AX51" s="89">
        <f t="shared" si="25"/>
        <v>0</v>
      </c>
      <c r="AY51" s="89">
        <f t="shared" si="26"/>
        <v>0</v>
      </c>
      <c r="AZ51" s="89">
        <f t="shared" si="27"/>
        <v>0</v>
      </c>
      <c r="BA51" s="89">
        <f t="shared" si="28"/>
        <v>0</v>
      </c>
      <c r="BB51" s="89">
        <f t="shared" si="29"/>
        <v>0</v>
      </c>
      <c r="BC51" s="89">
        <f t="shared" si="30"/>
        <v>0</v>
      </c>
      <c r="BD51" s="89">
        <f t="shared" si="31"/>
        <v>0</v>
      </c>
    </row>
    <row r="52" spans="1:56" x14ac:dyDescent="0.25">
      <c r="B52" s="78" t="s">
        <v>342</v>
      </c>
      <c r="C52" s="119" t="s">
        <v>333</v>
      </c>
      <c r="D52" s="78" t="s">
        <v>341</v>
      </c>
      <c r="E52" s="78"/>
      <c r="F52" s="78"/>
      <c r="G52" s="119"/>
      <c r="H52" s="119"/>
      <c r="I52" s="119"/>
      <c r="J52" s="119"/>
      <c r="K52" s="119"/>
      <c r="L52" s="119"/>
      <c r="M52" s="119"/>
      <c r="N52" s="119"/>
      <c r="O52" s="119"/>
      <c r="P52" s="119"/>
      <c r="Q52" s="119"/>
      <c r="R52" s="119"/>
      <c r="S52" s="119"/>
      <c r="T52" s="119"/>
      <c r="U52" s="119"/>
      <c r="V52" s="119"/>
      <c r="W52" s="119"/>
      <c r="X52" s="119"/>
      <c r="Y52" s="119"/>
      <c r="Z52" s="119"/>
      <c r="AA52" s="18" t="s">
        <v>2</v>
      </c>
      <c r="AB52" s="89">
        <v>1</v>
      </c>
      <c r="AC52" s="89" t="s">
        <v>230</v>
      </c>
      <c r="AD52" s="89"/>
      <c r="AE52" s="89"/>
      <c r="AF52" s="89"/>
      <c r="AG52" s="90">
        <f t="shared" si="1"/>
        <v>0</v>
      </c>
      <c r="AK52" s="89">
        <f t="shared" si="12"/>
        <v>0</v>
      </c>
      <c r="AL52" s="89">
        <f t="shared" si="13"/>
        <v>0</v>
      </c>
      <c r="AM52" s="89">
        <f t="shared" si="14"/>
        <v>0</v>
      </c>
      <c r="AN52" s="89">
        <f t="shared" si="15"/>
        <v>0</v>
      </c>
      <c r="AO52" s="89">
        <f t="shared" si="16"/>
        <v>0</v>
      </c>
      <c r="AP52" s="89">
        <f t="shared" si="17"/>
        <v>0</v>
      </c>
      <c r="AQ52" s="89">
        <f t="shared" si="18"/>
        <v>0</v>
      </c>
      <c r="AR52" s="89">
        <f t="shared" si="19"/>
        <v>0</v>
      </c>
      <c r="AS52" s="89">
        <f t="shared" si="20"/>
        <v>0</v>
      </c>
      <c r="AT52" s="89">
        <f t="shared" si="21"/>
        <v>0</v>
      </c>
      <c r="AU52" s="89">
        <f t="shared" si="22"/>
        <v>0</v>
      </c>
      <c r="AV52" s="89">
        <f t="shared" si="23"/>
        <v>0</v>
      </c>
      <c r="AW52" s="89">
        <f t="shared" si="24"/>
        <v>1</v>
      </c>
      <c r="AX52" s="89">
        <f t="shared" si="25"/>
        <v>0</v>
      </c>
      <c r="AY52" s="89">
        <f t="shared" si="26"/>
        <v>0</v>
      </c>
      <c r="AZ52" s="89">
        <f t="shared" si="27"/>
        <v>0</v>
      </c>
      <c r="BA52" s="89">
        <f t="shared" si="28"/>
        <v>0</v>
      </c>
      <c r="BB52" s="89">
        <f t="shared" si="29"/>
        <v>0</v>
      </c>
      <c r="BC52" s="89">
        <f t="shared" si="30"/>
        <v>0</v>
      </c>
      <c r="BD52" s="89">
        <f t="shared" si="31"/>
        <v>0</v>
      </c>
    </row>
    <row r="53" spans="1:56" x14ac:dyDescent="0.25">
      <c r="B53" s="78" t="s">
        <v>343</v>
      </c>
      <c r="C53" s="119" t="s">
        <v>344</v>
      </c>
      <c r="D53" s="78" t="s">
        <v>341</v>
      </c>
      <c r="E53" s="78"/>
      <c r="F53" s="78"/>
      <c r="G53" s="119"/>
      <c r="H53" s="119"/>
      <c r="I53" s="119"/>
      <c r="J53" s="119"/>
      <c r="K53" s="119"/>
      <c r="L53" s="119"/>
      <c r="M53" s="119"/>
      <c r="N53" s="119"/>
      <c r="O53" s="119"/>
      <c r="P53" s="119"/>
      <c r="Q53" s="119"/>
      <c r="R53" s="119"/>
      <c r="S53" s="119"/>
      <c r="T53" s="119"/>
      <c r="U53" s="119"/>
      <c r="V53" s="119"/>
      <c r="W53" s="119"/>
      <c r="X53" s="119"/>
      <c r="Y53" s="119"/>
      <c r="Z53" s="119"/>
      <c r="AA53" s="18" t="s">
        <v>2</v>
      </c>
      <c r="AB53" s="89">
        <v>1</v>
      </c>
      <c r="AC53" s="89" t="s">
        <v>230</v>
      </c>
      <c r="AD53" s="89" t="s">
        <v>103</v>
      </c>
      <c r="AE53" s="89"/>
      <c r="AF53" s="89"/>
      <c r="AG53" s="90">
        <f t="shared" si="1"/>
        <v>0</v>
      </c>
      <c r="AK53" s="89">
        <f t="shared" si="12"/>
        <v>0</v>
      </c>
      <c r="AL53" s="89">
        <f t="shared" si="13"/>
        <v>0</v>
      </c>
      <c r="AM53" s="89">
        <f t="shared" si="14"/>
        <v>0</v>
      </c>
      <c r="AN53" s="89">
        <f t="shared" si="15"/>
        <v>0</v>
      </c>
      <c r="AO53" s="89">
        <f t="shared" si="16"/>
        <v>0</v>
      </c>
      <c r="AP53" s="89">
        <f t="shared" si="17"/>
        <v>0</v>
      </c>
      <c r="AQ53" s="89">
        <f t="shared" si="18"/>
        <v>0</v>
      </c>
      <c r="AR53" s="89">
        <f t="shared" si="19"/>
        <v>0</v>
      </c>
      <c r="AS53" s="89">
        <f t="shared" si="20"/>
        <v>0</v>
      </c>
      <c r="AT53" s="89">
        <f t="shared" si="21"/>
        <v>0</v>
      </c>
      <c r="AU53" s="89">
        <f t="shared" si="22"/>
        <v>0</v>
      </c>
      <c r="AV53" s="89">
        <f t="shared" si="23"/>
        <v>0</v>
      </c>
      <c r="AW53" s="89">
        <f t="shared" si="24"/>
        <v>1</v>
      </c>
      <c r="AX53" s="89">
        <f t="shared" si="25"/>
        <v>0</v>
      </c>
      <c r="AY53" s="89">
        <f t="shared" si="26"/>
        <v>0</v>
      </c>
      <c r="AZ53" s="89">
        <f t="shared" si="27"/>
        <v>0</v>
      </c>
      <c r="BA53" s="89">
        <f t="shared" si="28"/>
        <v>0</v>
      </c>
      <c r="BB53" s="89">
        <f t="shared" si="29"/>
        <v>0</v>
      </c>
      <c r="BC53" s="89">
        <f t="shared" si="30"/>
        <v>0</v>
      </c>
      <c r="BD53" s="89">
        <f t="shared" si="31"/>
        <v>0</v>
      </c>
    </row>
    <row r="54" spans="1:56" ht="216.75" x14ac:dyDescent="0.25">
      <c r="B54" s="78" t="s">
        <v>345</v>
      </c>
      <c r="C54" s="119" t="s">
        <v>346</v>
      </c>
      <c r="D54" s="78" t="s">
        <v>347</v>
      </c>
      <c r="E54" s="78"/>
      <c r="F54" s="78"/>
      <c r="G54" s="119"/>
      <c r="H54" s="119"/>
      <c r="I54" s="119"/>
      <c r="J54" s="119"/>
      <c r="K54" s="119"/>
      <c r="L54" s="119"/>
      <c r="M54" s="119"/>
      <c r="N54" s="119"/>
      <c r="O54" s="119"/>
      <c r="P54" s="119"/>
      <c r="Q54" s="119"/>
      <c r="R54" s="119"/>
      <c r="S54" s="119"/>
      <c r="T54" s="119"/>
      <c r="U54" s="119"/>
      <c r="V54" s="119"/>
      <c r="W54" s="119"/>
      <c r="X54" s="119"/>
      <c r="Y54" s="119"/>
      <c r="Z54" s="119"/>
      <c r="AA54" s="18" t="s">
        <v>2</v>
      </c>
      <c r="AB54" s="89">
        <v>3</v>
      </c>
      <c r="AC54" s="89" t="s">
        <v>230</v>
      </c>
      <c r="AD54" s="89"/>
      <c r="AE54" s="89"/>
      <c r="AF54" s="89"/>
      <c r="AG54" s="90">
        <f t="shared" si="1"/>
        <v>0</v>
      </c>
      <c r="AK54" s="89">
        <f t="shared" si="12"/>
        <v>0</v>
      </c>
      <c r="AL54" s="89">
        <f t="shared" si="13"/>
        <v>0</v>
      </c>
      <c r="AM54" s="89">
        <f t="shared" si="14"/>
        <v>0</v>
      </c>
      <c r="AN54" s="89">
        <f t="shared" si="15"/>
        <v>0</v>
      </c>
      <c r="AO54" s="89">
        <f t="shared" si="16"/>
        <v>0</v>
      </c>
      <c r="AP54" s="89">
        <f t="shared" si="17"/>
        <v>0</v>
      </c>
      <c r="AQ54" s="89">
        <f t="shared" si="18"/>
        <v>0</v>
      </c>
      <c r="AR54" s="89">
        <f t="shared" si="19"/>
        <v>0</v>
      </c>
      <c r="AS54" s="89">
        <f t="shared" si="20"/>
        <v>0</v>
      </c>
      <c r="AT54" s="89">
        <f t="shared" si="21"/>
        <v>0</v>
      </c>
      <c r="AU54" s="89">
        <f t="shared" si="22"/>
        <v>0</v>
      </c>
      <c r="AV54" s="89">
        <f t="shared" si="23"/>
        <v>0</v>
      </c>
      <c r="AW54" s="89">
        <f t="shared" si="24"/>
        <v>3</v>
      </c>
      <c r="AX54" s="89">
        <f t="shared" si="25"/>
        <v>0</v>
      </c>
      <c r="AY54" s="89">
        <f t="shared" si="26"/>
        <v>0</v>
      </c>
      <c r="AZ54" s="89">
        <f t="shared" si="27"/>
        <v>0</v>
      </c>
      <c r="BA54" s="89">
        <f t="shared" si="28"/>
        <v>0</v>
      </c>
      <c r="BB54" s="89">
        <f t="shared" si="29"/>
        <v>0</v>
      </c>
      <c r="BC54" s="89">
        <f t="shared" si="30"/>
        <v>0</v>
      </c>
      <c r="BD54" s="89">
        <f t="shared" si="31"/>
        <v>0</v>
      </c>
    </row>
    <row r="55" spans="1:56" x14ac:dyDescent="0.25">
      <c r="B55" s="18"/>
      <c r="C55" s="18"/>
      <c r="D55" s="78"/>
      <c r="E55" s="78"/>
      <c r="F55" s="78"/>
      <c r="G55" s="119"/>
      <c r="H55" s="119"/>
      <c r="I55" s="119"/>
      <c r="J55" s="119"/>
      <c r="K55" s="119"/>
      <c r="L55" s="119"/>
      <c r="M55" s="119"/>
      <c r="N55" s="119"/>
      <c r="O55" s="119"/>
      <c r="P55" s="119"/>
      <c r="Q55" s="119"/>
      <c r="R55" s="119"/>
      <c r="S55" s="119"/>
      <c r="T55" s="119"/>
      <c r="U55" s="119"/>
      <c r="V55" s="119"/>
      <c r="W55" s="119"/>
      <c r="X55" s="119"/>
      <c r="Y55" s="119"/>
      <c r="Z55" s="119"/>
      <c r="AB55" s="89"/>
      <c r="AC55" s="89"/>
      <c r="AD55" s="89"/>
      <c r="AE55" s="89"/>
      <c r="AF55" s="89"/>
      <c r="AG55" s="90">
        <f t="shared" si="1"/>
        <v>0</v>
      </c>
      <c r="AK55" s="89">
        <f t="shared" si="12"/>
        <v>0</v>
      </c>
      <c r="AL55" s="89">
        <f t="shared" si="13"/>
        <v>0</v>
      </c>
      <c r="AM55" s="89">
        <f t="shared" si="14"/>
        <v>0</v>
      </c>
      <c r="AN55" s="89">
        <f t="shared" si="15"/>
        <v>0</v>
      </c>
      <c r="AO55" s="89">
        <f t="shared" si="16"/>
        <v>0</v>
      </c>
      <c r="AP55" s="89">
        <f t="shared" si="17"/>
        <v>0</v>
      </c>
      <c r="AQ55" s="89">
        <f t="shared" si="18"/>
        <v>0</v>
      </c>
      <c r="AR55" s="89">
        <f t="shared" si="19"/>
        <v>0</v>
      </c>
      <c r="AS55" s="89">
        <f t="shared" si="20"/>
        <v>0</v>
      </c>
      <c r="AT55" s="89">
        <f t="shared" si="21"/>
        <v>0</v>
      </c>
      <c r="AU55" s="89">
        <f t="shared" si="22"/>
        <v>0</v>
      </c>
      <c r="AV55" s="89">
        <f t="shared" si="23"/>
        <v>0</v>
      </c>
      <c r="AW55" s="89">
        <f t="shared" si="24"/>
        <v>0</v>
      </c>
      <c r="AX55" s="89">
        <f t="shared" si="25"/>
        <v>0</v>
      </c>
      <c r="AY55" s="89">
        <f t="shared" si="26"/>
        <v>0</v>
      </c>
      <c r="AZ55" s="89">
        <f t="shared" si="27"/>
        <v>0</v>
      </c>
      <c r="BA55" s="89">
        <f t="shared" si="28"/>
        <v>0</v>
      </c>
      <c r="BB55" s="89">
        <f t="shared" si="29"/>
        <v>0</v>
      </c>
      <c r="BC55" s="89">
        <f t="shared" si="30"/>
        <v>0</v>
      </c>
      <c r="BD55" s="89">
        <f t="shared" si="31"/>
        <v>0</v>
      </c>
    </row>
    <row r="56" spans="1:56" x14ac:dyDescent="0.25">
      <c r="B56" s="18"/>
      <c r="C56" s="18"/>
      <c r="D56" s="78"/>
      <c r="E56" s="78"/>
      <c r="F56" s="78"/>
      <c r="G56" s="119"/>
      <c r="H56" s="119"/>
      <c r="I56" s="119"/>
      <c r="J56" s="119"/>
      <c r="K56" s="119"/>
      <c r="L56" s="119"/>
      <c r="M56" s="119"/>
      <c r="N56" s="119"/>
      <c r="O56" s="119"/>
      <c r="P56" s="119"/>
      <c r="Q56" s="119"/>
      <c r="R56" s="119"/>
      <c r="S56" s="119"/>
      <c r="T56" s="119"/>
      <c r="U56" s="119"/>
      <c r="V56" s="119"/>
      <c r="W56" s="119"/>
      <c r="X56" s="119"/>
      <c r="Y56" s="119"/>
      <c r="Z56" s="119"/>
      <c r="AB56" s="89"/>
      <c r="AC56" s="89"/>
      <c r="AD56" s="89"/>
      <c r="AE56" s="89"/>
      <c r="AF56" s="89"/>
      <c r="AG56" s="90">
        <f t="shared" si="1"/>
        <v>0</v>
      </c>
      <c r="AK56" s="89">
        <f t="shared" si="12"/>
        <v>0</v>
      </c>
      <c r="AL56" s="89">
        <f t="shared" si="13"/>
        <v>0</v>
      </c>
      <c r="AM56" s="89">
        <f t="shared" si="14"/>
        <v>0</v>
      </c>
      <c r="AN56" s="89">
        <f t="shared" si="15"/>
        <v>0</v>
      </c>
      <c r="AO56" s="89">
        <f t="shared" si="16"/>
        <v>0</v>
      </c>
      <c r="AP56" s="89">
        <f t="shared" si="17"/>
        <v>0</v>
      </c>
      <c r="AQ56" s="89">
        <f t="shared" si="18"/>
        <v>0</v>
      </c>
      <c r="AR56" s="89">
        <f t="shared" si="19"/>
        <v>0</v>
      </c>
      <c r="AS56" s="89">
        <f t="shared" si="20"/>
        <v>0</v>
      </c>
      <c r="AT56" s="89">
        <f t="shared" si="21"/>
        <v>0</v>
      </c>
      <c r="AU56" s="89">
        <f t="shared" si="22"/>
        <v>0</v>
      </c>
      <c r="AV56" s="89">
        <f t="shared" si="23"/>
        <v>0</v>
      </c>
      <c r="AW56" s="89">
        <f t="shared" si="24"/>
        <v>0</v>
      </c>
      <c r="AX56" s="89">
        <f t="shared" si="25"/>
        <v>0</v>
      </c>
      <c r="AY56" s="89">
        <f t="shared" si="26"/>
        <v>0</v>
      </c>
      <c r="AZ56" s="89">
        <f t="shared" si="27"/>
        <v>0</v>
      </c>
      <c r="BA56" s="89">
        <f t="shared" si="28"/>
        <v>0</v>
      </c>
      <c r="BB56" s="89">
        <f t="shared" si="29"/>
        <v>0</v>
      </c>
      <c r="BC56" s="89">
        <f t="shared" si="30"/>
        <v>0</v>
      </c>
      <c r="BD56" s="89">
        <f t="shared" si="31"/>
        <v>0</v>
      </c>
    </row>
    <row r="57" spans="1:56" x14ac:dyDescent="0.25">
      <c r="B57" s="18"/>
      <c r="C57" s="18"/>
      <c r="D57" s="78"/>
      <c r="E57" s="78"/>
      <c r="F57" s="78"/>
      <c r="G57" s="119"/>
      <c r="H57" s="119"/>
      <c r="I57" s="119"/>
      <c r="J57" s="119"/>
      <c r="K57" s="119"/>
      <c r="L57" s="119"/>
      <c r="M57" s="119"/>
      <c r="N57" s="119"/>
      <c r="O57" s="119"/>
      <c r="P57" s="119"/>
      <c r="Q57" s="119"/>
      <c r="R57" s="119"/>
      <c r="S57" s="119"/>
      <c r="T57" s="119"/>
      <c r="U57" s="119"/>
      <c r="V57" s="119"/>
      <c r="W57" s="119"/>
      <c r="X57" s="119"/>
      <c r="Y57" s="119"/>
      <c r="Z57" s="119"/>
      <c r="AB57" s="89"/>
      <c r="AC57" s="89"/>
      <c r="AD57" s="89"/>
      <c r="AE57" s="89"/>
      <c r="AF57" s="89"/>
      <c r="AG57" s="90">
        <f t="shared" si="1"/>
        <v>0</v>
      </c>
      <c r="AK57" s="89">
        <f t="shared" si="12"/>
        <v>0</v>
      </c>
      <c r="AL57" s="89">
        <f t="shared" si="13"/>
        <v>0</v>
      </c>
      <c r="AM57" s="89">
        <f t="shared" si="14"/>
        <v>0</v>
      </c>
      <c r="AN57" s="89">
        <f t="shared" si="15"/>
        <v>0</v>
      </c>
      <c r="AO57" s="89">
        <f t="shared" si="16"/>
        <v>0</v>
      </c>
      <c r="AP57" s="89">
        <f t="shared" si="17"/>
        <v>0</v>
      </c>
      <c r="AQ57" s="89">
        <f t="shared" si="18"/>
        <v>0</v>
      </c>
      <c r="AR57" s="89">
        <f t="shared" si="19"/>
        <v>0</v>
      </c>
      <c r="AS57" s="89">
        <f t="shared" si="20"/>
        <v>0</v>
      </c>
      <c r="AT57" s="89">
        <f t="shared" si="21"/>
        <v>0</v>
      </c>
      <c r="AU57" s="89">
        <f t="shared" si="22"/>
        <v>0</v>
      </c>
      <c r="AV57" s="89">
        <f t="shared" si="23"/>
        <v>0</v>
      </c>
      <c r="AW57" s="89">
        <f t="shared" si="24"/>
        <v>0</v>
      </c>
      <c r="AX57" s="89">
        <f t="shared" si="25"/>
        <v>0</v>
      </c>
      <c r="AY57" s="89">
        <f t="shared" si="26"/>
        <v>0</v>
      </c>
      <c r="AZ57" s="89">
        <f t="shared" si="27"/>
        <v>0</v>
      </c>
      <c r="BA57" s="89">
        <f t="shared" si="28"/>
        <v>0</v>
      </c>
      <c r="BB57" s="89">
        <f t="shared" si="29"/>
        <v>0</v>
      </c>
      <c r="BC57" s="89">
        <f t="shared" si="30"/>
        <v>0</v>
      </c>
      <c r="BD57" s="89">
        <f t="shared" si="31"/>
        <v>0</v>
      </c>
    </row>
    <row r="58" spans="1:56" x14ac:dyDescent="0.25">
      <c r="B58" s="82"/>
      <c r="C58" s="82"/>
      <c r="D58" s="78"/>
      <c r="E58" s="78"/>
      <c r="F58" s="78"/>
      <c r="G58" s="119"/>
      <c r="H58" s="119"/>
      <c r="I58" s="119"/>
      <c r="J58" s="119"/>
      <c r="K58" s="119"/>
      <c r="L58" s="119"/>
      <c r="M58" s="119"/>
      <c r="N58" s="119"/>
      <c r="O58" s="119"/>
      <c r="P58" s="119"/>
      <c r="Q58" s="119"/>
      <c r="R58" s="119"/>
      <c r="S58" s="119"/>
      <c r="T58" s="119"/>
      <c r="U58" s="119"/>
      <c r="V58" s="119"/>
      <c r="W58" s="119"/>
      <c r="X58" s="119"/>
      <c r="Y58" s="119"/>
      <c r="Z58" s="119"/>
      <c r="AB58" s="89"/>
      <c r="AC58" s="89"/>
      <c r="AD58" s="89"/>
      <c r="AE58" s="89"/>
      <c r="AF58" s="89"/>
      <c r="AG58" s="90">
        <f t="shared" si="1"/>
        <v>0</v>
      </c>
      <c r="AK58" s="89">
        <f t="shared" si="12"/>
        <v>0</v>
      </c>
      <c r="AL58" s="89">
        <f t="shared" si="13"/>
        <v>0</v>
      </c>
      <c r="AM58" s="89">
        <f t="shared" si="14"/>
        <v>0</v>
      </c>
      <c r="AN58" s="89">
        <f t="shared" si="15"/>
        <v>0</v>
      </c>
      <c r="AO58" s="89">
        <f t="shared" si="16"/>
        <v>0</v>
      </c>
      <c r="AP58" s="89">
        <f t="shared" si="17"/>
        <v>0</v>
      </c>
      <c r="AQ58" s="89">
        <f t="shared" si="18"/>
        <v>0</v>
      </c>
      <c r="AR58" s="89">
        <f t="shared" si="19"/>
        <v>0</v>
      </c>
      <c r="AS58" s="89">
        <f t="shared" si="20"/>
        <v>0</v>
      </c>
      <c r="AT58" s="89">
        <f t="shared" si="21"/>
        <v>0</v>
      </c>
      <c r="AU58" s="89">
        <f t="shared" si="22"/>
        <v>0</v>
      </c>
      <c r="AV58" s="89">
        <f t="shared" si="23"/>
        <v>0</v>
      </c>
      <c r="AW58" s="89">
        <f t="shared" si="24"/>
        <v>0</v>
      </c>
      <c r="AX58" s="89">
        <f t="shared" si="25"/>
        <v>0</v>
      </c>
      <c r="AY58" s="89">
        <f t="shared" si="26"/>
        <v>0</v>
      </c>
      <c r="AZ58" s="89">
        <f t="shared" si="27"/>
        <v>0</v>
      </c>
      <c r="BA58" s="89">
        <f t="shared" si="28"/>
        <v>0</v>
      </c>
      <c r="BB58" s="89">
        <f t="shared" si="29"/>
        <v>0</v>
      </c>
      <c r="BC58" s="89">
        <f t="shared" si="30"/>
        <v>0</v>
      </c>
      <c r="BD58" s="89">
        <f t="shared" si="31"/>
        <v>0</v>
      </c>
    </row>
    <row r="59" spans="1:56" x14ac:dyDescent="0.25">
      <c r="B59" s="18"/>
      <c r="C59" s="18"/>
      <c r="D59" s="78"/>
      <c r="E59" s="78"/>
      <c r="F59" s="78"/>
      <c r="G59" s="119"/>
      <c r="H59" s="119"/>
      <c r="I59" s="119"/>
      <c r="J59" s="119"/>
      <c r="K59" s="119"/>
      <c r="L59" s="119"/>
      <c r="M59" s="119"/>
      <c r="N59" s="119"/>
      <c r="O59" s="119"/>
      <c r="P59" s="119"/>
      <c r="Q59" s="119"/>
      <c r="R59" s="119"/>
      <c r="S59" s="119"/>
      <c r="T59" s="119"/>
      <c r="U59" s="119"/>
      <c r="V59" s="119"/>
      <c r="W59" s="119"/>
      <c r="X59" s="119"/>
      <c r="Y59" s="119"/>
      <c r="Z59" s="119"/>
      <c r="AB59" s="89"/>
      <c r="AC59" s="89"/>
      <c r="AD59" s="89"/>
      <c r="AE59" s="89"/>
      <c r="AF59" s="89"/>
      <c r="AG59" s="90">
        <f t="shared" si="1"/>
        <v>0</v>
      </c>
      <c r="AK59" s="89">
        <f t="shared" si="12"/>
        <v>0</v>
      </c>
      <c r="AL59" s="89">
        <f t="shared" si="13"/>
        <v>0</v>
      </c>
      <c r="AM59" s="89">
        <f t="shared" si="14"/>
        <v>0</v>
      </c>
      <c r="AN59" s="89">
        <f t="shared" si="15"/>
        <v>0</v>
      </c>
      <c r="AO59" s="89">
        <f t="shared" si="16"/>
        <v>0</v>
      </c>
      <c r="AP59" s="89">
        <f t="shared" si="17"/>
        <v>0</v>
      </c>
      <c r="AQ59" s="89">
        <f t="shared" si="18"/>
        <v>0</v>
      </c>
      <c r="AR59" s="89">
        <f t="shared" si="19"/>
        <v>0</v>
      </c>
      <c r="AS59" s="89">
        <f t="shared" si="20"/>
        <v>0</v>
      </c>
      <c r="AT59" s="89">
        <f t="shared" si="21"/>
        <v>0</v>
      </c>
      <c r="AU59" s="89">
        <f t="shared" si="22"/>
        <v>0</v>
      </c>
      <c r="AV59" s="89">
        <f t="shared" si="23"/>
        <v>0</v>
      </c>
      <c r="AW59" s="89">
        <f t="shared" si="24"/>
        <v>0</v>
      </c>
      <c r="AX59" s="89">
        <f t="shared" si="25"/>
        <v>0</v>
      </c>
      <c r="AY59" s="89">
        <f t="shared" si="26"/>
        <v>0</v>
      </c>
      <c r="AZ59" s="89">
        <f t="shared" si="27"/>
        <v>0</v>
      </c>
      <c r="BA59" s="89">
        <f t="shared" si="28"/>
        <v>0</v>
      </c>
      <c r="BB59" s="89">
        <f t="shared" si="29"/>
        <v>0</v>
      </c>
      <c r="BC59" s="89">
        <f t="shared" si="30"/>
        <v>0</v>
      </c>
      <c r="BD59" s="89">
        <f t="shared" si="31"/>
        <v>0</v>
      </c>
    </row>
    <row r="60" spans="1:56" x14ac:dyDescent="0.25">
      <c r="C60" s="78"/>
      <c r="D60" s="78"/>
      <c r="E60" s="78"/>
      <c r="F60" s="78"/>
      <c r="G60" s="119"/>
      <c r="H60" s="119"/>
      <c r="I60" s="119"/>
      <c r="J60" s="119"/>
      <c r="K60" s="119"/>
      <c r="L60" s="119"/>
      <c r="M60" s="119"/>
      <c r="N60" s="119"/>
      <c r="O60" s="119"/>
      <c r="P60" s="119"/>
      <c r="Q60" s="119"/>
      <c r="R60" s="119"/>
      <c r="S60" s="119"/>
      <c r="T60" s="119"/>
      <c r="U60" s="119"/>
      <c r="V60" s="119"/>
      <c r="W60" s="119"/>
      <c r="X60" s="119"/>
      <c r="Y60" s="119"/>
      <c r="Z60" s="119"/>
      <c r="AB60" s="89"/>
      <c r="AC60" s="89"/>
      <c r="AD60" s="89"/>
      <c r="AE60" s="89"/>
      <c r="AF60" s="89"/>
      <c r="AG60" s="90">
        <f t="shared" si="1"/>
        <v>0</v>
      </c>
      <c r="AK60" s="89">
        <f t="shared" si="12"/>
        <v>0</v>
      </c>
      <c r="AL60" s="89">
        <f t="shared" si="13"/>
        <v>0</v>
      </c>
      <c r="AM60" s="89">
        <f t="shared" si="14"/>
        <v>0</v>
      </c>
      <c r="AN60" s="89">
        <f t="shared" si="15"/>
        <v>0</v>
      </c>
      <c r="AO60" s="89">
        <f t="shared" si="16"/>
        <v>0</v>
      </c>
      <c r="AP60" s="89">
        <f t="shared" si="17"/>
        <v>0</v>
      </c>
      <c r="AQ60" s="89">
        <f t="shared" si="18"/>
        <v>0</v>
      </c>
      <c r="AR60" s="89">
        <f t="shared" si="19"/>
        <v>0</v>
      </c>
      <c r="AS60" s="89">
        <f t="shared" si="20"/>
        <v>0</v>
      </c>
      <c r="AT60" s="89">
        <f t="shared" si="21"/>
        <v>0</v>
      </c>
      <c r="AU60" s="89">
        <f t="shared" si="22"/>
        <v>0</v>
      </c>
      <c r="AV60" s="89">
        <f t="shared" si="23"/>
        <v>0</v>
      </c>
      <c r="AW60" s="89">
        <f t="shared" si="24"/>
        <v>0</v>
      </c>
      <c r="AX60" s="89">
        <f t="shared" si="25"/>
        <v>0</v>
      </c>
      <c r="AY60" s="89">
        <f t="shared" si="26"/>
        <v>0</v>
      </c>
      <c r="AZ60" s="89">
        <f t="shared" si="27"/>
        <v>0</v>
      </c>
      <c r="BA60" s="89">
        <f t="shared" si="28"/>
        <v>0</v>
      </c>
      <c r="BB60" s="89">
        <f t="shared" si="29"/>
        <v>0</v>
      </c>
      <c r="BC60" s="89">
        <f t="shared" si="30"/>
        <v>0</v>
      </c>
      <c r="BD60" s="89">
        <f t="shared" si="31"/>
        <v>0</v>
      </c>
    </row>
    <row r="61" spans="1:56" x14ac:dyDescent="0.25">
      <c r="B61" s="86"/>
      <c r="C61" s="86"/>
      <c r="D61" s="78"/>
      <c r="E61" s="78"/>
      <c r="F61" s="78"/>
      <c r="G61" s="119"/>
      <c r="H61" s="119"/>
      <c r="I61" s="119"/>
      <c r="J61" s="119"/>
      <c r="K61" s="119"/>
      <c r="L61" s="119"/>
      <c r="M61" s="119"/>
      <c r="N61" s="119"/>
      <c r="O61" s="119"/>
      <c r="P61" s="119"/>
      <c r="Q61" s="119"/>
      <c r="R61" s="119"/>
      <c r="S61" s="119"/>
      <c r="T61" s="119"/>
      <c r="U61" s="119"/>
      <c r="V61" s="119"/>
      <c r="W61" s="119"/>
      <c r="X61" s="119"/>
      <c r="Y61" s="119"/>
      <c r="Z61" s="119"/>
      <c r="AB61" s="89"/>
      <c r="AC61" s="89"/>
      <c r="AD61" s="89"/>
      <c r="AE61" s="89"/>
      <c r="AF61" s="89"/>
      <c r="AG61" s="90">
        <f t="shared" si="1"/>
        <v>0</v>
      </c>
      <c r="AK61" s="89">
        <f t="shared" si="12"/>
        <v>0</v>
      </c>
      <c r="AL61" s="89">
        <f t="shared" si="13"/>
        <v>0</v>
      </c>
      <c r="AM61" s="89">
        <f t="shared" si="14"/>
        <v>0</v>
      </c>
      <c r="AN61" s="89">
        <f t="shared" si="15"/>
        <v>0</v>
      </c>
      <c r="AO61" s="89">
        <f t="shared" si="16"/>
        <v>0</v>
      </c>
      <c r="AP61" s="89">
        <f t="shared" si="17"/>
        <v>0</v>
      </c>
      <c r="AQ61" s="89">
        <f t="shared" si="18"/>
        <v>0</v>
      </c>
      <c r="AR61" s="89">
        <f t="shared" si="19"/>
        <v>0</v>
      </c>
      <c r="AS61" s="89">
        <f t="shared" si="20"/>
        <v>0</v>
      </c>
      <c r="AT61" s="89">
        <f t="shared" si="21"/>
        <v>0</v>
      </c>
      <c r="AU61" s="89">
        <f t="shared" si="22"/>
        <v>0</v>
      </c>
      <c r="AV61" s="89">
        <f t="shared" si="23"/>
        <v>0</v>
      </c>
      <c r="AW61" s="89">
        <f t="shared" si="24"/>
        <v>0</v>
      </c>
      <c r="AX61" s="89">
        <f t="shared" si="25"/>
        <v>0</v>
      </c>
      <c r="AY61" s="89">
        <f t="shared" si="26"/>
        <v>0</v>
      </c>
      <c r="AZ61" s="89">
        <f t="shared" si="27"/>
        <v>0</v>
      </c>
      <c r="BA61" s="89">
        <f t="shared" si="28"/>
        <v>0</v>
      </c>
      <c r="BB61" s="89">
        <f t="shared" si="29"/>
        <v>0</v>
      </c>
      <c r="BC61" s="89">
        <f t="shared" si="30"/>
        <v>0</v>
      </c>
      <c r="BD61" s="89">
        <f t="shared" si="31"/>
        <v>0</v>
      </c>
    </row>
    <row r="62" spans="1:56" x14ac:dyDescent="0.25">
      <c r="B62" s="18"/>
      <c r="C62" s="18"/>
      <c r="D62" s="78"/>
      <c r="E62" s="78"/>
      <c r="F62" s="78"/>
      <c r="G62" s="119"/>
      <c r="H62" s="119"/>
      <c r="I62" s="119"/>
      <c r="J62" s="119"/>
      <c r="K62" s="119"/>
      <c r="L62" s="119"/>
      <c r="M62" s="119"/>
      <c r="N62" s="119"/>
      <c r="O62" s="119"/>
      <c r="P62" s="119"/>
      <c r="Q62" s="119"/>
      <c r="R62" s="119"/>
      <c r="S62" s="119"/>
      <c r="T62" s="119"/>
      <c r="U62" s="119"/>
      <c r="V62" s="119"/>
      <c r="W62" s="119"/>
      <c r="X62" s="119"/>
      <c r="Y62" s="119"/>
      <c r="Z62" s="119"/>
      <c r="AB62" s="89"/>
      <c r="AC62" s="89"/>
      <c r="AD62" s="89"/>
      <c r="AE62" s="89"/>
      <c r="AF62" s="89"/>
      <c r="AG62" s="90">
        <f t="shared" si="1"/>
        <v>0</v>
      </c>
      <c r="AK62" s="89">
        <f t="shared" si="12"/>
        <v>0</v>
      </c>
      <c r="AL62" s="89">
        <f t="shared" si="13"/>
        <v>0</v>
      </c>
      <c r="AM62" s="89">
        <f t="shared" si="14"/>
        <v>0</v>
      </c>
      <c r="AN62" s="89">
        <f t="shared" si="15"/>
        <v>0</v>
      </c>
      <c r="AO62" s="89">
        <f t="shared" si="16"/>
        <v>0</v>
      </c>
      <c r="AP62" s="89">
        <f t="shared" si="17"/>
        <v>0</v>
      </c>
      <c r="AQ62" s="89">
        <f t="shared" si="18"/>
        <v>0</v>
      </c>
      <c r="AR62" s="89">
        <f t="shared" si="19"/>
        <v>0</v>
      </c>
      <c r="AS62" s="89">
        <f t="shared" si="20"/>
        <v>0</v>
      </c>
      <c r="AT62" s="89">
        <f t="shared" si="21"/>
        <v>0</v>
      </c>
      <c r="AU62" s="89">
        <f t="shared" si="22"/>
        <v>0</v>
      </c>
      <c r="AV62" s="89">
        <f t="shared" si="23"/>
        <v>0</v>
      </c>
      <c r="AW62" s="89">
        <f t="shared" si="24"/>
        <v>0</v>
      </c>
      <c r="AX62" s="89">
        <f t="shared" si="25"/>
        <v>0</v>
      </c>
      <c r="AY62" s="89">
        <f t="shared" si="26"/>
        <v>0</v>
      </c>
      <c r="AZ62" s="89">
        <f t="shared" si="27"/>
        <v>0</v>
      </c>
      <c r="BA62" s="89">
        <f t="shared" si="28"/>
        <v>0</v>
      </c>
      <c r="BB62" s="89">
        <f t="shared" si="29"/>
        <v>0</v>
      </c>
      <c r="BC62" s="89">
        <f t="shared" si="30"/>
        <v>0</v>
      </c>
      <c r="BD62" s="89">
        <f t="shared" si="31"/>
        <v>0</v>
      </c>
    </row>
    <row r="63" spans="1:56" x14ac:dyDescent="0.25">
      <c r="B63" s="18"/>
      <c r="C63" s="18"/>
      <c r="D63" s="78"/>
      <c r="E63" s="78"/>
      <c r="F63" s="78"/>
      <c r="G63" s="119"/>
      <c r="H63" s="119"/>
      <c r="I63" s="119"/>
      <c r="J63" s="119"/>
      <c r="K63" s="119"/>
      <c r="L63" s="119"/>
      <c r="M63" s="119"/>
      <c r="N63" s="119"/>
      <c r="O63" s="119"/>
      <c r="P63" s="119"/>
      <c r="Q63" s="119"/>
      <c r="R63" s="119"/>
      <c r="S63" s="119"/>
      <c r="T63" s="119"/>
      <c r="U63" s="119"/>
      <c r="V63" s="119"/>
      <c r="W63" s="119"/>
      <c r="X63" s="119"/>
      <c r="Y63" s="119"/>
      <c r="Z63" s="119"/>
    </row>
    <row r="64" spans="1:56" x14ac:dyDescent="0.25">
      <c r="A64" s="87"/>
      <c r="B64" s="87"/>
      <c r="C64" s="118"/>
      <c r="D64" s="87"/>
      <c r="E64" s="87"/>
      <c r="F64" s="118"/>
    </row>
    <row r="65" spans="2:6" x14ac:dyDescent="0.25">
      <c r="B65" s="82" t="s">
        <v>348</v>
      </c>
    </row>
    <row r="66" spans="2:6" ht="15" x14ac:dyDescent="0.25">
      <c r="B66" s="270" t="s">
        <v>349</v>
      </c>
      <c r="C66" s="270"/>
      <c r="D66" s="270"/>
      <c r="E66" s="270"/>
      <c r="F66" s="270"/>
    </row>
    <row r="67" spans="2:6" ht="30" x14ac:dyDescent="0.25">
      <c r="B67" s="125" t="s">
        <v>350</v>
      </c>
    </row>
  </sheetData>
  <protectedRanges>
    <protectedRange sqref="E22:E33 E5:F21 E35:E63 F22:F63" name="Bereik1"/>
  </protectedRanges>
  <mergeCells count="13">
    <mergeCell ref="B66:F66"/>
    <mergeCell ref="AW1:AX1"/>
    <mergeCell ref="AY1:AZ1"/>
    <mergeCell ref="BA1:BB1"/>
    <mergeCell ref="BC1:BD1"/>
    <mergeCell ref="A2:F2"/>
    <mergeCell ref="AK1:AL1"/>
    <mergeCell ref="AM1:AN1"/>
    <mergeCell ref="AO1:AP1"/>
    <mergeCell ref="AQ1:AR1"/>
    <mergeCell ref="AS1:AT1"/>
    <mergeCell ref="AU1:AV1"/>
    <mergeCell ref="A1:E1"/>
  </mergeCells>
  <dataValidations count="4">
    <dataValidation allowBlank="1" showInputMessage="1" showErrorMessage="1" sqref="C4:C54 G6:Z1048576 F67:F1048576" xr:uid="{00000000-0002-0000-0200-000000000000}"/>
    <dataValidation type="list" allowBlank="1" showInputMessage="1" showErrorMessage="1" sqref="E5:E14 E16:E45 E47:E63" xr:uid="{00000000-0002-0000-0200-000001000000}">
      <formula1>lst_YesNoNa</formula1>
    </dataValidation>
    <dataValidation type="list" allowBlank="1" showInputMessage="1" showErrorMessage="1" sqref="E15 E46" xr:uid="{00000000-0002-0000-0200-000002000000}">
      <formula1>lst_MSD2</formula1>
    </dataValidation>
    <dataValidation type="list" allowBlank="1" showInputMessage="1" showErrorMessage="1" sqref="AA5:AA62" xr:uid="{00000000-0002-0000-0200-000003000000}">
      <formula1>lst_Category</formula1>
    </dataValidation>
  </dataValidations>
  <hyperlinks>
    <hyperlink ref="D49" r:id="rId1" xr:uid="{00000000-0004-0000-0200-000000000000}"/>
    <hyperlink ref="B66" r:id="rId2" xr:uid="{00000000-0004-0000-0200-000001000000}"/>
    <hyperlink ref="B67" r:id="rId3" xr:uid="{00000000-0004-0000-0200-000002000000}"/>
  </hyperlinks>
  <pageMargins left="0.23622047244094499" right="0.23622047244094499" top="0.74803149606299202" bottom="0.74803149606299202" header="0.31496062992126" footer="0.31496062992126"/>
  <pageSetup paperSize="8" orientation="landscape" r:id="rId4"/>
  <headerFooter>
    <oddFooter>&amp;L&amp;8&amp;F | &amp;A&amp;C&amp;8Indien ingevuld - VERTROUWELIJK&amp;R&amp;8&amp;P van &amp;N</oddFooter>
  </headerFooter>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BP112"/>
  <sheetViews>
    <sheetView showGridLines="0" showRowColHeaders="0" showZeros="0" workbookViewId="0">
      <pane ySplit="4" topLeftCell="A5" activePane="bottomLeft" state="frozen"/>
      <selection activeCell="D5" sqref="D5"/>
      <selection pane="bottomLeft" activeCell="I4" sqref="I4"/>
    </sheetView>
  </sheetViews>
  <sheetFormatPr defaultColWidth="8.85546875" defaultRowHeight="15" outlineLevelCol="1" x14ac:dyDescent="0.25"/>
  <cols>
    <col min="1" max="1" width="4.85546875" style="41" customWidth="1"/>
    <col min="2" max="2" width="3.7109375" style="41" customWidth="1"/>
    <col min="3" max="3" width="32" style="35" customWidth="1"/>
    <col min="4" max="4" width="17.28515625" style="35" hidden="1" customWidth="1" outlineLevel="1"/>
    <col min="5" max="5" width="37.7109375" style="35" hidden="1" customWidth="1" outlineLevel="1"/>
    <col min="6" max="6" width="23.28515625" style="35" hidden="1" customWidth="1" outlineLevel="1"/>
    <col min="7" max="7" width="36.5703125" style="35" customWidth="1" collapsed="1"/>
    <col min="8" max="8" width="44.28515625" style="35" customWidth="1"/>
    <col min="9" max="9" width="23.28515625" style="35" customWidth="1"/>
    <col min="10" max="10" width="31.85546875" style="34" customWidth="1"/>
    <col min="11" max="11" width="32.28515625" style="92" bestFit="1" customWidth="1"/>
    <col min="12" max="12" width="8.85546875" style="63" customWidth="1"/>
    <col min="13" max="13" width="3" style="63" customWidth="1"/>
    <col min="14" max="21" width="5.28515625" style="63" customWidth="1"/>
    <col min="22" max="24" width="2.7109375" style="63" customWidth="1"/>
    <col min="25" max="26" width="8.85546875" style="63" customWidth="1"/>
    <col min="27" max="27" width="8.85546875" style="63" hidden="1" customWidth="1"/>
    <col min="28" max="28" width="16.28515625" style="63" hidden="1" customWidth="1"/>
    <col min="29" max="29" width="8.85546875" style="63" hidden="1" customWidth="1"/>
    <col min="30" max="30" width="13.85546875" style="63" hidden="1" customWidth="1"/>
    <col min="31" max="31" width="8.85546875" style="63" hidden="1" customWidth="1"/>
    <col min="32" max="32" width="7.7109375" style="63" hidden="1" customWidth="1"/>
    <col min="33" max="33" width="4.28515625" style="63" hidden="1" customWidth="1"/>
    <col min="34" max="34" width="12.28515625" style="63" hidden="1" customWidth="1"/>
    <col min="35" max="39" width="8.85546875" style="63" hidden="1" customWidth="1"/>
    <col min="40" max="41" width="8.85546875" style="64" hidden="1" customWidth="1"/>
    <col min="42" max="58" width="8.85546875" style="63" hidden="1" customWidth="1"/>
    <col min="59" max="62" width="8.85546875" style="63" customWidth="1"/>
    <col min="63" max="16384" width="8.85546875" style="63"/>
  </cols>
  <sheetData>
    <row r="1" spans="1:68" ht="26.85" customHeight="1" x14ac:dyDescent="0.35">
      <c r="A1" s="15" t="s">
        <v>351</v>
      </c>
      <c r="B1" s="269"/>
      <c r="C1" s="269"/>
      <c r="D1" s="269"/>
      <c r="E1" s="269"/>
      <c r="F1" s="269"/>
      <c r="G1" s="269"/>
      <c r="H1" s="269"/>
      <c r="I1" s="269"/>
      <c r="J1" s="269"/>
      <c r="K1" s="150" t="str">
        <f>"Ingevuld: "&amp;STITCH!AA1&amp;"%"</f>
        <v>Ingevuld: 0%</v>
      </c>
      <c r="M1" s="18"/>
      <c r="N1" s="18"/>
      <c r="AA1" s="212">
        <f>IF(($AB$1-$AB$2)=0,0,ROUND(100-($AB$2/$AB$1)*100,0))</f>
        <v>0</v>
      </c>
      <c r="AB1" s="17">
        <f>COUNTA($A$6:$A$47)-AB3</f>
        <v>7</v>
      </c>
      <c r="AC1" s="17" t="s">
        <v>352</v>
      </c>
      <c r="AD1" s="82" t="s">
        <v>218</v>
      </c>
      <c r="AE1" s="88" t="s">
        <v>58</v>
      </c>
      <c r="AF1" s="89"/>
      <c r="AG1" s="89"/>
      <c r="AH1" s="91">
        <f>SUM(AH5:AH98)</f>
        <v>0</v>
      </c>
      <c r="AI1" s="82" t="s">
        <v>59</v>
      </c>
      <c r="AJ1" s="18"/>
      <c r="AK1" s="82" t="s">
        <v>60</v>
      </c>
      <c r="AL1" s="2" t="s">
        <v>61</v>
      </c>
      <c r="AM1" s="2"/>
      <c r="AN1" s="2" t="s">
        <v>62</v>
      </c>
      <c r="AO1" s="2"/>
      <c r="AP1" s="2" t="s">
        <v>63</v>
      </c>
      <c r="AQ1" s="2"/>
      <c r="AR1" s="2" t="s">
        <v>64</v>
      </c>
      <c r="AS1" s="2"/>
      <c r="AT1" s="2" t="s">
        <v>65</v>
      </c>
      <c r="AU1" s="2"/>
      <c r="AV1" s="2" t="s">
        <v>66</v>
      </c>
      <c r="AW1" s="2"/>
      <c r="AX1" s="2" t="s">
        <v>2</v>
      </c>
      <c r="AY1" s="2"/>
      <c r="AZ1" s="3" t="s">
        <v>67</v>
      </c>
      <c r="BA1" s="3"/>
      <c r="BB1" s="3" t="s">
        <v>68</v>
      </c>
      <c r="BC1" s="3"/>
      <c r="BD1" s="3" t="s">
        <v>69</v>
      </c>
      <c r="BE1" s="3"/>
      <c r="BF1" s="187"/>
      <c r="BG1" s="187"/>
      <c r="BH1" s="187"/>
      <c r="BI1" s="187"/>
      <c r="BJ1" s="187"/>
      <c r="BK1" s="187"/>
      <c r="BL1" s="187"/>
      <c r="BM1" s="187"/>
      <c r="BN1" s="187"/>
      <c r="BO1" s="187"/>
      <c r="BP1" s="82"/>
    </row>
    <row r="2" spans="1:68" ht="26.85" customHeight="1" x14ac:dyDescent="0.35">
      <c r="A2" s="190"/>
      <c r="B2" s="191"/>
      <c r="C2" s="191"/>
      <c r="D2" s="191"/>
      <c r="E2" s="191"/>
      <c r="F2" s="191"/>
      <c r="G2" s="215" t="s">
        <v>353</v>
      </c>
      <c r="H2" s="191"/>
      <c r="I2" s="191"/>
      <c r="J2" s="191"/>
      <c r="K2" s="157" t="str">
        <f>"Geselecteerd Security niveau is: "&amp;SecurityNiveau</f>
        <v>Geselecteerd Security niveau is: BASIS</v>
      </c>
      <c r="M2" s="17"/>
      <c r="N2" s="17"/>
      <c r="AB2" s="17">
        <f>COUNTIF($J$6:$J$18,"")</f>
        <v>7</v>
      </c>
      <c r="AC2" s="17" t="s">
        <v>71</v>
      </c>
      <c r="AD2" s="82"/>
      <c r="AE2" s="89"/>
      <c r="AF2" s="89"/>
      <c r="AG2" s="89"/>
      <c r="AH2" s="91"/>
      <c r="AI2" s="82"/>
      <c r="AJ2" s="18"/>
      <c r="AK2" s="82"/>
      <c r="AL2" s="188"/>
      <c r="AM2" s="188"/>
      <c r="AN2" s="188"/>
      <c r="AO2" s="188"/>
      <c r="AP2" s="188"/>
      <c r="AQ2" s="188"/>
      <c r="AR2" s="188"/>
      <c r="AS2" s="188"/>
      <c r="AT2" s="188"/>
      <c r="AU2" s="188"/>
      <c r="AV2" s="188"/>
      <c r="AW2" s="188"/>
      <c r="AX2" s="188"/>
      <c r="AY2" s="188"/>
      <c r="AZ2" s="187"/>
      <c r="BA2" s="187"/>
      <c r="BB2" s="187"/>
      <c r="BC2" s="187"/>
      <c r="BD2" s="187"/>
      <c r="BE2" s="187"/>
      <c r="BF2" s="187"/>
      <c r="BG2" s="187"/>
      <c r="BH2" s="187"/>
      <c r="BI2" s="187"/>
      <c r="BJ2" s="187"/>
      <c r="BK2" s="187"/>
      <c r="BL2" s="187"/>
      <c r="BM2" s="187"/>
      <c r="BN2" s="187"/>
      <c r="BO2" s="187"/>
      <c r="BP2" s="82"/>
    </row>
    <row r="3" spans="1:68" ht="47.1" customHeight="1" x14ac:dyDescent="0.2">
      <c r="A3" s="272" t="s">
        <v>354</v>
      </c>
      <c r="B3" s="272"/>
      <c r="C3" s="272"/>
      <c r="D3" s="272"/>
      <c r="E3" s="272"/>
      <c r="F3" s="272"/>
      <c r="G3" s="272"/>
      <c r="H3" s="272"/>
      <c r="I3" s="272"/>
      <c r="J3" s="272"/>
      <c r="K3" s="272"/>
      <c r="M3" s="17"/>
      <c r="N3" s="17"/>
      <c r="O3" s="17"/>
      <c r="AB3" s="17">
        <f>COUNTIF($J:$J,"n.v.t.")</f>
        <v>6</v>
      </c>
      <c r="AC3" s="82" t="s">
        <v>355</v>
      </c>
      <c r="AD3" s="106">
        <f>AH3</f>
        <v>0</v>
      </c>
      <c r="AE3" s="106">
        <f>SUM(AE5:AE98)</f>
        <v>57</v>
      </c>
      <c r="AF3" s="88"/>
      <c r="AG3" s="88"/>
      <c r="AH3" s="90">
        <f>SUM(AH5:AH98)</f>
        <v>0</v>
      </c>
      <c r="AI3" s="82" t="s">
        <v>72</v>
      </c>
      <c r="AJ3" s="18"/>
      <c r="AK3" s="82"/>
      <c r="AL3" s="95"/>
      <c r="AM3" s="95">
        <f>IF(AND(AM5&gt;0,AL5&gt;0),AM5/AL5,0)</f>
        <v>0</v>
      </c>
      <c r="AN3" s="95"/>
      <c r="AO3" s="95">
        <f>IF(AND(AO5&gt;0,AN5&gt;0),AO5/AN5,0)</f>
        <v>0</v>
      </c>
      <c r="AP3" s="95"/>
      <c r="AQ3" s="95">
        <f>IF(AND(AQ5&gt;0,AP5&gt;0),AQ5/AP5,0)</f>
        <v>0</v>
      </c>
      <c r="AR3" s="95"/>
      <c r="AS3" s="95">
        <f>IF(AND(AS5&gt;0,AR5&gt;0),AS5/AR5,0)</f>
        <v>0</v>
      </c>
      <c r="AT3" s="95"/>
      <c r="AU3" s="95">
        <f>IF(AND(AU5&gt;0,AT5&gt;0),AU5/AT5,0)</f>
        <v>0</v>
      </c>
      <c r="AV3" s="95"/>
      <c r="AW3" s="95">
        <f>IF(AND(AW5&gt;0,AV5&gt;0),AW5/AV5,0)</f>
        <v>0</v>
      </c>
      <c r="AX3" s="95"/>
      <c r="AY3" s="95">
        <f>IF(AND(AY5&gt;0,AX5&gt;0),AY5/AX5,0)</f>
        <v>0</v>
      </c>
      <c r="AZ3" s="89"/>
      <c r="BA3" s="95">
        <f>IF(AND(BA5&gt;0,AZ5&gt;0),BA5/AZ5,0)</f>
        <v>0</v>
      </c>
      <c r="BB3" s="89"/>
      <c r="BC3" s="95">
        <f>IF(AND(BC5&gt;0,BB5&gt;0),BC5/BB5,0)</f>
        <v>0</v>
      </c>
      <c r="BD3" s="89"/>
      <c r="BE3" s="95">
        <f>IF(AND(BE5&gt;0,BD5&gt;0),BE5/BD5,0)</f>
        <v>0</v>
      </c>
      <c r="BF3" s="89"/>
      <c r="BG3" s="89"/>
      <c r="BH3" s="89"/>
      <c r="BI3" s="89"/>
      <c r="BJ3" s="89"/>
      <c r="BK3" s="89"/>
      <c r="BL3" s="89"/>
      <c r="BM3" s="89"/>
      <c r="BN3" s="89"/>
      <c r="BO3" s="89"/>
      <c r="BP3" s="18"/>
    </row>
    <row r="4" spans="1:68" s="94" customFormat="1" ht="12.75" x14ac:dyDescent="0.25">
      <c r="A4" s="54" t="s">
        <v>77</v>
      </c>
      <c r="B4" s="54" t="s">
        <v>356</v>
      </c>
      <c r="C4" s="54" t="s">
        <v>221</v>
      </c>
      <c r="D4" s="174" t="s">
        <v>222</v>
      </c>
      <c r="E4" s="54" t="s">
        <v>357</v>
      </c>
      <c r="F4" s="54" t="s">
        <v>358</v>
      </c>
      <c r="G4" s="54" t="s">
        <v>359</v>
      </c>
      <c r="H4" s="54" t="s">
        <v>360</v>
      </c>
      <c r="I4" s="54" t="s">
        <v>361</v>
      </c>
      <c r="J4" s="55" t="s">
        <v>80</v>
      </c>
      <c r="K4" s="55" t="s">
        <v>81</v>
      </c>
      <c r="M4" s="82"/>
      <c r="N4" s="82"/>
      <c r="O4" s="82"/>
      <c r="P4" s="88"/>
      <c r="Q4" s="88"/>
      <c r="R4" s="82"/>
      <c r="AA4" s="94" t="s">
        <v>88</v>
      </c>
      <c r="AB4" s="82" t="s">
        <v>83</v>
      </c>
      <c r="AC4" s="88" t="s">
        <v>84</v>
      </c>
      <c r="AD4" s="88" t="s">
        <v>85</v>
      </c>
      <c r="AE4" s="88" t="s">
        <v>86</v>
      </c>
      <c r="AF4" s="88" t="s">
        <v>87</v>
      </c>
      <c r="AG4" s="88"/>
      <c r="AH4" s="91" t="s">
        <v>88</v>
      </c>
      <c r="AI4" s="82" t="s">
        <v>362</v>
      </c>
      <c r="AJ4" s="82"/>
      <c r="AK4" s="82"/>
      <c r="AL4" s="96" t="s">
        <v>75</v>
      </c>
      <c r="AM4" s="96" t="s">
        <v>76</v>
      </c>
      <c r="AN4" s="96" t="s">
        <v>75</v>
      </c>
      <c r="AO4" s="96" t="s">
        <v>76</v>
      </c>
      <c r="AP4" s="96" t="s">
        <v>75</v>
      </c>
      <c r="AQ4" s="96" t="s">
        <v>76</v>
      </c>
      <c r="AR4" s="96" t="s">
        <v>75</v>
      </c>
      <c r="AS4" s="96" t="s">
        <v>76</v>
      </c>
      <c r="AT4" s="96" t="s">
        <v>75</v>
      </c>
      <c r="AU4" s="96" t="s">
        <v>76</v>
      </c>
      <c r="AV4" s="96" t="s">
        <v>75</v>
      </c>
      <c r="AW4" s="96" t="s">
        <v>76</v>
      </c>
      <c r="AX4" s="96" t="s">
        <v>75</v>
      </c>
      <c r="AY4" s="96" t="s">
        <v>76</v>
      </c>
      <c r="AZ4" s="88" t="s">
        <v>75</v>
      </c>
      <c r="BA4" s="88" t="s">
        <v>76</v>
      </c>
      <c r="BB4" s="88" t="s">
        <v>75</v>
      </c>
      <c r="BC4" s="88" t="s">
        <v>76</v>
      </c>
      <c r="BD4" s="88" t="s">
        <v>75</v>
      </c>
      <c r="BE4" s="88" t="s">
        <v>76</v>
      </c>
      <c r="BF4" s="89"/>
      <c r="BG4" s="89"/>
      <c r="BH4" s="89"/>
      <c r="BI4" s="89"/>
      <c r="BJ4" s="89"/>
      <c r="BK4" s="89"/>
      <c r="BL4" s="89"/>
      <c r="BM4" s="89"/>
      <c r="BN4" s="89"/>
      <c r="BO4" s="89"/>
      <c r="BP4" s="18"/>
    </row>
    <row r="5" spans="1:68" ht="12.75" x14ac:dyDescent="0.25">
      <c r="A5" s="50"/>
      <c r="B5" s="36"/>
      <c r="C5" s="37"/>
      <c r="D5" s="175"/>
      <c r="E5" s="37"/>
      <c r="F5" s="37"/>
      <c r="G5" s="37"/>
      <c r="H5" s="37"/>
      <c r="I5" s="37"/>
      <c r="J5" s="164"/>
      <c r="K5" s="52"/>
      <c r="N5" s="18"/>
      <c r="O5" s="88"/>
      <c r="P5" s="88"/>
      <c r="Q5" s="88"/>
      <c r="R5" s="82"/>
      <c r="AA5" s="63" t="str">
        <f>IF(Tabel4[[#This Row],['#]]="","",IF(Tabel4[[#This Row],[Antwoord leverancier]]=AD5,"ok","nok"))</f>
        <v/>
      </c>
      <c r="AB5" s="82"/>
      <c r="AC5" s="88"/>
      <c r="AD5" s="88"/>
      <c r="AE5" s="88"/>
      <c r="AF5" s="88"/>
      <c r="AG5" s="88"/>
      <c r="AH5" s="91"/>
      <c r="AI5" s="18"/>
      <c r="AJ5" s="18"/>
      <c r="AK5" s="18"/>
      <c r="AL5" s="96">
        <f t="shared" ref="AL5:AS5" si="0">SUM(AL6:AL200)</f>
        <v>5</v>
      </c>
      <c r="AM5" s="96">
        <f t="shared" si="0"/>
        <v>0</v>
      </c>
      <c r="AN5" s="96">
        <f t="shared" si="0"/>
        <v>0</v>
      </c>
      <c r="AO5" s="96">
        <f t="shared" si="0"/>
        <v>0</v>
      </c>
      <c r="AP5" s="96">
        <f t="shared" si="0"/>
        <v>5</v>
      </c>
      <c r="AQ5" s="96">
        <f t="shared" si="0"/>
        <v>0</v>
      </c>
      <c r="AR5" s="96">
        <f t="shared" si="0"/>
        <v>5</v>
      </c>
      <c r="AS5" s="96">
        <f t="shared" si="0"/>
        <v>0</v>
      </c>
      <c r="AT5" s="96">
        <f>SUM(AT6:AT120)</f>
        <v>0</v>
      </c>
      <c r="AU5" s="96">
        <f>SUM(AU6:AU120)</f>
        <v>0</v>
      </c>
      <c r="AV5" s="96">
        <f t="shared" ref="AV5:BE5" si="1">SUM(AV6:AV200)</f>
        <v>0</v>
      </c>
      <c r="AW5" s="96">
        <f t="shared" si="1"/>
        <v>0</v>
      </c>
      <c r="AX5" s="96">
        <f t="shared" si="1"/>
        <v>0</v>
      </c>
      <c r="AY5" s="96">
        <f t="shared" si="1"/>
        <v>0</v>
      </c>
      <c r="AZ5" s="88">
        <f t="shared" si="1"/>
        <v>11</v>
      </c>
      <c r="BA5" s="88">
        <f t="shared" si="1"/>
        <v>0</v>
      </c>
      <c r="BB5" s="88">
        <f t="shared" si="1"/>
        <v>28</v>
      </c>
      <c r="BC5" s="88">
        <f t="shared" si="1"/>
        <v>0</v>
      </c>
      <c r="BD5" s="88">
        <f t="shared" si="1"/>
        <v>0</v>
      </c>
      <c r="BE5" s="88">
        <f t="shared" si="1"/>
        <v>0</v>
      </c>
      <c r="BF5" s="89"/>
      <c r="BG5" s="89"/>
      <c r="BH5" s="89"/>
      <c r="BI5" s="89"/>
      <c r="BJ5" s="89"/>
      <c r="BK5" s="89"/>
      <c r="BL5" s="89"/>
      <c r="BM5" s="89"/>
      <c r="BN5" s="89"/>
      <c r="BO5" s="89"/>
      <c r="BP5" s="18"/>
    </row>
    <row r="6" spans="1:68" ht="164.85" customHeight="1" x14ac:dyDescent="0.25">
      <c r="A6" s="51" t="s">
        <v>363</v>
      </c>
      <c r="B6" s="173" t="s">
        <v>364</v>
      </c>
      <c r="C6" s="35" t="s">
        <v>365</v>
      </c>
      <c r="D6" s="176" t="s">
        <v>366</v>
      </c>
      <c r="E6" s="35" t="s">
        <v>367</v>
      </c>
      <c r="F6" s="35" t="s">
        <v>368</v>
      </c>
      <c r="G6" s="39" t="s">
        <v>369</v>
      </c>
      <c r="H6" s="39" t="s">
        <v>370</v>
      </c>
      <c r="I6" s="39" t="s">
        <v>371</v>
      </c>
      <c r="J6" s="229" t="str">
        <f>IF(_Webprtl="n.v.t.","N.V.T.",IF(AND(SecurityNiveau="Basis",Tabel4[[#This Row],[Niv]]="H"),"N.V.T.",""))</f>
        <v>N.V.T.</v>
      </c>
      <c r="K6" s="230" t="str">
        <f>IF(AND(SecurityNiveau="Basis",Tabel4[[#This Row],[Niv]]="H"),"Met security niveau "&amp;SecurityNiveau&amp;", hoeft deze vraag  niet beantwoord worden.","")</f>
        <v>Met security niveau BASIS, hoeft deze vraag  niet beantwoord worden.</v>
      </c>
      <c r="O6" s="88"/>
      <c r="AA6" s="63" t="str">
        <f>IF(Tabel4[[#This Row],['#]]="","",IF(Tabel4[[#This Row],[Antwoord leverancier]]=AD6,"ok","nok"))</f>
        <v>nok</v>
      </c>
      <c r="AB6" s="18" t="s">
        <v>64</v>
      </c>
      <c r="AC6" s="89">
        <v>5</v>
      </c>
      <c r="AD6" s="89" t="s">
        <v>95</v>
      </c>
      <c r="AE6" s="89">
        <f>IF(Tabel4[[#This Row],[Antwoord leverancier]]="BASIS",0,AC6)</f>
        <v>5</v>
      </c>
      <c r="AF6" s="89">
        <f>IF(AND(AD6="Zie Toelichting",Tabel4[[#This Row],[Antwoord leverancier]]=AD6,Tabel4[[#This Row],[Toelichting]]&lt;&gt;""),AE6,0)</f>
        <v>0</v>
      </c>
      <c r="AG6" s="89"/>
      <c r="AH6" s="90">
        <f>IF(AND(Tabel4[[#This Row],[Antwoord leverancier]]=AD6,Tabel4[[#This Row],[Antwoord leverancier]]&lt;&gt;"Zie Toelichting"),AC6,AF6)</f>
        <v>0</v>
      </c>
      <c r="AI6" s="18" t="s">
        <v>96</v>
      </c>
      <c r="AJ6" s="18"/>
      <c r="AK6" s="18"/>
      <c r="AL6" s="95">
        <f>IF(AND($AB6=AL$1,$F6&lt;&gt;"n.v.t."),$AE6,0)</f>
        <v>0</v>
      </c>
      <c r="AM6" s="95">
        <f t="shared" ref="AM6" si="2">IF($AB6=AL$1,$AH6,0)</f>
        <v>0</v>
      </c>
      <c r="AN6" s="95">
        <f>IF(AND($AB6=AN$1,$F6&lt;&gt;"n.v.t."),$AE6,0)</f>
        <v>0</v>
      </c>
      <c r="AO6" s="95">
        <f t="shared" ref="AO6" si="3">IF($AB6=AN$1,$AH6,0)</f>
        <v>0</v>
      </c>
      <c r="AP6" s="95">
        <f>IF(AND($AB6=AP$1,$F6&lt;&gt;"n.v.t."),$AE6,0)</f>
        <v>0</v>
      </c>
      <c r="AQ6" s="95">
        <f t="shared" ref="AQ6" si="4">IF($AB6=AP$1,$AH6,0)</f>
        <v>0</v>
      </c>
      <c r="AR6" s="95">
        <f>IF(AND($AB6=AR$1,$F6&lt;&gt;"n.v.t."),$AE6,0)</f>
        <v>5</v>
      </c>
      <c r="AS6" s="95">
        <f t="shared" ref="AS6" si="5">IF($AB6=AR$1,$AH6,0)</f>
        <v>0</v>
      </c>
      <c r="AT6" s="95">
        <f>IF(AND($AB6=AT$1,$F6&lt;&gt;"n.v.t."),$AE6,0)</f>
        <v>0</v>
      </c>
      <c r="AU6" s="95">
        <f t="shared" ref="AU6" si="6">IF($AB6=AT$1,$AH6,0)</f>
        <v>0</v>
      </c>
      <c r="AV6" s="95">
        <f>IF(AND($AB6=AV$1,$F6&lt;&gt;"n.v.t."),$AE6,0)</f>
        <v>0</v>
      </c>
      <c r="AW6" s="95">
        <f t="shared" ref="AW6" si="7">IF($AB6=AV$1,$AH6,0)</f>
        <v>0</v>
      </c>
      <c r="AX6" s="95">
        <f>IF(AND($AB6=AX$1,$F6&lt;&gt;"n.v.t."),$AE6,0)</f>
        <v>0</v>
      </c>
      <c r="AY6" s="95">
        <f t="shared" ref="AY6" si="8">IF($AB6=AX$1,$AH6,0)</f>
        <v>0</v>
      </c>
      <c r="AZ6" s="95">
        <f>IF(AND($AB6=AZ$1,$F6&lt;&gt;"n.v.t."),$AE6,0)</f>
        <v>0</v>
      </c>
      <c r="BA6" s="95">
        <f t="shared" ref="BA6" si="9">IF($AB6=AZ$1,$AH6,0)</f>
        <v>0</v>
      </c>
      <c r="BB6" s="95">
        <f>IF(AND($AB6=BB$1,$F6&lt;&gt;"n.v.t."),$AE6,0)</f>
        <v>0</v>
      </c>
      <c r="BC6" s="95">
        <f t="shared" ref="BC6" si="10">IF($AB6=BB$1,$AH6,0)</f>
        <v>0</v>
      </c>
      <c r="BD6" s="95">
        <f>IF(AND($AB6=BD$1,$F6&lt;&gt;"n.v.t."),$AE6,0)</f>
        <v>0</v>
      </c>
      <c r="BE6" s="95">
        <f t="shared" ref="BE6" si="11">IF($AB6=BD$1,$AH6,0)</f>
        <v>0</v>
      </c>
      <c r="BF6" s="89"/>
      <c r="BG6" s="89"/>
      <c r="BH6" s="89"/>
      <c r="BI6" s="89"/>
      <c r="BJ6" s="89"/>
      <c r="BK6" s="89"/>
      <c r="BL6" s="89"/>
      <c r="BM6" s="89"/>
      <c r="BN6" s="89"/>
      <c r="BO6" s="89"/>
      <c r="BP6" s="18"/>
    </row>
    <row r="7" spans="1:68" ht="94.35" customHeight="1" x14ac:dyDescent="0.25">
      <c r="A7" s="51" t="s">
        <v>372</v>
      </c>
      <c r="B7" s="38"/>
      <c r="C7" s="35" t="s">
        <v>365</v>
      </c>
      <c r="D7" s="176"/>
      <c r="H7" s="39" t="s">
        <v>373</v>
      </c>
      <c r="I7" s="267" t="s">
        <v>374</v>
      </c>
      <c r="J7" s="229" t="str">
        <f>IF(_Webprtl="n.v.t.","N.V.T.",IF(AND(SecurityNiveau="Basis",Tabel4[[#This Row],[Niv]]="H"),"N.V.T.",""))</f>
        <v/>
      </c>
      <c r="K7" s="230" t="str">
        <f>IF(AND(SecurityNiveau="Basis",Tabel4[[#This Row],[Niv]]="H"),"Met security niveau "&amp;SecurityNiveau&amp;", hoeft deze vraag  niet beantwoord worden.","")</f>
        <v/>
      </c>
      <c r="AA7" s="63" t="str">
        <f>IF(Tabel4[[#This Row],['#]]="","",IF(Tabel4[[#This Row],[Antwoord leverancier]]=AD7,"ok","nok"))</f>
        <v>nok</v>
      </c>
      <c r="AB7" s="18" t="s">
        <v>68</v>
      </c>
      <c r="AC7" s="89">
        <v>5</v>
      </c>
      <c r="AD7" s="89" t="s">
        <v>375</v>
      </c>
      <c r="AE7" s="89">
        <f>IF(Tabel4[[#This Row],[Antwoord leverancier]]="BASIS",0,AC7)</f>
        <v>5</v>
      </c>
      <c r="AF7" s="89">
        <f>IF(AND(AD7="Zie Toelichting",Tabel4[[#This Row],[Antwoord leverancier]]=AD7,Tabel4[[#This Row],[Toelichting]]&lt;&gt;""),AE7,0)</f>
        <v>0</v>
      </c>
      <c r="AG7" s="89"/>
      <c r="AH7" s="90">
        <f>IF(AND(Tabel4[[#This Row],[Antwoord leverancier]]=AD7,Tabel4[[#This Row],[Antwoord leverancier]]&lt;&gt;"Zie Toelichting"),AC7,AF7)</f>
        <v>0</v>
      </c>
      <c r="AI7" s="18"/>
      <c r="AJ7" s="18"/>
      <c r="AK7" s="18"/>
      <c r="AL7" s="95">
        <f t="shared" ref="AL7:AL18" si="12">IF(AND($AB7=AL$1,$F7&lt;&gt;"n.v.t."),$AE7,0)</f>
        <v>0</v>
      </c>
      <c r="AM7" s="95">
        <f t="shared" ref="AM7:AM18" si="13">IF($AB7=AL$1,$AH7,0)</f>
        <v>0</v>
      </c>
      <c r="AN7" s="95">
        <f t="shared" ref="AN7:AN18" si="14">IF(AND($AB7=AN$1,$F7&lt;&gt;"n.v.t."),$AE7,0)</f>
        <v>0</v>
      </c>
      <c r="AO7" s="95">
        <f t="shared" ref="AO7:AO18" si="15">IF($AB7=AN$1,$AH7,0)</f>
        <v>0</v>
      </c>
      <c r="AP7" s="95">
        <f t="shared" ref="AP7:AP18" si="16">IF(AND($AB7=AP$1,$F7&lt;&gt;"n.v.t."),$AE7,0)</f>
        <v>0</v>
      </c>
      <c r="AQ7" s="95">
        <f t="shared" ref="AQ7:AQ18" si="17">IF($AB7=AP$1,$AH7,0)</f>
        <v>0</v>
      </c>
      <c r="AR7" s="95">
        <f t="shared" ref="AR7:AR18" si="18">IF(AND($AB7=AR$1,$F7&lt;&gt;"n.v.t."),$AE7,0)</f>
        <v>0</v>
      </c>
      <c r="AS7" s="95">
        <f t="shared" ref="AS7:AS18" si="19">IF($AB7=AR$1,$AH7,0)</f>
        <v>0</v>
      </c>
      <c r="AT7" s="95">
        <f t="shared" ref="AT7:AT18" si="20">IF(AND($AB7=AT$1,$F7&lt;&gt;"n.v.t."),$AE7,0)</f>
        <v>0</v>
      </c>
      <c r="AU7" s="95">
        <f t="shared" ref="AU7:AU18" si="21">IF($AB7=AT$1,$AH7,0)</f>
        <v>0</v>
      </c>
      <c r="AV7" s="95">
        <f t="shared" ref="AV7:AV18" si="22">IF(AND($AB7=AV$1,$F7&lt;&gt;"n.v.t."),$AE7,0)</f>
        <v>0</v>
      </c>
      <c r="AW7" s="95">
        <f t="shared" ref="AW7:AW18" si="23">IF($AB7=AV$1,$AH7,0)</f>
        <v>0</v>
      </c>
      <c r="AX7" s="95">
        <f t="shared" ref="AX7:AX18" si="24">IF(AND($AB7=AX$1,$F7&lt;&gt;"n.v.t."),$AE7,0)</f>
        <v>0</v>
      </c>
      <c r="AY7" s="95">
        <f t="shared" ref="AY7:AY18" si="25">IF($AB7=AX$1,$AH7,0)</f>
        <v>0</v>
      </c>
      <c r="AZ7" s="95">
        <f t="shared" ref="AZ7:AZ18" si="26">IF(AND($AB7=AZ$1,$F7&lt;&gt;"n.v.t."),$AE7,0)</f>
        <v>0</v>
      </c>
      <c r="BA7" s="95">
        <f t="shared" ref="BA7:BA18" si="27">IF($AB7=AZ$1,$AH7,0)</f>
        <v>0</v>
      </c>
      <c r="BB7" s="95">
        <f t="shared" ref="BB7:BB18" si="28">IF(AND($AB7=BB$1,$F7&lt;&gt;"n.v.t."),$AE7,0)</f>
        <v>5</v>
      </c>
      <c r="BC7" s="95">
        <f t="shared" ref="BC7:BC18" si="29">IF($AB7=BB$1,$AH7,0)</f>
        <v>0</v>
      </c>
      <c r="BD7" s="95">
        <f t="shared" ref="BD7:BD18" si="30">IF(AND($AB7=BD$1,$F7&lt;&gt;"n.v.t."),$AE7,0)</f>
        <v>0</v>
      </c>
      <c r="BE7" s="95">
        <f t="shared" ref="BE7:BE18" si="31">IF($AB7=BD$1,$AH7,0)</f>
        <v>0</v>
      </c>
      <c r="BF7" s="89"/>
      <c r="BG7" s="89"/>
      <c r="BH7" s="89"/>
      <c r="BI7" s="89"/>
      <c r="BJ7" s="89"/>
      <c r="BK7" s="89"/>
      <c r="BL7" s="89"/>
      <c r="BM7" s="89"/>
      <c r="BN7" s="89"/>
      <c r="BO7" s="89"/>
      <c r="BP7" s="18"/>
    </row>
    <row r="8" spans="1:68" ht="135" customHeight="1" x14ac:dyDescent="0.25">
      <c r="A8" s="51" t="s">
        <v>376</v>
      </c>
      <c r="B8" s="38"/>
      <c r="C8" s="35" t="s">
        <v>377</v>
      </c>
      <c r="D8" s="176" t="s">
        <v>378</v>
      </c>
      <c r="E8" s="35" t="s">
        <v>379</v>
      </c>
      <c r="F8" s="35" t="s">
        <v>380</v>
      </c>
      <c r="G8" s="39" t="s">
        <v>381</v>
      </c>
      <c r="H8" s="39" t="s">
        <v>382</v>
      </c>
      <c r="I8" s="267" t="s">
        <v>383</v>
      </c>
      <c r="J8" s="229" t="str">
        <f>IF(_Webprtl="n.v.t.","N.V.T.",IF(AND(SecurityNiveau="Basis",Tabel4[[#This Row],[Niv]]="H"),"N.V.T.",""))</f>
        <v/>
      </c>
      <c r="K8" s="230" t="str">
        <f>IF(AND(SecurityNiveau="Basis",Tabel4[[#This Row],[Niv]]="H"),"Met security niveau "&amp;SecurityNiveau&amp;", hoeft deze vraag  niet beantwoord worden.","")</f>
        <v/>
      </c>
      <c r="AA8" s="63" t="str">
        <f>IF(Tabel4[[#This Row],['#]]="","",IF(Tabel4[[#This Row],[Antwoord leverancier]]=AD8,"ok","nok"))</f>
        <v>nok</v>
      </c>
      <c r="AB8" s="18" t="s">
        <v>63</v>
      </c>
      <c r="AC8" s="89">
        <v>5</v>
      </c>
      <c r="AD8" s="89" t="s">
        <v>384</v>
      </c>
      <c r="AE8" s="89">
        <f>IF(Tabel4[[#This Row],[Antwoord leverancier]]="BASIS",0,AC8)</f>
        <v>5</v>
      </c>
      <c r="AF8" s="89">
        <f>IF(AND(AD8="Zie Toelichting",Tabel4[[#This Row],[Antwoord leverancier]]=AD8,Tabel4[[#This Row],[Toelichting]]&lt;&gt;""),AE8,0)</f>
        <v>0</v>
      </c>
      <c r="AG8" s="89"/>
      <c r="AH8" s="90">
        <f>IF(AND(Tabel4[[#This Row],[Antwoord leverancier]]=AD8,Tabel4[[#This Row],[Antwoord leverancier]]&lt;&gt;"Zie Toelichting"),AC8,AF8)</f>
        <v>0</v>
      </c>
      <c r="AI8" s="18"/>
      <c r="AJ8" s="18"/>
      <c r="AK8" s="18"/>
      <c r="AL8" s="95">
        <f t="shared" si="12"/>
        <v>0</v>
      </c>
      <c r="AM8" s="95">
        <f t="shared" si="13"/>
        <v>0</v>
      </c>
      <c r="AN8" s="95">
        <f t="shared" si="14"/>
        <v>0</v>
      </c>
      <c r="AO8" s="95">
        <f t="shared" si="15"/>
        <v>0</v>
      </c>
      <c r="AP8" s="95">
        <f t="shared" si="16"/>
        <v>5</v>
      </c>
      <c r="AQ8" s="95">
        <f t="shared" si="17"/>
        <v>0</v>
      </c>
      <c r="AR8" s="95">
        <f t="shared" si="18"/>
        <v>0</v>
      </c>
      <c r="AS8" s="95">
        <f t="shared" si="19"/>
        <v>0</v>
      </c>
      <c r="AT8" s="95">
        <f t="shared" si="20"/>
        <v>0</v>
      </c>
      <c r="AU8" s="95">
        <f t="shared" si="21"/>
        <v>0</v>
      </c>
      <c r="AV8" s="95">
        <f t="shared" si="22"/>
        <v>0</v>
      </c>
      <c r="AW8" s="95">
        <f t="shared" si="23"/>
        <v>0</v>
      </c>
      <c r="AX8" s="95">
        <f t="shared" si="24"/>
        <v>0</v>
      </c>
      <c r="AY8" s="95">
        <f t="shared" si="25"/>
        <v>0</v>
      </c>
      <c r="AZ8" s="95">
        <f t="shared" si="26"/>
        <v>0</v>
      </c>
      <c r="BA8" s="95">
        <f t="shared" si="27"/>
        <v>0</v>
      </c>
      <c r="BB8" s="95">
        <f t="shared" si="28"/>
        <v>0</v>
      </c>
      <c r="BC8" s="95">
        <f t="shared" si="29"/>
        <v>0</v>
      </c>
      <c r="BD8" s="95">
        <f t="shared" si="30"/>
        <v>0</v>
      </c>
      <c r="BE8" s="95">
        <f t="shared" si="31"/>
        <v>0</v>
      </c>
    </row>
    <row r="9" spans="1:68" ht="135" customHeight="1" x14ac:dyDescent="0.25">
      <c r="A9" s="51" t="s">
        <v>385</v>
      </c>
      <c r="B9" s="38" t="s">
        <v>364</v>
      </c>
      <c r="C9" s="35" t="s">
        <v>377</v>
      </c>
      <c r="D9" s="176" t="s">
        <v>378</v>
      </c>
      <c r="E9" s="35" t="s">
        <v>379</v>
      </c>
      <c r="F9" s="35" t="s">
        <v>380</v>
      </c>
      <c r="G9" s="39" t="s">
        <v>386</v>
      </c>
      <c r="H9" s="39" t="s">
        <v>387</v>
      </c>
      <c r="I9" s="192"/>
      <c r="J9" s="231" t="str">
        <f>IF(_Webprtl="n.v.t.","N.V.T.",IF(AND(SecurityNiveau="Basis",Tabel4[[#This Row],[Niv]]="H"),"N.V.T.",""))</f>
        <v>N.V.T.</v>
      </c>
      <c r="K9" s="230" t="str">
        <f>IF(AND(SecurityNiveau="Basis",Tabel4[[#This Row],[Niv]]="H"),"Met security niveau "&amp;SecurityNiveau&amp;", hoeft deze vraag  niet beantwoord worden.","")</f>
        <v>Met security niveau BASIS, hoeft deze vraag  niet beantwoord worden.</v>
      </c>
      <c r="AA9" s="63" t="str">
        <f>IF(Tabel4[[#This Row],['#]]="","",IF(Tabel4[[#This Row],[Antwoord leverancier]]=AD9,"ok","nok"))</f>
        <v>nok</v>
      </c>
      <c r="AB9" s="18"/>
      <c r="AC9" s="89">
        <v>3</v>
      </c>
      <c r="AD9" s="89" t="s">
        <v>128</v>
      </c>
      <c r="AE9" s="89">
        <f>IF(Tabel4[[#This Row],[Antwoord leverancier]]="BASIS",0,AC9)</f>
        <v>3</v>
      </c>
      <c r="AF9" s="89">
        <f>IF(AND(AD9="Zie Toelichting",Tabel4[[#This Row],[Antwoord leverancier]]=AD9,Tabel4[[#This Row],[Toelichting]]&lt;&gt;""),AE9,0)</f>
        <v>0</v>
      </c>
      <c r="AG9" s="89"/>
      <c r="AH9" s="90">
        <f>IF(AND(Tabel4[[#This Row],[Antwoord leverancier]]=AD9,Tabel4[[#This Row],[Antwoord leverancier]]&lt;&gt;"Zie Toelichting"),AC9,AF9)</f>
        <v>0</v>
      </c>
      <c r="AI9" s="18"/>
      <c r="AJ9" s="18"/>
      <c r="AK9" s="18"/>
      <c r="AL9" s="95">
        <f t="shared" si="12"/>
        <v>0</v>
      </c>
      <c r="AM9" s="95">
        <f t="shared" si="13"/>
        <v>0</v>
      </c>
      <c r="AN9" s="95">
        <f t="shared" si="14"/>
        <v>0</v>
      </c>
      <c r="AO9" s="95">
        <f t="shared" si="15"/>
        <v>0</v>
      </c>
      <c r="AP9" s="95">
        <f t="shared" si="16"/>
        <v>0</v>
      </c>
      <c r="AQ9" s="95">
        <f t="shared" si="17"/>
        <v>0</v>
      </c>
      <c r="AR9" s="95">
        <f t="shared" si="18"/>
        <v>0</v>
      </c>
      <c r="AS9" s="95">
        <f t="shared" si="19"/>
        <v>0</v>
      </c>
      <c r="AT9" s="95">
        <f t="shared" si="20"/>
        <v>0</v>
      </c>
      <c r="AU9" s="95">
        <f t="shared" si="21"/>
        <v>0</v>
      </c>
      <c r="AV9" s="95">
        <f t="shared" si="22"/>
        <v>0</v>
      </c>
      <c r="AW9" s="95">
        <f t="shared" si="23"/>
        <v>0</v>
      </c>
      <c r="AX9" s="95">
        <f t="shared" si="24"/>
        <v>0</v>
      </c>
      <c r="AY9" s="95">
        <f t="shared" si="25"/>
        <v>0</v>
      </c>
      <c r="AZ9" s="95">
        <f t="shared" si="26"/>
        <v>0</v>
      </c>
      <c r="BA9" s="95">
        <f t="shared" si="27"/>
        <v>0</v>
      </c>
      <c r="BB9" s="95">
        <f t="shared" si="28"/>
        <v>0</v>
      </c>
      <c r="BC9" s="95">
        <f t="shared" si="29"/>
        <v>0</v>
      </c>
      <c r="BD9" s="95">
        <f t="shared" si="30"/>
        <v>0</v>
      </c>
      <c r="BE9" s="95">
        <f t="shared" si="31"/>
        <v>0</v>
      </c>
    </row>
    <row r="10" spans="1:68" ht="134.1" customHeight="1" x14ac:dyDescent="0.25">
      <c r="A10" s="51" t="s">
        <v>388</v>
      </c>
      <c r="B10" s="38"/>
      <c r="C10" s="35" t="s">
        <v>389</v>
      </c>
      <c r="D10" s="176" t="s">
        <v>390</v>
      </c>
      <c r="E10" s="35" t="s">
        <v>391</v>
      </c>
      <c r="F10" s="35" t="s">
        <v>392</v>
      </c>
      <c r="G10" s="35" t="s">
        <v>393</v>
      </c>
      <c r="H10" s="39" t="s">
        <v>394</v>
      </c>
      <c r="J10" s="229" t="str">
        <f>IF(_Webprtl="n.v.t.","N.V.T.",IF(AND(SecurityNiveau="Basis",Tabel4[[#This Row],[Niv]]="H"),"N.V.T.",""))</f>
        <v/>
      </c>
      <c r="K10" s="230" t="str">
        <f>IF(AND(SecurityNiveau="Basis",Tabel4[[#This Row],[Niv]]="H"),"Met security niveau "&amp;SecurityNiveau&amp;", hoeft deze vraag  niet beantwoord worden.","")</f>
        <v/>
      </c>
      <c r="AA10" s="63" t="str">
        <f>IF(Tabel4[[#This Row],['#]]="","",IF(Tabel4[[#This Row],[Antwoord leverancier]]=AD10,"ok","nok"))</f>
        <v>nok</v>
      </c>
      <c r="AB10" s="18" t="s">
        <v>68</v>
      </c>
      <c r="AC10" s="89">
        <v>3</v>
      </c>
      <c r="AD10" s="89" t="s">
        <v>384</v>
      </c>
      <c r="AE10" s="89">
        <f>IF(Tabel4[[#This Row],[Antwoord leverancier]]="BASIS",0,AC10)</f>
        <v>3</v>
      </c>
      <c r="AF10" s="89">
        <f>IF(AND(AD10="Zie Toelichting",Tabel4[[#This Row],[Antwoord leverancier]]=AD10,Tabel4[[#This Row],[Toelichting]]&lt;&gt;""),AE10,0)</f>
        <v>0</v>
      </c>
      <c r="AG10" s="89"/>
      <c r="AH10" s="90">
        <f>IF(AND(Tabel4[[#This Row],[Antwoord leverancier]]=AD10,Tabel4[[#This Row],[Antwoord leverancier]]&lt;&gt;"Zie Toelichting"),AC10,AF10)</f>
        <v>0</v>
      </c>
      <c r="AI10" s="18" t="s">
        <v>96</v>
      </c>
      <c r="AJ10" s="18"/>
      <c r="AK10" s="18"/>
      <c r="AL10" s="95">
        <f t="shared" si="12"/>
        <v>0</v>
      </c>
      <c r="AM10" s="95">
        <f t="shared" si="13"/>
        <v>0</v>
      </c>
      <c r="AN10" s="95">
        <f t="shared" si="14"/>
        <v>0</v>
      </c>
      <c r="AO10" s="95">
        <f t="shared" si="15"/>
        <v>0</v>
      </c>
      <c r="AP10" s="95">
        <f t="shared" si="16"/>
        <v>0</v>
      </c>
      <c r="AQ10" s="95">
        <f t="shared" si="17"/>
        <v>0</v>
      </c>
      <c r="AR10" s="95">
        <f t="shared" si="18"/>
        <v>0</v>
      </c>
      <c r="AS10" s="95">
        <f t="shared" si="19"/>
        <v>0</v>
      </c>
      <c r="AT10" s="95">
        <f t="shared" si="20"/>
        <v>0</v>
      </c>
      <c r="AU10" s="95">
        <f t="shared" si="21"/>
        <v>0</v>
      </c>
      <c r="AV10" s="95">
        <f t="shared" si="22"/>
        <v>0</v>
      </c>
      <c r="AW10" s="95">
        <f t="shared" si="23"/>
        <v>0</v>
      </c>
      <c r="AX10" s="95">
        <f t="shared" si="24"/>
        <v>0</v>
      </c>
      <c r="AY10" s="95">
        <f t="shared" si="25"/>
        <v>0</v>
      </c>
      <c r="AZ10" s="95">
        <f t="shared" si="26"/>
        <v>0</v>
      </c>
      <c r="BA10" s="95">
        <f t="shared" si="27"/>
        <v>0</v>
      </c>
      <c r="BB10" s="95">
        <f t="shared" si="28"/>
        <v>3</v>
      </c>
      <c r="BC10" s="95">
        <f t="shared" si="29"/>
        <v>0</v>
      </c>
      <c r="BD10" s="95">
        <f t="shared" si="30"/>
        <v>0</v>
      </c>
      <c r="BE10" s="95">
        <f t="shared" si="31"/>
        <v>0</v>
      </c>
    </row>
    <row r="11" spans="1:68" ht="114.75" x14ac:dyDescent="0.25">
      <c r="A11" s="51" t="s">
        <v>395</v>
      </c>
      <c r="B11" s="173" t="s">
        <v>364</v>
      </c>
      <c r="C11" s="35" t="s">
        <v>396</v>
      </c>
      <c r="D11" s="176" t="s">
        <v>397</v>
      </c>
      <c r="E11" s="35" t="s">
        <v>398</v>
      </c>
      <c r="F11" s="35" t="s">
        <v>399</v>
      </c>
      <c r="G11" s="39" t="s">
        <v>400</v>
      </c>
      <c r="H11" s="39" t="s">
        <v>401</v>
      </c>
      <c r="I11" s="266" t="s">
        <v>402</v>
      </c>
      <c r="J11" s="229" t="str">
        <f>IF(_Webprtl="n.v.t.","N.V.T.",IF(AND(SecurityNiveau="Basis",Tabel4[[#This Row],[Niv]]="H"),"N.V.T.",""))</f>
        <v>N.V.T.</v>
      </c>
      <c r="K11" s="230" t="str">
        <f>IF(AND(SecurityNiveau="Basis",Tabel4[[#This Row],[Niv]]="H"),"Met security niveau "&amp;SecurityNiveau&amp;", hoeft deze vraag  niet beantwoord worden.","")</f>
        <v>Met security niveau BASIS, hoeft deze vraag  niet beantwoord worden.</v>
      </c>
      <c r="AA11" s="63" t="str">
        <f>IF(Tabel4[[#This Row],['#]]="","",IF(Tabel4[[#This Row],[Antwoord leverancier]]=AD11,"ok","nok"))</f>
        <v>nok</v>
      </c>
      <c r="AB11" s="18" t="s">
        <v>68</v>
      </c>
      <c r="AC11" s="89">
        <v>5</v>
      </c>
      <c r="AD11" s="89" t="s">
        <v>384</v>
      </c>
      <c r="AE11" s="89">
        <f>IF(Tabel4[[#This Row],[Antwoord leverancier]]="BASIS",0,AC11)</f>
        <v>5</v>
      </c>
      <c r="AF11" s="89">
        <f>IF(AND(AD11="Zie Toelichting",Tabel4[[#This Row],[Antwoord leverancier]]=AD11,Tabel4[[#This Row],[Toelichting]]&lt;&gt;""),AE11,0)</f>
        <v>0</v>
      </c>
      <c r="AG11" s="89"/>
      <c r="AH11" s="90">
        <f>IF(AND(Tabel4[[#This Row],[Antwoord leverancier]]=AD11,Tabel4[[#This Row],[Antwoord leverancier]]&lt;&gt;"Zie Toelichting"),AC11,AF11)</f>
        <v>0</v>
      </c>
      <c r="AI11" s="18" t="s">
        <v>96</v>
      </c>
      <c r="AJ11" s="18"/>
      <c r="AK11" s="18"/>
      <c r="AL11" s="95">
        <f t="shared" si="12"/>
        <v>0</v>
      </c>
      <c r="AM11" s="95">
        <f t="shared" si="13"/>
        <v>0</v>
      </c>
      <c r="AN11" s="95">
        <f t="shared" si="14"/>
        <v>0</v>
      </c>
      <c r="AO11" s="95">
        <f t="shared" si="15"/>
        <v>0</v>
      </c>
      <c r="AP11" s="95">
        <f t="shared" si="16"/>
        <v>0</v>
      </c>
      <c r="AQ11" s="95">
        <f t="shared" si="17"/>
        <v>0</v>
      </c>
      <c r="AR11" s="95">
        <f t="shared" si="18"/>
        <v>0</v>
      </c>
      <c r="AS11" s="95">
        <f t="shared" si="19"/>
        <v>0</v>
      </c>
      <c r="AT11" s="95">
        <f t="shared" si="20"/>
        <v>0</v>
      </c>
      <c r="AU11" s="95">
        <f t="shared" si="21"/>
        <v>0</v>
      </c>
      <c r="AV11" s="95">
        <f t="shared" si="22"/>
        <v>0</v>
      </c>
      <c r="AW11" s="95">
        <f t="shared" si="23"/>
        <v>0</v>
      </c>
      <c r="AX11" s="95">
        <f t="shared" si="24"/>
        <v>0</v>
      </c>
      <c r="AY11" s="95">
        <f t="shared" si="25"/>
        <v>0</v>
      </c>
      <c r="AZ11" s="95">
        <f t="shared" si="26"/>
        <v>0</v>
      </c>
      <c r="BA11" s="95">
        <f t="shared" si="27"/>
        <v>0</v>
      </c>
      <c r="BB11" s="95">
        <f t="shared" si="28"/>
        <v>5</v>
      </c>
      <c r="BC11" s="95">
        <f t="shared" si="29"/>
        <v>0</v>
      </c>
      <c r="BD11" s="95">
        <f t="shared" si="30"/>
        <v>0</v>
      </c>
      <c r="BE11" s="95">
        <f t="shared" si="31"/>
        <v>0</v>
      </c>
    </row>
    <row r="12" spans="1:68" ht="102" x14ac:dyDescent="0.25">
      <c r="A12" s="51" t="s">
        <v>403</v>
      </c>
      <c r="B12" s="38"/>
      <c r="C12" s="35" t="s">
        <v>396</v>
      </c>
      <c r="D12" s="176"/>
      <c r="G12" s="39"/>
      <c r="H12" s="39" t="s">
        <v>404</v>
      </c>
      <c r="I12" s="266" t="s">
        <v>405</v>
      </c>
      <c r="J12" s="229" t="str">
        <f>IF(_Webprtl="n.v.t.","N.V.T.",IF(AND(SecurityNiveau="Basis",Tabel4[[#This Row],[Niv]]="H"),"N.V.T.",""))</f>
        <v/>
      </c>
      <c r="K12" s="230" t="str">
        <f>IF(AND(SecurityNiveau="Basis",Tabel4[[#This Row],[Niv]]="H"),"Met security niveau "&amp;SecurityNiveau&amp;", hoeft deze vraag  niet beantwoord worden.","")</f>
        <v/>
      </c>
      <c r="AA12" s="63" t="str">
        <f>IF(Tabel4[[#This Row],['#]]="","",IF(Tabel4[[#This Row],[Antwoord leverancier]]=AD12,"ok","nok"))</f>
        <v>nok</v>
      </c>
      <c r="AB12" s="18" t="s">
        <v>68</v>
      </c>
      <c r="AC12" s="89">
        <v>5</v>
      </c>
      <c r="AD12" s="89" t="s">
        <v>406</v>
      </c>
      <c r="AE12" s="89">
        <f>IF(Tabel4[[#This Row],[Antwoord leverancier]]="BASIS",0,AC12)</f>
        <v>5</v>
      </c>
      <c r="AF12" s="89">
        <f>IF(AND(AD12="Zie Toelichting",Tabel4[[#This Row],[Antwoord leverancier]]=AD12,Tabel4[[#This Row],[Toelichting]]&lt;&gt;""),AE12,0)</f>
        <v>0</v>
      </c>
      <c r="AG12" s="89"/>
      <c r="AH12" s="90">
        <f>IF(AND(Tabel4[[#This Row],[Antwoord leverancier]]=AD12,Tabel4[[#This Row],[Antwoord leverancier]]&lt;&gt;"Zie Toelichting"),AC12,AF12)</f>
        <v>0</v>
      </c>
      <c r="AI12" s="18"/>
      <c r="AJ12" s="18"/>
      <c r="AK12" s="18"/>
      <c r="AL12" s="95">
        <f t="shared" si="12"/>
        <v>0</v>
      </c>
      <c r="AM12" s="95">
        <f t="shared" si="13"/>
        <v>0</v>
      </c>
      <c r="AN12" s="95">
        <f t="shared" si="14"/>
        <v>0</v>
      </c>
      <c r="AO12" s="95">
        <f t="shared" si="15"/>
        <v>0</v>
      </c>
      <c r="AP12" s="95">
        <f t="shared" si="16"/>
        <v>0</v>
      </c>
      <c r="AQ12" s="95">
        <f t="shared" si="17"/>
        <v>0</v>
      </c>
      <c r="AR12" s="95">
        <f t="shared" si="18"/>
        <v>0</v>
      </c>
      <c r="AS12" s="95">
        <f t="shared" si="19"/>
        <v>0</v>
      </c>
      <c r="AT12" s="95">
        <f t="shared" si="20"/>
        <v>0</v>
      </c>
      <c r="AU12" s="95">
        <f t="shared" si="21"/>
        <v>0</v>
      </c>
      <c r="AV12" s="95">
        <f t="shared" si="22"/>
        <v>0</v>
      </c>
      <c r="AW12" s="95">
        <f t="shared" si="23"/>
        <v>0</v>
      </c>
      <c r="AX12" s="95">
        <f t="shared" si="24"/>
        <v>0</v>
      </c>
      <c r="AY12" s="95">
        <f t="shared" si="25"/>
        <v>0</v>
      </c>
      <c r="AZ12" s="95">
        <f t="shared" si="26"/>
        <v>0</v>
      </c>
      <c r="BA12" s="95">
        <f t="shared" si="27"/>
        <v>0</v>
      </c>
      <c r="BB12" s="95">
        <f t="shared" si="28"/>
        <v>5</v>
      </c>
      <c r="BC12" s="95">
        <f t="shared" si="29"/>
        <v>0</v>
      </c>
      <c r="BD12" s="95">
        <f t="shared" si="30"/>
        <v>0</v>
      </c>
      <c r="BE12" s="95">
        <f t="shared" si="31"/>
        <v>0</v>
      </c>
    </row>
    <row r="13" spans="1:68" ht="204.75" customHeight="1" x14ac:dyDescent="0.25">
      <c r="A13" s="51" t="s">
        <v>407</v>
      </c>
      <c r="B13" s="173" t="s">
        <v>364</v>
      </c>
      <c r="C13" s="35" t="s">
        <v>408</v>
      </c>
      <c r="D13" s="176" t="s">
        <v>409</v>
      </c>
      <c r="E13" s="35" t="s">
        <v>410</v>
      </c>
      <c r="F13" s="35" t="s">
        <v>411</v>
      </c>
      <c r="G13" s="35" t="s">
        <v>412</v>
      </c>
      <c r="H13" s="35" t="s">
        <v>413</v>
      </c>
      <c r="I13" s="35" t="s">
        <v>414</v>
      </c>
      <c r="J13" s="229" t="str">
        <f>IF(_Webprtl="n.v.t.","N.V.T.",IF(AND(SecurityNiveau="Basis",Tabel4[[#This Row],[Niv]]="H"),"N.V.T.",""))</f>
        <v>N.V.T.</v>
      </c>
      <c r="K13" s="230" t="str">
        <f>IF(AND(SecurityNiveau="Basis",Tabel4[[#This Row],[Niv]]="H"),"Met security niveau "&amp;SecurityNiveau&amp;", hoeft deze vraag  niet beantwoord worden.","")</f>
        <v>Met security niveau BASIS, hoeft deze vraag  niet beantwoord worden.</v>
      </c>
      <c r="AA13" s="63" t="str">
        <f>IF(Tabel4[[#This Row],['#]]="","",IF(Tabel4[[#This Row],[Antwoord leverancier]]=AD13,"ok","nok"))</f>
        <v>nok</v>
      </c>
      <c r="AB13" s="18" t="s">
        <v>68</v>
      </c>
      <c r="AC13" s="89">
        <v>5</v>
      </c>
      <c r="AD13" s="89" t="s">
        <v>384</v>
      </c>
      <c r="AE13" s="89">
        <f>IF(Tabel4[[#This Row],[Antwoord leverancier]]="BASIS",0,AC13)</f>
        <v>5</v>
      </c>
      <c r="AF13" s="89">
        <f>IF(AND(AD13="Zie Toelichting",Tabel4[[#This Row],[Antwoord leverancier]]=AD13,Tabel4[[#This Row],[Toelichting]]&lt;&gt;""),AE13,0)</f>
        <v>0</v>
      </c>
      <c r="AG13" s="89"/>
      <c r="AH13" s="90">
        <f>IF(AND(Tabel4[[#This Row],[Antwoord leverancier]]=AD13,Tabel4[[#This Row],[Antwoord leverancier]]&lt;&gt;"Zie Toelichting"),AC13,AF13)</f>
        <v>0</v>
      </c>
      <c r="AI13" s="18"/>
      <c r="AJ13" s="18"/>
      <c r="AK13" s="18"/>
      <c r="AL13" s="95">
        <f t="shared" si="12"/>
        <v>0</v>
      </c>
      <c r="AM13" s="95">
        <f t="shared" si="13"/>
        <v>0</v>
      </c>
      <c r="AN13" s="95">
        <f t="shared" si="14"/>
        <v>0</v>
      </c>
      <c r="AO13" s="95">
        <f t="shared" si="15"/>
        <v>0</v>
      </c>
      <c r="AP13" s="95">
        <f t="shared" si="16"/>
        <v>0</v>
      </c>
      <c r="AQ13" s="95">
        <f t="shared" si="17"/>
        <v>0</v>
      </c>
      <c r="AR13" s="95">
        <f t="shared" si="18"/>
        <v>0</v>
      </c>
      <c r="AS13" s="95">
        <f t="shared" si="19"/>
        <v>0</v>
      </c>
      <c r="AT13" s="95">
        <f t="shared" si="20"/>
        <v>0</v>
      </c>
      <c r="AU13" s="95">
        <f t="shared" si="21"/>
        <v>0</v>
      </c>
      <c r="AV13" s="95">
        <f t="shared" si="22"/>
        <v>0</v>
      </c>
      <c r="AW13" s="95">
        <f t="shared" si="23"/>
        <v>0</v>
      </c>
      <c r="AX13" s="95">
        <f t="shared" si="24"/>
        <v>0</v>
      </c>
      <c r="AY13" s="95">
        <f t="shared" si="25"/>
        <v>0</v>
      </c>
      <c r="AZ13" s="95">
        <f t="shared" si="26"/>
        <v>0</v>
      </c>
      <c r="BA13" s="95">
        <f t="shared" si="27"/>
        <v>0</v>
      </c>
      <c r="BB13" s="95">
        <f t="shared" si="28"/>
        <v>5</v>
      </c>
      <c r="BC13" s="95">
        <f t="shared" si="29"/>
        <v>0</v>
      </c>
      <c r="BD13" s="95">
        <f t="shared" si="30"/>
        <v>0</v>
      </c>
      <c r="BE13" s="95">
        <f t="shared" si="31"/>
        <v>0</v>
      </c>
    </row>
    <row r="14" spans="1:68" ht="117" customHeight="1" x14ac:dyDescent="0.25">
      <c r="A14" s="51" t="s">
        <v>415</v>
      </c>
      <c r="B14" s="173" t="s">
        <v>364</v>
      </c>
      <c r="C14" s="35" t="s">
        <v>416</v>
      </c>
      <c r="D14" s="176"/>
      <c r="H14" s="53" t="s">
        <v>417</v>
      </c>
      <c r="I14" s="35" t="s">
        <v>418</v>
      </c>
      <c r="J14" s="229" t="str">
        <f>IF(_Webprtl="n.v.t.","N.V.T.",IF(AND(SecurityNiveau="Basis",Tabel4[[#This Row],[Niv]]="H"),"N.V.T.",""))</f>
        <v>N.V.T.</v>
      </c>
      <c r="K14" s="230" t="str">
        <f>IF(AND(SecurityNiveau="Basis",Tabel4[[#This Row],[Niv]]="H"),"Met security niveau "&amp;SecurityNiveau&amp;", hoeft deze vraag  niet beantwoord worden.","")</f>
        <v>Met security niveau BASIS, hoeft deze vraag  niet beantwoord worden.</v>
      </c>
      <c r="AA14" s="63" t="str">
        <f>IF(Tabel4[[#This Row],['#]]="","",IF(Tabel4[[#This Row],[Antwoord leverancier]]=AD14,"ok","nok"))</f>
        <v>nok</v>
      </c>
      <c r="AB14" s="18" t="s">
        <v>67</v>
      </c>
      <c r="AC14" s="89">
        <v>3</v>
      </c>
      <c r="AD14" s="89" t="s">
        <v>419</v>
      </c>
      <c r="AE14" s="89">
        <f>IF(Tabel4[[#This Row],[Antwoord leverancier]]="BASIS",0,AC14)</f>
        <v>3</v>
      </c>
      <c r="AF14" s="89">
        <f>IF(AND(AD14="Zie Toelichting",Tabel4[[#This Row],[Antwoord leverancier]]=AD14,Tabel4[[#This Row],[Toelichting]]&lt;&gt;""),AE14,0)</f>
        <v>0</v>
      </c>
      <c r="AG14" s="89"/>
      <c r="AH14" s="90">
        <f>IF(AND(Tabel4[[#This Row],[Antwoord leverancier]]=AD14,Tabel4[[#This Row],[Antwoord leverancier]]&lt;&gt;"Zie Toelichting"),AC14,AF14)</f>
        <v>0</v>
      </c>
      <c r="AI14" s="18"/>
      <c r="AJ14" s="18"/>
      <c r="AK14" s="18"/>
      <c r="AL14" s="95">
        <f t="shared" si="12"/>
        <v>0</v>
      </c>
      <c r="AM14" s="95">
        <f t="shared" si="13"/>
        <v>0</v>
      </c>
      <c r="AN14" s="95">
        <f t="shared" si="14"/>
        <v>0</v>
      </c>
      <c r="AO14" s="95">
        <f t="shared" si="15"/>
        <v>0</v>
      </c>
      <c r="AP14" s="95">
        <f t="shared" si="16"/>
        <v>0</v>
      </c>
      <c r="AQ14" s="95">
        <f t="shared" si="17"/>
        <v>0</v>
      </c>
      <c r="AR14" s="95">
        <f t="shared" si="18"/>
        <v>0</v>
      </c>
      <c r="AS14" s="95">
        <f t="shared" si="19"/>
        <v>0</v>
      </c>
      <c r="AT14" s="95">
        <f t="shared" si="20"/>
        <v>0</v>
      </c>
      <c r="AU14" s="95">
        <f t="shared" si="21"/>
        <v>0</v>
      </c>
      <c r="AV14" s="95">
        <f t="shared" si="22"/>
        <v>0</v>
      </c>
      <c r="AW14" s="95">
        <f t="shared" si="23"/>
        <v>0</v>
      </c>
      <c r="AX14" s="95">
        <f t="shared" si="24"/>
        <v>0</v>
      </c>
      <c r="AY14" s="95">
        <f t="shared" si="25"/>
        <v>0</v>
      </c>
      <c r="AZ14" s="95">
        <f t="shared" si="26"/>
        <v>3</v>
      </c>
      <c r="BA14" s="95">
        <f t="shared" si="27"/>
        <v>0</v>
      </c>
      <c r="BB14" s="95">
        <f t="shared" si="28"/>
        <v>0</v>
      </c>
      <c r="BC14" s="95">
        <f t="shared" si="29"/>
        <v>0</v>
      </c>
      <c r="BD14" s="95">
        <f t="shared" si="30"/>
        <v>0</v>
      </c>
      <c r="BE14" s="95">
        <f t="shared" si="31"/>
        <v>0</v>
      </c>
    </row>
    <row r="15" spans="1:68" ht="117" customHeight="1" x14ac:dyDescent="0.25">
      <c r="A15" s="51" t="s">
        <v>420</v>
      </c>
      <c r="B15" s="38"/>
      <c r="C15" s="35" t="s">
        <v>421</v>
      </c>
      <c r="D15" s="176" t="s">
        <v>422</v>
      </c>
      <c r="E15" s="35" t="s">
        <v>423</v>
      </c>
      <c r="F15" s="35" t="s">
        <v>424</v>
      </c>
      <c r="G15" s="39" t="s">
        <v>425</v>
      </c>
      <c r="H15" s="39" t="s">
        <v>426</v>
      </c>
      <c r="I15" s="39" t="s">
        <v>414</v>
      </c>
      <c r="J15" s="229" t="str">
        <f>IF(_Webprtl="n.v.t.","N.V.T.",IF(AND(SecurityNiveau="Basis",Tabel4[[#This Row],[Niv]]="H"),"N.V.T.",""))</f>
        <v/>
      </c>
      <c r="K15" s="230" t="str">
        <f>IF(AND(SecurityNiveau="Basis",Tabel4[[#This Row],[Niv]]="H"),"Met security niveau "&amp;SecurityNiveau&amp;", hoeft deze vraag  niet beantwoord worden.","")</f>
        <v/>
      </c>
      <c r="AA15" s="63" t="str">
        <f>IF(Tabel4[[#This Row],['#]]="","",IF(Tabel4[[#This Row],[Antwoord leverancier]]=AD15,"ok","nok"))</f>
        <v>nok</v>
      </c>
      <c r="AB15" s="18" t="s">
        <v>67</v>
      </c>
      <c r="AC15" s="89">
        <v>3</v>
      </c>
      <c r="AD15" s="89" t="s">
        <v>384</v>
      </c>
      <c r="AE15" s="89">
        <f>IF(Tabel4[[#This Row],[Antwoord leverancier]]="BASIS",0,AC15)</f>
        <v>3</v>
      </c>
      <c r="AF15" s="89">
        <f>IF(AND(AD15="Zie Toelichting",Tabel4[[#This Row],[Antwoord leverancier]]=AD15,Tabel4[[#This Row],[Toelichting]]&lt;&gt;""),AE15,0)</f>
        <v>0</v>
      </c>
      <c r="AG15" s="89"/>
      <c r="AH15" s="90">
        <f>IF(AND(Tabel4[[#This Row],[Antwoord leverancier]]=AD15,Tabel4[[#This Row],[Antwoord leverancier]]&lt;&gt;"Zie Toelichting"),AC15,AF15)</f>
        <v>0</v>
      </c>
      <c r="AI15" s="18"/>
      <c r="AJ15" s="18"/>
      <c r="AK15" s="18"/>
      <c r="AL15" s="95">
        <f t="shared" si="12"/>
        <v>0</v>
      </c>
      <c r="AM15" s="95">
        <f t="shared" si="13"/>
        <v>0</v>
      </c>
      <c r="AN15" s="95">
        <f t="shared" si="14"/>
        <v>0</v>
      </c>
      <c r="AO15" s="95">
        <f t="shared" si="15"/>
        <v>0</v>
      </c>
      <c r="AP15" s="95">
        <f t="shared" si="16"/>
        <v>0</v>
      </c>
      <c r="AQ15" s="95">
        <f t="shared" si="17"/>
        <v>0</v>
      </c>
      <c r="AR15" s="95">
        <f t="shared" si="18"/>
        <v>0</v>
      </c>
      <c r="AS15" s="95">
        <f t="shared" si="19"/>
        <v>0</v>
      </c>
      <c r="AT15" s="95">
        <f t="shared" si="20"/>
        <v>0</v>
      </c>
      <c r="AU15" s="95">
        <f t="shared" si="21"/>
        <v>0</v>
      </c>
      <c r="AV15" s="95">
        <f t="shared" si="22"/>
        <v>0</v>
      </c>
      <c r="AW15" s="95">
        <f t="shared" si="23"/>
        <v>0</v>
      </c>
      <c r="AX15" s="95">
        <f t="shared" si="24"/>
        <v>0</v>
      </c>
      <c r="AY15" s="95">
        <f t="shared" si="25"/>
        <v>0</v>
      </c>
      <c r="AZ15" s="95">
        <f t="shared" si="26"/>
        <v>3</v>
      </c>
      <c r="BA15" s="95">
        <f t="shared" si="27"/>
        <v>0</v>
      </c>
      <c r="BB15" s="95">
        <f t="shared" si="28"/>
        <v>0</v>
      </c>
      <c r="BC15" s="95">
        <f t="shared" si="29"/>
        <v>0</v>
      </c>
      <c r="BD15" s="95">
        <f t="shared" si="30"/>
        <v>0</v>
      </c>
      <c r="BE15" s="95">
        <f t="shared" si="31"/>
        <v>0</v>
      </c>
    </row>
    <row r="16" spans="1:68" ht="165.75" x14ac:dyDescent="0.25">
      <c r="A16" s="51" t="s">
        <v>427</v>
      </c>
      <c r="B16" s="38"/>
      <c r="C16" s="35" t="s">
        <v>428</v>
      </c>
      <c r="D16" s="176" t="s">
        <v>429</v>
      </c>
      <c r="E16" s="35" t="s">
        <v>430</v>
      </c>
      <c r="F16" s="35" t="s">
        <v>431</v>
      </c>
      <c r="G16" s="35" t="s">
        <v>432</v>
      </c>
      <c r="H16" s="35" t="s">
        <v>433</v>
      </c>
      <c r="I16" s="40" t="s">
        <v>434</v>
      </c>
      <c r="J16" s="229" t="str">
        <f>IF(_Webprtl="n.v.t.","N.V.T.",IF(AND(SecurityNiveau="Basis",Tabel4[[#This Row],[Niv]]="H"),"N.V.T.",""))</f>
        <v/>
      </c>
      <c r="K16" s="230" t="str">
        <f>IF(AND(SecurityNiveau="Basis",Tabel4[[#This Row],[Niv]]="H"),"Met security niveau "&amp;SecurityNiveau&amp;", hoeft deze vraag  niet beantwoord worden.","")</f>
        <v/>
      </c>
      <c r="AA16" s="63" t="str">
        <f>IF(Tabel4[[#This Row],['#]]="","",IF(Tabel4[[#This Row],[Antwoord leverancier]]=AD16,"ok","nok"))</f>
        <v>nok</v>
      </c>
      <c r="AB16" s="18" t="s">
        <v>67</v>
      </c>
      <c r="AC16" s="89">
        <v>5</v>
      </c>
      <c r="AD16" s="89" t="s">
        <v>128</v>
      </c>
      <c r="AE16" s="89">
        <f>IF(Tabel4[[#This Row],[Antwoord leverancier]]="BASIS",0,AC16)</f>
        <v>5</v>
      </c>
      <c r="AF16" s="89">
        <f>IF(AND(AD16="Zie Toelichting",Tabel4[[#This Row],[Antwoord leverancier]]=AD16,Tabel4[[#This Row],[Toelichting]]&lt;&gt;""),AE16,0)</f>
        <v>0</v>
      </c>
      <c r="AG16" s="89"/>
      <c r="AH16" s="90">
        <f>IF(AND(Tabel4[[#This Row],[Antwoord leverancier]]=AD16,Tabel4[[#This Row],[Antwoord leverancier]]&lt;&gt;"Zie Toelichting"),AC16,AF16)</f>
        <v>0</v>
      </c>
      <c r="AI16" s="18"/>
      <c r="AJ16" s="18"/>
      <c r="AK16" s="18"/>
      <c r="AL16" s="95">
        <f t="shared" si="12"/>
        <v>0</v>
      </c>
      <c r="AM16" s="95">
        <f t="shared" si="13"/>
        <v>0</v>
      </c>
      <c r="AN16" s="95">
        <f t="shared" si="14"/>
        <v>0</v>
      </c>
      <c r="AO16" s="95">
        <f t="shared" si="15"/>
        <v>0</v>
      </c>
      <c r="AP16" s="95">
        <f t="shared" si="16"/>
        <v>0</v>
      </c>
      <c r="AQ16" s="95">
        <f t="shared" si="17"/>
        <v>0</v>
      </c>
      <c r="AR16" s="95">
        <f t="shared" si="18"/>
        <v>0</v>
      </c>
      <c r="AS16" s="95">
        <f t="shared" si="19"/>
        <v>0</v>
      </c>
      <c r="AT16" s="95">
        <f t="shared" si="20"/>
        <v>0</v>
      </c>
      <c r="AU16" s="95">
        <f t="shared" si="21"/>
        <v>0</v>
      </c>
      <c r="AV16" s="95">
        <f t="shared" si="22"/>
        <v>0</v>
      </c>
      <c r="AW16" s="95">
        <f t="shared" si="23"/>
        <v>0</v>
      </c>
      <c r="AX16" s="95">
        <f t="shared" si="24"/>
        <v>0</v>
      </c>
      <c r="AY16" s="95">
        <f t="shared" si="25"/>
        <v>0</v>
      </c>
      <c r="AZ16" s="95">
        <f t="shared" si="26"/>
        <v>5</v>
      </c>
      <c r="BA16" s="95">
        <f t="shared" si="27"/>
        <v>0</v>
      </c>
      <c r="BB16" s="95">
        <f t="shared" si="28"/>
        <v>0</v>
      </c>
      <c r="BC16" s="95">
        <f t="shared" si="29"/>
        <v>0</v>
      </c>
      <c r="BD16" s="95">
        <f t="shared" si="30"/>
        <v>0</v>
      </c>
      <c r="BE16" s="95">
        <f t="shared" si="31"/>
        <v>0</v>
      </c>
    </row>
    <row r="17" spans="1:57" ht="134.85" customHeight="1" x14ac:dyDescent="0.25">
      <c r="A17" s="56" t="s">
        <v>435</v>
      </c>
      <c r="B17" s="57"/>
      <c r="C17" s="58" t="s">
        <v>436</v>
      </c>
      <c r="D17" s="177" t="s">
        <v>437</v>
      </c>
      <c r="E17" s="58" t="s">
        <v>438</v>
      </c>
      <c r="F17" s="58" t="s">
        <v>439</v>
      </c>
      <c r="G17" s="59" t="s">
        <v>440</v>
      </c>
      <c r="H17" s="58" t="s">
        <v>441</v>
      </c>
      <c r="I17" s="58" t="s">
        <v>414</v>
      </c>
      <c r="J17" s="229" t="str">
        <f>IF(_Webprtl="n.v.t.","N.V.T.",IF(AND(SecurityNiveau="Basis",Tabel4[[#This Row],[Niv]]="H"),"N.V.T.",""))</f>
        <v/>
      </c>
      <c r="K17" s="230" t="str">
        <f>IF(AND(SecurityNiveau="Basis",Tabel4[[#This Row],[Niv]]="H"),"Met security niveau "&amp;SecurityNiveau&amp;", hoeft deze vraag  niet beantwoord worden.","")</f>
        <v/>
      </c>
      <c r="AA17" s="63" t="str">
        <f>IF(Tabel4[[#This Row],['#]]="","",IF(Tabel4[[#This Row],[Antwoord leverancier]]=AD17,"ok","nok"))</f>
        <v>nok</v>
      </c>
      <c r="AB17" s="18" t="s">
        <v>61</v>
      </c>
      <c r="AC17" s="89">
        <v>5</v>
      </c>
      <c r="AD17" s="89" t="s">
        <v>128</v>
      </c>
      <c r="AE17" s="89">
        <f>IF(Tabel4[[#This Row],[Antwoord leverancier]]="BASIS",0,AC17)</f>
        <v>5</v>
      </c>
      <c r="AF17" s="89">
        <f>IF(AND(AD17="Zie Toelichting",Tabel4[[#This Row],[Antwoord leverancier]]=AD17,Tabel4[[#This Row],[Toelichting]]&lt;&gt;""),AE17,0)</f>
        <v>0</v>
      </c>
      <c r="AG17" s="89"/>
      <c r="AH17" s="90">
        <f>IF(AND(Tabel4[[#This Row],[Antwoord leverancier]]=AD17,Tabel4[[#This Row],[Antwoord leverancier]]&lt;&gt;"Zie Toelichting"),AC17,AF17)</f>
        <v>0</v>
      </c>
      <c r="AI17" s="18"/>
      <c r="AJ17" s="18"/>
      <c r="AK17" s="18"/>
      <c r="AL17" s="95">
        <f t="shared" si="12"/>
        <v>5</v>
      </c>
      <c r="AM17" s="95">
        <f t="shared" si="13"/>
        <v>0</v>
      </c>
      <c r="AN17" s="95">
        <f t="shared" si="14"/>
        <v>0</v>
      </c>
      <c r="AO17" s="95">
        <f t="shared" si="15"/>
        <v>0</v>
      </c>
      <c r="AP17" s="95">
        <f t="shared" si="16"/>
        <v>0</v>
      </c>
      <c r="AQ17" s="95">
        <f t="shared" si="17"/>
        <v>0</v>
      </c>
      <c r="AR17" s="95">
        <f t="shared" si="18"/>
        <v>0</v>
      </c>
      <c r="AS17" s="95">
        <f t="shared" si="19"/>
        <v>0</v>
      </c>
      <c r="AT17" s="95">
        <f t="shared" si="20"/>
        <v>0</v>
      </c>
      <c r="AU17" s="95">
        <f t="shared" si="21"/>
        <v>0</v>
      </c>
      <c r="AV17" s="95">
        <f t="shared" si="22"/>
        <v>0</v>
      </c>
      <c r="AW17" s="95">
        <f t="shared" si="23"/>
        <v>0</v>
      </c>
      <c r="AX17" s="95">
        <f t="shared" si="24"/>
        <v>0</v>
      </c>
      <c r="AY17" s="95">
        <f t="shared" si="25"/>
        <v>0</v>
      </c>
      <c r="AZ17" s="95">
        <f t="shared" si="26"/>
        <v>0</v>
      </c>
      <c r="BA17" s="95">
        <f t="shared" si="27"/>
        <v>0</v>
      </c>
      <c r="BB17" s="95">
        <f t="shared" si="28"/>
        <v>0</v>
      </c>
      <c r="BC17" s="95">
        <f t="shared" si="29"/>
        <v>0</v>
      </c>
      <c r="BD17" s="95">
        <f t="shared" si="30"/>
        <v>0</v>
      </c>
      <c r="BE17" s="95">
        <f t="shared" si="31"/>
        <v>0</v>
      </c>
    </row>
    <row r="18" spans="1:57" ht="140.25" customHeight="1" x14ac:dyDescent="0.25">
      <c r="A18" s="56" t="s">
        <v>442</v>
      </c>
      <c r="B18" s="173" t="s">
        <v>364</v>
      </c>
      <c r="C18" s="58" t="s">
        <v>443</v>
      </c>
      <c r="D18" s="177" t="s">
        <v>444</v>
      </c>
      <c r="E18" s="58" t="s">
        <v>445</v>
      </c>
      <c r="F18" s="58" t="s">
        <v>446</v>
      </c>
      <c r="G18" s="59" t="s">
        <v>447</v>
      </c>
      <c r="H18" s="58" t="s">
        <v>448</v>
      </c>
      <c r="I18" s="144" t="s">
        <v>449</v>
      </c>
      <c r="J18" s="229" t="str">
        <f>IF(_Webprtl="n.v.t.","N.V.T.",IF(AND(SecurityNiveau="Basis",Tabel4[[#This Row],[Niv]]="H"),"N.V.T.",""))</f>
        <v>N.V.T.</v>
      </c>
      <c r="K18" s="230" t="str">
        <f>IF(AND(SecurityNiveau="Basis",Tabel4[[#This Row],[Niv]]="H"),"Met security niveau "&amp;SecurityNiveau&amp;", hoeft deze vraag  niet beantwoord worden.","")</f>
        <v>Met security niveau BASIS, hoeft deze vraag  niet beantwoord worden.</v>
      </c>
      <c r="AA18" s="63" t="str">
        <f>IF(Tabel4[[#This Row],['#]]="","",IF(Tabel4[[#This Row],[Antwoord leverancier]]=AD18,"ok","nok"))</f>
        <v>nok</v>
      </c>
      <c r="AB18" s="18" t="s">
        <v>68</v>
      </c>
      <c r="AC18" s="89">
        <v>5</v>
      </c>
      <c r="AD18" s="89" t="s">
        <v>384</v>
      </c>
      <c r="AE18" s="89">
        <f>IF(Tabel4[[#This Row],[Antwoord leverancier]]="BASIS",0,AC18)</f>
        <v>5</v>
      </c>
      <c r="AF18" s="89">
        <f>IF(AND(AD18="Zie Toelichting",Tabel4[[#This Row],[Antwoord leverancier]]=AD18,Tabel4[[#This Row],[Toelichting]]&lt;&gt;""),AE18,0)</f>
        <v>0</v>
      </c>
      <c r="AG18" s="89"/>
      <c r="AH18" s="90">
        <f>IF(AND(Tabel4[[#This Row],[Antwoord leverancier]]=AD18,Tabel4[[#This Row],[Antwoord leverancier]]&lt;&gt;"Zie Toelichting"),AC18,AF18)</f>
        <v>0</v>
      </c>
      <c r="AI18" s="18"/>
      <c r="AJ18" s="18"/>
      <c r="AK18" s="18"/>
      <c r="AL18" s="95">
        <f t="shared" si="12"/>
        <v>0</v>
      </c>
      <c r="AM18" s="95">
        <f t="shared" si="13"/>
        <v>0</v>
      </c>
      <c r="AN18" s="95">
        <f t="shared" si="14"/>
        <v>0</v>
      </c>
      <c r="AO18" s="95">
        <f t="shared" si="15"/>
        <v>0</v>
      </c>
      <c r="AP18" s="95">
        <f t="shared" si="16"/>
        <v>0</v>
      </c>
      <c r="AQ18" s="95">
        <f t="shared" si="17"/>
        <v>0</v>
      </c>
      <c r="AR18" s="95">
        <f t="shared" si="18"/>
        <v>0</v>
      </c>
      <c r="AS18" s="95">
        <f t="shared" si="19"/>
        <v>0</v>
      </c>
      <c r="AT18" s="95">
        <f t="shared" si="20"/>
        <v>0</v>
      </c>
      <c r="AU18" s="95">
        <f t="shared" si="21"/>
        <v>0</v>
      </c>
      <c r="AV18" s="95">
        <f t="shared" si="22"/>
        <v>0</v>
      </c>
      <c r="AW18" s="95">
        <f t="shared" si="23"/>
        <v>0</v>
      </c>
      <c r="AX18" s="95">
        <f t="shared" si="24"/>
        <v>0</v>
      </c>
      <c r="AY18" s="95">
        <f t="shared" si="25"/>
        <v>0</v>
      </c>
      <c r="AZ18" s="95">
        <f t="shared" si="26"/>
        <v>0</v>
      </c>
      <c r="BA18" s="95">
        <f t="shared" si="27"/>
        <v>0</v>
      </c>
      <c r="BB18" s="95">
        <f t="shared" si="28"/>
        <v>5</v>
      </c>
      <c r="BC18" s="95">
        <f t="shared" si="29"/>
        <v>0</v>
      </c>
      <c r="BD18" s="95">
        <f t="shared" si="30"/>
        <v>0</v>
      </c>
      <c r="BE18" s="95">
        <f t="shared" si="31"/>
        <v>0</v>
      </c>
    </row>
    <row r="19" spans="1:57" ht="8.25" customHeight="1" x14ac:dyDescent="0.25">
      <c r="A19" s="207"/>
      <c r="B19" s="208"/>
      <c r="C19" s="60"/>
      <c r="D19" s="178"/>
      <c r="E19" s="60"/>
      <c r="F19" s="60"/>
      <c r="G19" s="60"/>
      <c r="H19" s="60"/>
      <c r="I19" s="60"/>
      <c r="J19" s="60"/>
      <c r="K19" s="209"/>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row>
    <row r="20" spans="1:57" ht="12.75" x14ac:dyDescent="0.25">
      <c r="A20" s="61"/>
      <c r="B20" s="61"/>
      <c r="C20" s="62"/>
      <c r="D20" s="179"/>
      <c r="E20" s="62"/>
      <c r="F20" s="62"/>
      <c r="G20" s="62"/>
      <c r="H20" s="62"/>
      <c r="I20" s="62"/>
      <c r="J20" s="63"/>
      <c r="K20" s="63"/>
      <c r="AN20" s="63"/>
      <c r="AO20" s="63"/>
    </row>
    <row r="21" spans="1:57" ht="12.75" x14ac:dyDescent="0.25">
      <c r="A21" s="61"/>
      <c r="B21" s="61"/>
      <c r="C21" s="62"/>
      <c r="D21" s="179"/>
      <c r="E21" s="62"/>
      <c r="F21" s="62"/>
      <c r="G21" s="62"/>
      <c r="H21" s="62"/>
      <c r="I21" s="62"/>
      <c r="J21" s="63"/>
      <c r="K21" s="63"/>
      <c r="AN21" s="63"/>
      <c r="AO21" s="63"/>
    </row>
    <row r="22" spans="1:57" ht="12.75" x14ac:dyDescent="0.25">
      <c r="A22" s="61"/>
      <c r="B22" s="61"/>
      <c r="C22" s="62"/>
      <c r="D22" s="179"/>
      <c r="E22" s="62"/>
      <c r="F22" s="62"/>
      <c r="G22" s="62"/>
      <c r="H22" s="62"/>
      <c r="I22" s="62"/>
      <c r="J22" s="63"/>
      <c r="K22" s="63"/>
      <c r="AN22" s="63"/>
      <c r="AO22" s="63"/>
    </row>
    <row r="23" spans="1:57" ht="12.75" x14ac:dyDescent="0.25">
      <c r="A23" s="61"/>
      <c r="B23" s="61"/>
      <c r="C23" s="62"/>
      <c r="D23" s="179"/>
      <c r="E23" s="62"/>
      <c r="F23" s="62"/>
      <c r="G23" s="62"/>
      <c r="H23" s="62"/>
      <c r="I23" s="62"/>
      <c r="J23" s="63"/>
      <c r="K23" s="63"/>
      <c r="AN23" s="63"/>
      <c r="AO23" s="63"/>
    </row>
    <row r="24" spans="1:57" ht="12.75" x14ac:dyDescent="0.25">
      <c r="A24" s="61"/>
      <c r="B24" s="61"/>
      <c r="C24" s="62"/>
      <c r="D24" s="179"/>
      <c r="E24" s="62"/>
      <c r="F24" s="62"/>
      <c r="G24" s="62"/>
      <c r="H24" s="62"/>
      <c r="I24" s="62"/>
      <c r="J24" s="63"/>
      <c r="K24" s="63"/>
      <c r="AN24" s="63"/>
      <c r="AO24" s="63"/>
    </row>
    <row r="25" spans="1:57" ht="12.75" x14ac:dyDescent="0.25">
      <c r="A25" s="61"/>
      <c r="B25" s="61"/>
      <c r="C25" s="62"/>
      <c r="D25" s="179"/>
      <c r="E25" s="62"/>
      <c r="F25" s="62"/>
      <c r="G25" s="62"/>
      <c r="H25" s="62"/>
      <c r="I25" s="62"/>
      <c r="J25" s="63"/>
      <c r="K25" s="63"/>
      <c r="AN25" s="63"/>
      <c r="AO25" s="63"/>
    </row>
    <row r="26" spans="1:57" ht="12.75" x14ac:dyDescent="0.25">
      <c r="A26" s="61"/>
      <c r="B26" s="61"/>
      <c r="C26" s="62"/>
      <c r="D26" s="179"/>
      <c r="E26" s="62"/>
      <c r="F26" s="62"/>
      <c r="G26" s="62"/>
      <c r="H26" s="62"/>
      <c r="I26" s="62"/>
      <c r="J26" s="63"/>
      <c r="K26" s="63"/>
      <c r="AN26" s="63"/>
      <c r="AO26" s="63"/>
    </row>
    <row r="27" spans="1:57" ht="12.75" x14ac:dyDescent="0.25">
      <c r="A27" s="61"/>
      <c r="B27" s="61"/>
      <c r="C27" s="62"/>
      <c r="D27" s="179"/>
      <c r="E27" s="62"/>
      <c r="F27" s="62"/>
      <c r="G27" s="62"/>
      <c r="H27" s="62"/>
      <c r="I27" s="62"/>
      <c r="J27" s="63"/>
      <c r="K27" s="63"/>
      <c r="AN27" s="63"/>
      <c r="AO27" s="63"/>
    </row>
    <row r="28" spans="1:57" ht="12.75" x14ac:dyDescent="0.25">
      <c r="A28" s="61"/>
      <c r="B28" s="61"/>
      <c r="C28" s="62"/>
      <c r="D28" s="179"/>
      <c r="E28" s="62"/>
      <c r="F28" s="62"/>
      <c r="G28" s="62"/>
      <c r="H28" s="62"/>
      <c r="I28" s="62"/>
      <c r="J28" s="63"/>
      <c r="K28" s="63"/>
      <c r="AN28" s="63"/>
      <c r="AO28" s="63"/>
    </row>
    <row r="29" spans="1:57" ht="12.75" x14ac:dyDescent="0.25">
      <c r="A29" s="61"/>
      <c r="B29" s="61"/>
      <c r="C29" s="62"/>
      <c r="D29" s="179"/>
      <c r="E29" s="62"/>
      <c r="F29" s="62"/>
      <c r="G29" s="62"/>
      <c r="H29" s="62"/>
      <c r="I29" s="62"/>
      <c r="J29" s="63"/>
      <c r="K29" s="63"/>
      <c r="AN29" s="63"/>
      <c r="AO29" s="63"/>
    </row>
    <row r="30" spans="1:57" ht="12.75" x14ac:dyDescent="0.25">
      <c r="A30" s="61"/>
      <c r="B30" s="61"/>
      <c r="C30" s="62"/>
      <c r="D30" s="179"/>
      <c r="E30" s="62"/>
      <c r="F30" s="62"/>
      <c r="G30" s="62"/>
      <c r="H30" s="62"/>
      <c r="I30" s="62"/>
      <c r="J30" s="63"/>
      <c r="K30" s="63"/>
      <c r="AN30" s="63"/>
      <c r="AO30" s="63"/>
    </row>
    <row r="31" spans="1:57" ht="12.75" x14ac:dyDescent="0.25">
      <c r="A31" s="61"/>
      <c r="B31" s="61"/>
      <c r="C31" s="62"/>
      <c r="D31" s="179"/>
      <c r="E31" s="62"/>
      <c r="F31" s="62"/>
      <c r="G31" s="62"/>
      <c r="H31" s="62"/>
      <c r="I31" s="62"/>
      <c r="J31" s="63"/>
      <c r="K31" s="63"/>
      <c r="AN31" s="63"/>
      <c r="AO31" s="63"/>
    </row>
    <row r="32" spans="1:57" ht="12.75" x14ac:dyDescent="0.25">
      <c r="A32" s="61"/>
      <c r="B32" s="61"/>
      <c r="C32" s="62"/>
      <c r="D32" s="179"/>
      <c r="E32" s="62"/>
      <c r="F32" s="62"/>
      <c r="G32" s="62"/>
      <c r="H32" s="62"/>
      <c r="I32" s="62"/>
      <c r="J32" s="63"/>
      <c r="K32" s="63"/>
      <c r="AN32" s="63"/>
      <c r="AO32" s="63"/>
    </row>
    <row r="33" spans="1:41" ht="12.75" x14ac:dyDescent="0.25">
      <c r="A33" s="61"/>
      <c r="B33" s="61"/>
      <c r="C33" s="62"/>
      <c r="D33" s="179"/>
      <c r="E33" s="62"/>
      <c r="F33" s="62"/>
      <c r="G33" s="62"/>
      <c r="H33" s="62"/>
      <c r="I33" s="62"/>
      <c r="J33" s="63"/>
      <c r="K33" s="63"/>
      <c r="AN33" s="63"/>
      <c r="AO33" s="63"/>
    </row>
    <row r="34" spans="1:41" ht="12.75" x14ac:dyDescent="0.25">
      <c r="A34" s="61"/>
      <c r="B34" s="61"/>
      <c r="C34" s="62"/>
      <c r="D34" s="179"/>
      <c r="E34" s="62"/>
      <c r="F34" s="62"/>
      <c r="G34" s="62"/>
      <c r="H34" s="62"/>
      <c r="I34" s="62"/>
      <c r="J34" s="63"/>
      <c r="K34" s="63"/>
      <c r="AN34" s="63"/>
      <c r="AO34" s="63"/>
    </row>
    <row r="35" spans="1:41" ht="12.75" x14ac:dyDescent="0.25">
      <c r="A35" s="61"/>
      <c r="B35" s="61"/>
      <c r="C35" s="62"/>
      <c r="D35" s="179"/>
      <c r="E35" s="62"/>
      <c r="F35" s="62"/>
      <c r="G35" s="62"/>
      <c r="H35" s="62"/>
      <c r="I35" s="62"/>
      <c r="J35" s="63"/>
      <c r="K35" s="63"/>
      <c r="AN35" s="63"/>
      <c r="AO35" s="63"/>
    </row>
    <row r="36" spans="1:41" ht="12.75" x14ac:dyDescent="0.25">
      <c r="A36" s="61"/>
      <c r="B36" s="61"/>
      <c r="C36" s="62"/>
      <c r="D36" s="179"/>
      <c r="E36" s="62"/>
      <c r="F36" s="62"/>
      <c r="G36" s="62"/>
      <c r="H36" s="62"/>
      <c r="I36" s="62"/>
      <c r="J36" s="63"/>
      <c r="K36" s="63"/>
      <c r="AN36" s="63"/>
      <c r="AO36" s="63"/>
    </row>
    <row r="37" spans="1:41" ht="12.75" x14ac:dyDescent="0.25">
      <c r="A37" s="61"/>
      <c r="B37" s="61"/>
      <c r="C37" s="62"/>
      <c r="D37" s="179"/>
      <c r="E37" s="62"/>
      <c r="F37" s="62"/>
      <c r="G37" s="62"/>
      <c r="H37" s="62"/>
      <c r="I37" s="62"/>
      <c r="J37" s="63"/>
      <c r="K37" s="63"/>
      <c r="AN37" s="63"/>
      <c r="AO37" s="63"/>
    </row>
    <row r="38" spans="1:41" ht="12.75" x14ac:dyDescent="0.25">
      <c r="A38" s="61"/>
      <c r="B38" s="61"/>
      <c r="C38" s="62"/>
      <c r="D38" s="179"/>
      <c r="E38" s="62"/>
      <c r="F38" s="62"/>
      <c r="G38" s="62"/>
      <c r="H38" s="62"/>
      <c r="I38" s="62"/>
      <c r="J38" s="63"/>
      <c r="K38" s="63"/>
      <c r="AN38" s="63"/>
      <c r="AO38" s="63"/>
    </row>
    <row r="39" spans="1:41" ht="12.75" x14ac:dyDescent="0.25">
      <c r="A39" s="61"/>
      <c r="B39" s="61"/>
      <c r="C39" s="62"/>
      <c r="D39" s="179"/>
      <c r="E39" s="62"/>
      <c r="F39" s="62"/>
      <c r="G39" s="62"/>
      <c r="H39" s="62"/>
      <c r="I39" s="62"/>
      <c r="J39" s="63"/>
      <c r="K39" s="63"/>
      <c r="AN39" s="63"/>
      <c r="AO39" s="63"/>
    </row>
    <row r="40" spans="1:41" ht="12.75" x14ac:dyDescent="0.25">
      <c r="A40" s="61"/>
      <c r="B40" s="61"/>
      <c r="C40" s="62"/>
      <c r="D40" s="179"/>
      <c r="E40" s="62"/>
      <c r="F40" s="62"/>
      <c r="G40" s="62"/>
      <c r="H40" s="62"/>
      <c r="I40" s="62"/>
      <c r="J40" s="63"/>
      <c r="K40" s="63"/>
      <c r="AN40" s="63"/>
      <c r="AO40" s="63"/>
    </row>
    <row r="41" spans="1:41" ht="12.75" x14ac:dyDescent="0.25">
      <c r="A41" s="61"/>
      <c r="B41" s="61"/>
      <c r="C41" s="62"/>
      <c r="D41" s="179"/>
      <c r="E41" s="62"/>
      <c r="F41" s="62"/>
      <c r="G41" s="62"/>
      <c r="H41" s="62"/>
      <c r="I41" s="62"/>
      <c r="J41" s="63"/>
      <c r="K41" s="63"/>
      <c r="AN41" s="63"/>
      <c r="AO41" s="63"/>
    </row>
    <row r="42" spans="1:41" ht="12.75" x14ac:dyDescent="0.25">
      <c r="A42" s="61"/>
      <c r="B42" s="61"/>
      <c r="C42" s="62"/>
      <c r="D42" s="179"/>
      <c r="E42" s="62"/>
      <c r="F42" s="62"/>
      <c r="G42" s="62"/>
      <c r="H42" s="62"/>
      <c r="I42" s="62"/>
      <c r="J42" s="63"/>
      <c r="K42" s="63"/>
      <c r="AN42" s="63"/>
      <c r="AO42" s="63"/>
    </row>
    <row r="43" spans="1:41" ht="12.75" x14ac:dyDescent="0.25">
      <c r="A43" s="61"/>
      <c r="B43" s="61"/>
      <c r="C43" s="62"/>
      <c r="D43" s="179"/>
      <c r="E43" s="62"/>
      <c r="F43" s="62"/>
      <c r="G43" s="62"/>
      <c r="H43" s="62"/>
      <c r="I43" s="62"/>
      <c r="J43" s="63"/>
      <c r="K43" s="63"/>
      <c r="AN43" s="63"/>
      <c r="AO43" s="63"/>
    </row>
    <row r="44" spans="1:41" ht="12.75" x14ac:dyDescent="0.25">
      <c r="A44" s="61"/>
      <c r="B44" s="61"/>
      <c r="C44" s="62"/>
      <c r="D44" s="179"/>
      <c r="E44" s="62"/>
      <c r="F44" s="62"/>
      <c r="G44" s="62"/>
      <c r="H44" s="62"/>
      <c r="I44" s="62"/>
      <c r="J44" s="63"/>
      <c r="K44" s="63"/>
      <c r="AN44" s="63"/>
      <c r="AO44" s="63"/>
    </row>
    <row r="45" spans="1:41" ht="12.75" x14ac:dyDescent="0.25">
      <c r="A45" s="61"/>
      <c r="B45" s="61"/>
      <c r="C45" s="62"/>
      <c r="D45" s="179"/>
      <c r="E45" s="62"/>
      <c r="F45" s="62"/>
      <c r="G45" s="62"/>
      <c r="H45" s="62"/>
      <c r="I45" s="62"/>
      <c r="J45" s="63"/>
      <c r="K45" s="63"/>
      <c r="AN45" s="63"/>
      <c r="AO45" s="63"/>
    </row>
    <row r="46" spans="1:41" ht="12.75" x14ac:dyDescent="0.25">
      <c r="A46" s="61"/>
      <c r="B46" s="61"/>
      <c r="C46" s="62"/>
      <c r="D46" s="179"/>
      <c r="E46" s="62"/>
      <c r="F46" s="62"/>
      <c r="G46" s="62"/>
      <c r="H46" s="62"/>
      <c r="I46" s="62"/>
      <c r="J46" s="63"/>
      <c r="K46" s="63"/>
      <c r="AN46" s="63"/>
      <c r="AO46" s="63"/>
    </row>
    <row r="47" spans="1:41" ht="12.75" x14ac:dyDescent="0.25">
      <c r="A47" s="61"/>
      <c r="B47" s="61"/>
      <c r="C47" s="62"/>
      <c r="D47" s="179"/>
      <c r="E47" s="62"/>
      <c r="F47" s="62"/>
      <c r="G47" s="62"/>
      <c r="H47" s="62"/>
      <c r="I47" s="62"/>
      <c r="J47" s="63"/>
      <c r="K47" s="63"/>
      <c r="AN47" s="63"/>
      <c r="AO47" s="63"/>
    </row>
    <row r="48" spans="1:41" ht="12.75" x14ac:dyDescent="0.25">
      <c r="A48" s="61"/>
      <c r="B48" s="61"/>
      <c r="C48" s="62"/>
      <c r="D48" s="179"/>
      <c r="E48" s="62"/>
      <c r="F48" s="62"/>
      <c r="G48" s="62"/>
      <c r="H48" s="62"/>
      <c r="I48" s="62"/>
      <c r="J48" s="63"/>
      <c r="K48" s="63"/>
      <c r="AN48" s="63"/>
      <c r="AO48" s="63"/>
    </row>
    <row r="49" spans="1:11" x14ac:dyDescent="0.25">
      <c r="A49" s="61"/>
      <c r="B49" s="61"/>
      <c r="C49" s="62"/>
      <c r="D49" s="179"/>
      <c r="E49" s="62"/>
      <c r="F49" s="62"/>
      <c r="G49" s="62"/>
      <c r="H49" s="62"/>
      <c r="I49" s="62"/>
      <c r="J49" s="63"/>
      <c r="K49" s="63"/>
    </row>
    <row r="50" spans="1:11" x14ac:dyDescent="0.25">
      <c r="A50" s="61"/>
      <c r="B50" s="61"/>
      <c r="C50" s="62"/>
      <c r="D50" s="179"/>
      <c r="E50" s="62"/>
      <c r="F50" s="62"/>
      <c r="G50" s="62"/>
      <c r="H50" s="62"/>
      <c r="I50" s="62"/>
      <c r="J50" s="63"/>
      <c r="K50" s="63"/>
    </row>
    <row r="51" spans="1:11" x14ac:dyDescent="0.25">
      <c r="A51" s="61"/>
      <c r="B51" s="61"/>
      <c r="C51" s="62"/>
      <c r="D51" s="179"/>
      <c r="E51" s="62"/>
      <c r="F51" s="62"/>
      <c r="G51" s="62"/>
      <c r="H51" s="62"/>
      <c r="I51" s="62"/>
      <c r="J51" s="63"/>
      <c r="K51" s="63"/>
    </row>
    <row r="52" spans="1:11" x14ac:dyDescent="0.25">
      <c r="A52" s="61"/>
      <c r="B52" s="61"/>
      <c r="C52" s="62"/>
      <c r="D52" s="179"/>
      <c r="E52" s="62"/>
      <c r="F52" s="62"/>
      <c r="G52" s="62"/>
      <c r="H52" s="62"/>
      <c r="I52" s="62"/>
      <c r="J52" s="63"/>
      <c r="K52" s="63"/>
    </row>
    <row r="53" spans="1:11" x14ac:dyDescent="0.25">
      <c r="A53" s="61"/>
      <c r="B53" s="61"/>
      <c r="C53" s="62"/>
      <c r="D53" s="179"/>
      <c r="E53" s="62"/>
      <c r="F53" s="62"/>
      <c r="G53" s="62"/>
      <c r="H53" s="62"/>
      <c r="I53" s="62"/>
      <c r="J53" s="63"/>
      <c r="K53" s="63"/>
    </row>
    <row r="54" spans="1:11" x14ac:dyDescent="0.25">
      <c r="A54" s="61"/>
      <c r="B54" s="61"/>
      <c r="C54" s="62"/>
      <c r="D54" s="179"/>
      <c r="E54" s="62"/>
      <c r="F54" s="62"/>
      <c r="G54" s="62"/>
      <c r="H54" s="62"/>
      <c r="I54" s="62"/>
      <c r="J54" s="63"/>
      <c r="K54" s="63"/>
    </row>
    <row r="55" spans="1:11" x14ac:dyDescent="0.25">
      <c r="A55" s="61"/>
      <c r="B55" s="61"/>
      <c r="C55" s="62"/>
      <c r="D55" s="179"/>
      <c r="E55" s="62"/>
      <c r="F55" s="62"/>
      <c r="G55" s="62"/>
      <c r="H55" s="62"/>
      <c r="I55" s="62"/>
      <c r="J55" s="63"/>
      <c r="K55" s="63"/>
    </row>
    <row r="56" spans="1:11" x14ac:dyDescent="0.25">
      <c r="A56" s="61"/>
      <c r="B56" s="61"/>
      <c r="C56" s="62"/>
      <c r="D56" s="179"/>
      <c r="E56" s="62"/>
      <c r="F56" s="62"/>
      <c r="G56" s="62"/>
      <c r="H56" s="62"/>
      <c r="I56" s="62"/>
      <c r="J56" s="63"/>
      <c r="K56" s="63"/>
    </row>
    <row r="57" spans="1:11" x14ac:dyDescent="0.25">
      <c r="A57" s="61"/>
      <c r="B57" s="61"/>
      <c r="C57" s="62"/>
      <c r="D57" s="179"/>
      <c r="E57" s="62"/>
      <c r="F57" s="62"/>
      <c r="G57" s="62"/>
      <c r="H57" s="62"/>
      <c r="I57" s="62"/>
      <c r="J57" s="63"/>
      <c r="K57" s="63"/>
    </row>
    <row r="58" spans="1:11" x14ac:dyDescent="0.25">
      <c r="A58" s="61"/>
      <c r="B58" s="61"/>
      <c r="C58" s="62"/>
      <c r="D58" s="179"/>
      <c r="E58" s="62"/>
      <c r="F58" s="62"/>
      <c r="G58" s="62"/>
      <c r="H58" s="62"/>
      <c r="I58" s="62"/>
      <c r="J58" s="63"/>
      <c r="K58" s="63"/>
    </row>
    <row r="59" spans="1:11" x14ac:dyDescent="0.25">
      <c r="A59" s="61"/>
      <c r="B59" s="61"/>
      <c r="C59" s="62"/>
      <c r="D59" s="179"/>
      <c r="E59" s="62"/>
      <c r="F59" s="62"/>
      <c r="G59" s="62"/>
      <c r="H59" s="62"/>
      <c r="I59" s="62"/>
      <c r="J59" s="63"/>
      <c r="K59" s="63"/>
    </row>
    <row r="60" spans="1:11" x14ac:dyDescent="0.25">
      <c r="A60" s="61"/>
      <c r="B60" s="61"/>
      <c r="C60" s="62"/>
      <c r="D60" s="179"/>
      <c r="E60" s="62"/>
      <c r="F60" s="62"/>
      <c r="G60" s="62"/>
      <c r="H60" s="62"/>
      <c r="I60" s="62"/>
      <c r="J60" s="63"/>
      <c r="K60" s="63"/>
    </row>
    <row r="61" spans="1:11" x14ac:dyDescent="0.25">
      <c r="A61" s="61"/>
      <c r="B61" s="61"/>
      <c r="C61" s="62"/>
      <c r="D61" s="179"/>
      <c r="E61" s="62"/>
      <c r="F61" s="62"/>
      <c r="G61" s="62"/>
      <c r="H61" s="62"/>
      <c r="I61" s="62"/>
      <c r="J61" s="63"/>
      <c r="K61" s="63"/>
    </row>
    <row r="62" spans="1:11" x14ac:dyDescent="0.25">
      <c r="A62" s="61"/>
      <c r="B62" s="61"/>
      <c r="C62" s="62"/>
      <c r="D62" s="179"/>
      <c r="E62" s="62"/>
      <c r="F62" s="62"/>
      <c r="G62" s="62"/>
      <c r="H62" s="62"/>
      <c r="I62" s="62"/>
      <c r="J62" s="63"/>
      <c r="K62" s="63"/>
    </row>
    <row r="63" spans="1:11" x14ac:dyDescent="0.25">
      <c r="A63" s="61"/>
      <c r="B63" s="61"/>
      <c r="C63" s="62"/>
      <c r="D63" s="179"/>
      <c r="E63" s="62"/>
      <c r="F63" s="62"/>
      <c r="G63" s="62"/>
      <c r="H63" s="62"/>
      <c r="I63" s="62"/>
      <c r="J63" s="63"/>
      <c r="K63" s="63"/>
    </row>
    <row r="64" spans="1:11" x14ac:dyDescent="0.25">
      <c r="A64" s="61"/>
      <c r="B64" s="61"/>
      <c r="C64" s="62"/>
      <c r="D64" s="179"/>
      <c r="E64" s="62"/>
      <c r="F64" s="62"/>
      <c r="G64" s="62"/>
      <c r="H64" s="62"/>
      <c r="I64" s="62"/>
      <c r="J64" s="63"/>
      <c r="K64" s="63"/>
    </row>
    <row r="65" spans="1:11" x14ac:dyDescent="0.25">
      <c r="A65" s="61"/>
      <c r="B65" s="61"/>
      <c r="C65" s="62"/>
      <c r="D65" s="179"/>
      <c r="E65" s="62"/>
      <c r="F65" s="62"/>
      <c r="G65" s="62"/>
      <c r="H65" s="62"/>
      <c r="I65" s="62"/>
      <c r="J65" s="63"/>
      <c r="K65" s="63"/>
    </row>
    <row r="66" spans="1:11" x14ac:dyDescent="0.25">
      <c r="A66" s="61"/>
      <c r="B66" s="61"/>
      <c r="C66" s="62"/>
      <c r="D66" s="179"/>
      <c r="E66" s="62"/>
      <c r="F66" s="62"/>
      <c r="G66" s="62"/>
      <c r="H66" s="62"/>
      <c r="I66" s="62"/>
      <c r="J66" s="63"/>
      <c r="K66" s="63"/>
    </row>
    <row r="67" spans="1:11" x14ac:dyDescent="0.25">
      <c r="A67" s="61"/>
      <c r="B67" s="61"/>
      <c r="C67" s="62"/>
      <c r="D67" s="179"/>
      <c r="E67" s="62"/>
      <c r="F67" s="62"/>
      <c r="G67" s="62"/>
      <c r="H67" s="62"/>
      <c r="I67" s="62"/>
      <c r="J67" s="63"/>
      <c r="K67" s="63"/>
    </row>
    <row r="68" spans="1:11" x14ac:dyDescent="0.25">
      <c r="A68" s="61"/>
      <c r="B68" s="61"/>
      <c r="C68" s="62"/>
      <c r="D68" s="179"/>
      <c r="E68" s="62"/>
      <c r="F68" s="62"/>
      <c r="G68" s="62"/>
      <c r="H68" s="62"/>
      <c r="I68" s="62"/>
      <c r="J68" s="63"/>
      <c r="K68" s="63"/>
    </row>
    <row r="69" spans="1:11" x14ac:dyDescent="0.25">
      <c r="A69" s="61"/>
      <c r="B69" s="61"/>
      <c r="C69" s="62"/>
      <c r="D69" s="179"/>
      <c r="E69" s="62"/>
      <c r="F69" s="62"/>
      <c r="G69" s="62"/>
      <c r="H69" s="62"/>
      <c r="I69" s="62"/>
      <c r="J69" s="63"/>
      <c r="K69" s="63"/>
    </row>
    <row r="70" spans="1:11" x14ac:dyDescent="0.25">
      <c r="A70" s="61"/>
      <c r="B70" s="61"/>
      <c r="C70" s="62"/>
      <c r="D70" s="179"/>
      <c r="E70" s="62"/>
      <c r="F70" s="62"/>
      <c r="G70" s="62"/>
      <c r="H70" s="62"/>
      <c r="I70" s="62"/>
      <c r="J70" s="63"/>
      <c r="K70" s="63"/>
    </row>
    <row r="71" spans="1:11" x14ac:dyDescent="0.25">
      <c r="A71" s="61"/>
      <c r="B71" s="61"/>
      <c r="C71" s="62"/>
      <c r="D71" s="179"/>
      <c r="E71" s="62"/>
      <c r="F71" s="62"/>
      <c r="G71" s="62"/>
      <c r="H71" s="62"/>
      <c r="I71" s="62"/>
      <c r="J71" s="63"/>
      <c r="K71" s="63"/>
    </row>
    <row r="72" spans="1:11" x14ac:dyDescent="0.25">
      <c r="A72" s="61"/>
      <c r="B72" s="61"/>
      <c r="C72" s="62"/>
      <c r="D72" s="179"/>
      <c r="E72" s="62"/>
      <c r="F72" s="62"/>
      <c r="G72" s="62"/>
      <c r="H72" s="62"/>
      <c r="I72" s="62"/>
      <c r="J72" s="63"/>
      <c r="K72" s="63"/>
    </row>
    <row r="73" spans="1:11" x14ac:dyDescent="0.25">
      <c r="A73" s="61"/>
      <c r="B73" s="61"/>
      <c r="C73" s="62"/>
      <c r="D73" s="179"/>
      <c r="E73" s="62"/>
      <c r="F73" s="62"/>
      <c r="G73" s="62"/>
      <c r="H73" s="62"/>
      <c r="I73" s="62"/>
      <c r="J73" s="63"/>
      <c r="K73" s="63"/>
    </row>
    <row r="74" spans="1:11" x14ac:dyDescent="0.25">
      <c r="A74" s="61"/>
      <c r="B74" s="61"/>
      <c r="C74" s="62"/>
      <c r="D74" s="179"/>
      <c r="E74" s="62"/>
      <c r="F74" s="62"/>
      <c r="G74" s="62"/>
      <c r="H74" s="62"/>
      <c r="I74" s="62"/>
      <c r="J74" s="63"/>
      <c r="K74" s="63"/>
    </row>
    <row r="75" spans="1:11" x14ac:dyDescent="0.25">
      <c r="A75" s="61"/>
      <c r="B75" s="61"/>
      <c r="C75" s="62"/>
      <c r="D75" s="179"/>
      <c r="E75" s="62"/>
      <c r="F75" s="62"/>
      <c r="G75" s="62"/>
      <c r="H75" s="62"/>
      <c r="I75" s="62"/>
      <c r="J75" s="63"/>
      <c r="K75" s="63"/>
    </row>
    <row r="76" spans="1:11" x14ac:dyDescent="0.25">
      <c r="A76" s="61"/>
      <c r="B76" s="61"/>
      <c r="C76" s="62"/>
      <c r="D76" s="179"/>
      <c r="E76" s="62"/>
      <c r="F76" s="62"/>
      <c r="G76" s="62"/>
      <c r="H76" s="62"/>
      <c r="I76" s="62"/>
      <c r="J76" s="63"/>
      <c r="K76" s="63"/>
    </row>
    <row r="77" spans="1:11" x14ac:dyDescent="0.25">
      <c r="A77" s="61"/>
      <c r="B77" s="61"/>
      <c r="C77" s="62"/>
      <c r="D77" s="179"/>
      <c r="E77" s="62"/>
      <c r="F77" s="62"/>
      <c r="G77" s="62"/>
      <c r="H77" s="62"/>
      <c r="I77" s="62"/>
      <c r="J77" s="63"/>
      <c r="K77" s="63"/>
    </row>
    <row r="78" spans="1:11" x14ac:dyDescent="0.25">
      <c r="A78" s="61"/>
      <c r="B78" s="61"/>
      <c r="C78" s="62"/>
      <c r="D78" s="179"/>
      <c r="E78" s="62"/>
      <c r="F78" s="62"/>
      <c r="G78" s="62"/>
      <c r="H78" s="62"/>
      <c r="I78" s="62"/>
      <c r="J78" s="63"/>
      <c r="K78" s="63"/>
    </row>
    <row r="79" spans="1:11" x14ac:dyDescent="0.25">
      <c r="A79" s="61"/>
      <c r="B79" s="61"/>
      <c r="C79" s="62"/>
      <c r="D79" s="179"/>
      <c r="E79" s="62"/>
      <c r="F79" s="62"/>
      <c r="G79" s="62"/>
      <c r="H79" s="62"/>
      <c r="I79" s="62"/>
      <c r="J79" s="63"/>
      <c r="K79" s="63"/>
    </row>
    <row r="80" spans="1:11" x14ac:dyDescent="0.25">
      <c r="A80" s="61"/>
      <c r="B80" s="61"/>
      <c r="C80" s="62"/>
      <c r="D80" s="179"/>
      <c r="E80" s="62"/>
      <c r="F80" s="62"/>
      <c r="G80" s="62"/>
      <c r="H80" s="62"/>
      <c r="I80" s="62"/>
      <c r="J80" s="63"/>
      <c r="K80" s="63"/>
    </row>
    <row r="81" spans="1:11" x14ac:dyDescent="0.25">
      <c r="A81" s="61"/>
      <c r="B81" s="61"/>
      <c r="C81" s="62"/>
      <c r="D81" s="179"/>
      <c r="E81" s="62"/>
      <c r="F81" s="62"/>
      <c r="G81" s="62"/>
      <c r="H81" s="62"/>
      <c r="I81" s="62"/>
      <c r="J81" s="63"/>
      <c r="K81" s="63"/>
    </row>
    <row r="82" spans="1:11" x14ac:dyDescent="0.25">
      <c r="A82" s="61"/>
      <c r="B82" s="61"/>
      <c r="C82" s="62"/>
      <c r="D82" s="179"/>
      <c r="E82" s="62"/>
      <c r="F82" s="62"/>
      <c r="G82" s="62"/>
      <c r="H82" s="62"/>
      <c r="I82" s="62"/>
      <c r="J82" s="63"/>
      <c r="K82" s="63"/>
    </row>
    <row r="83" spans="1:11" x14ac:dyDescent="0.25">
      <c r="A83" s="61"/>
      <c r="B83" s="61"/>
      <c r="C83" s="62"/>
      <c r="D83" s="179"/>
      <c r="E83" s="62"/>
      <c r="F83" s="62"/>
      <c r="G83" s="62"/>
      <c r="H83" s="62"/>
      <c r="I83" s="62"/>
      <c r="J83" s="63"/>
      <c r="K83" s="63"/>
    </row>
    <row r="84" spans="1:11" x14ac:dyDescent="0.25">
      <c r="A84" s="61"/>
      <c r="B84" s="61"/>
      <c r="C84" s="62"/>
      <c r="D84" s="179"/>
      <c r="E84" s="62"/>
      <c r="F84" s="62"/>
      <c r="G84" s="62"/>
      <c r="H84" s="62"/>
      <c r="I84" s="62"/>
      <c r="J84" s="63"/>
      <c r="K84" s="63"/>
    </row>
    <row r="85" spans="1:11" x14ac:dyDescent="0.25">
      <c r="A85" s="61"/>
      <c r="B85" s="61"/>
      <c r="C85" s="62"/>
      <c r="D85" s="179"/>
      <c r="E85" s="62"/>
      <c r="F85" s="62"/>
      <c r="G85" s="62"/>
      <c r="H85" s="62"/>
      <c r="I85" s="62"/>
      <c r="J85" s="63"/>
      <c r="K85" s="63"/>
    </row>
    <row r="86" spans="1:11" x14ac:dyDescent="0.25">
      <c r="A86" s="61"/>
      <c r="B86" s="61"/>
      <c r="C86" s="62"/>
      <c r="D86" s="179"/>
      <c r="E86" s="62"/>
      <c r="F86" s="62"/>
      <c r="G86" s="62"/>
      <c r="H86" s="62"/>
      <c r="I86" s="62"/>
      <c r="J86" s="63"/>
      <c r="K86" s="63"/>
    </row>
    <row r="87" spans="1:11" x14ac:dyDescent="0.25">
      <c r="A87" s="61"/>
      <c r="B87" s="61"/>
      <c r="C87" s="62"/>
      <c r="D87" s="179"/>
      <c r="E87" s="62"/>
      <c r="F87" s="62"/>
      <c r="G87" s="62"/>
      <c r="H87" s="62"/>
      <c r="I87" s="62"/>
      <c r="J87" s="63"/>
      <c r="K87" s="63"/>
    </row>
    <row r="88" spans="1:11" x14ac:dyDescent="0.25">
      <c r="A88" s="61"/>
      <c r="B88" s="61"/>
      <c r="C88" s="62"/>
      <c r="D88" s="179"/>
      <c r="E88" s="62"/>
      <c r="F88" s="62"/>
      <c r="G88" s="62"/>
      <c r="H88" s="62"/>
      <c r="I88" s="62"/>
      <c r="J88" s="63"/>
      <c r="K88" s="63"/>
    </row>
    <row r="89" spans="1:11" x14ac:dyDescent="0.25">
      <c r="A89" s="61"/>
      <c r="B89" s="61"/>
      <c r="C89" s="62"/>
      <c r="D89" s="179"/>
      <c r="E89" s="62"/>
      <c r="F89" s="62"/>
      <c r="G89" s="62"/>
      <c r="H89" s="62"/>
      <c r="I89" s="62"/>
      <c r="J89" s="63"/>
      <c r="K89" s="63"/>
    </row>
    <row r="90" spans="1:11" x14ac:dyDescent="0.25">
      <c r="A90" s="61"/>
      <c r="B90" s="61"/>
      <c r="C90" s="62"/>
      <c r="D90" s="179"/>
      <c r="E90" s="62"/>
      <c r="F90" s="62"/>
      <c r="G90" s="62"/>
      <c r="H90" s="62"/>
      <c r="I90" s="62"/>
      <c r="J90" s="63"/>
      <c r="K90" s="63"/>
    </row>
    <row r="91" spans="1:11" x14ac:dyDescent="0.25">
      <c r="A91" s="61"/>
      <c r="B91" s="61"/>
      <c r="C91" s="62"/>
      <c r="D91" s="179"/>
      <c r="E91" s="62"/>
      <c r="F91" s="62"/>
      <c r="G91" s="62"/>
      <c r="H91" s="62"/>
      <c r="I91" s="62"/>
      <c r="J91" s="63"/>
      <c r="K91" s="63"/>
    </row>
    <row r="92" spans="1:11" x14ac:dyDescent="0.25">
      <c r="A92" s="61"/>
      <c r="B92" s="61"/>
      <c r="C92" s="62"/>
      <c r="D92" s="179"/>
      <c r="E92" s="62"/>
      <c r="F92" s="62"/>
      <c r="G92" s="62"/>
      <c r="H92" s="62"/>
      <c r="I92" s="62"/>
      <c r="J92" s="63"/>
      <c r="K92" s="63"/>
    </row>
    <row r="93" spans="1:11" x14ac:dyDescent="0.25">
      <c r="A93" s="61"/>
      <c r="B93" s="61"/>
      <c r="C93" s="62"/>
      <c r="D93" s="179"/>
      <c r="E93" s="62"/>
      <c r="F93" s="62"/>
      <c r="G93" s="62"/>
      <c r="H93" s="62"/>
      <c r="I93" s="62"/>
      <c r="J93" s="63"/>
      <c r="K93" s="63"/>
    </row>
    <row r="94" spans="1:11" x14ac:dyDescent="0.25">
      <c r="A94" s="61"/>
      <c r="B94" s="61"/>
      <c r="C94" s="62"/>
      <c r="D94" s="179"/>
      <c r="E94" s="62"/>
      <c r="F94" s="62"/>
      <c r="G94" s="62"/>
      <c r="H94" s="62"/>
      <c r="I94" s="62"/>
      <c r="J94" s="63"/>
      <c r="K94" s="63"/>
    </row>
    <row r="95" spans="1:11" x14ac:dyDescent="0.25">
      <c r="A95" s="61"/>
      <c r="B95" s="61"/>
      <c r="C95" s="62"/>
      <c r="D95" s="179"/>
      <c r="E95" s="62"/>
      <c r="F95" s="62"/>
      <c r="G95" s="62"/>
      <c r="H95" s="62"/>
      <c r="I95" s="62"/>
      <c r="J95" s="63"/>
      <c r="K95" s="63"/>
    </row>
    <row r="96" spans="1:11" x14ac:dyDescent="0.25">
      <c r="A96" s="61"/>
      <c r="B96" s="61"/>
      <c r="C96" s="62"/>
      <c r="D96" s="179"/>
      <c r="E96" s="62"/>
      <c r="F96" s="62"/>
      <c r="G96" s="62"/>
      <c r="H96" s="62"/>
      <c r="I96" s="62"/>
      <c r="J96" s="63"/>
      <c r="K96" s="63"/>
    </row>
    <row r="97" spans="1:11" x14ac:dyDescent="0.25">
      <c r="A97" s="61"/>
      <c r="B97" s="61"/>
      <c r="C97" s="62"/>
      <c r="D97" s="179"/>
      <c r="E97" s="62"/>
      <c r="F97" s="62"/>
      <c r="G97" s="62"/>
      <c r="H97" s="62"/>
      <c r="I97" s="62"/>
      <c r="J97" s="63"/>
      <c r="K97" s="63"/>
    </row>
    <row r="98" spans="1:11" x14ac:dyDescent="0.25">
      <c r="A98" s="61"/>
      <c r="B98" s="61"/>
      <c r="C98" s="62"/>
      <c r="D98" s="179"/>
      <c r="E98" s="62"/>
      <c r="F98" s="62"/>
      <c r="G98" s="62"/>
      <c r="H98" s="62"/>
      <c r="I98" s="62"/>
      <c r="J98" s="63"/>
      <c r="K98" s="63"/>
    </row>
    <row r="99" spans="1:11" x14ac:dyDescent="0.25">
      <c r="A99" s="61"/>
      <c r="B99" s="61"/>
      <c r="C99" s="62"/>
      <c r="D99" s="179"/>
      <c r="E99" s="62"/>
      <c r="F99" s="62"/>
      <c r="G99" s="62"/>
      <c r="H99" s="62"/>
      <c r="I99" s="62"/>
      <c r="J99" s="63"/>
      <c r="K99" s="63"/>
    </row>
    <row r="100" spans="1:11" x14ac:dyDescent="0.25">
      <c r="A100" s="61"/>
      <c r="B100" s="61"/>
      <c r="C100" s="62"/>
      <c r="D100" s="179"/>
      <c r="E100" s="62"/>
      <c r="F100" s="62"/>
      <c r="G100" s="62"/>
      <c r="H100" s="62"/>
      <c r="I100" s="62"/>
      <c r="J100" s="63"/>
      <c r="K100" s="63"/>
    </row>
    <row r="101" spans="1:11" x14ac:dyDescent="0.25">
      <c r="A101" s="61"/>
      <c r="B101" s="61"/>
      <c r="C101" s="62"/>
      <c r="D101" s="179"/>
      <c r="E101" s="62"/>
      <c r="F101" s="62"/>
      <c r="G101" s="62"/>
      <c r="H101" s="62"/>
      <c r="I101" s="62"/>
      <c r="J101" s="63"/>
      <c r="K101" s="63"/>
    </row>
    <row r="102" spans="1:11" x14ac:dyDescent="0.25">
      <c r="A102" s="61"/>
      <c r="B102" s="61"/>
      <c r="C102" s="62"/>
      <c r="D102" s="62"/>
      <c r="E102" s="62"/>
      <c r="F102" s="62"/>
      <c r="G102" s="62"/>
      <c r="H102" s="62"/>
      <c r="I102" s="62"/>
      <c r="J102" s="63"/>
      <c r="K102" s="63"/>
    </row>
    <row r="103" spans="1:11" x14ac:dyDescent="0.25">
      <c r="A103" s="61"/>
      <c r="B103" s="61"/>
      <c r="C103" s="62"/>
      <c r="D103" s="62"/>
      <c r="E103" s="62"/>
      <c r="F103" s="62"/>
      <c r="G103" s="62"/>
      <c r="H103" s="62"/>
      <c r="I103" s="62"/>
      <c r="J103" s="63"/>
      <c r="K103" s="63"/>
    </row>
    <row r="104" spans="1:11" x14ac:dyDescent="0.25">
      <c r="A104" s="61"/>
      <c r="B104" s="61"/>
      <c r="C104" s="62"/>
      <c r="D104" s="62"/>
      <c r="E104" s="62"/>
      <c r="F104" s="62"/>
      <c r="G104" s="62"/>
      <c r="H104" s="62"/>
      <c r="I104" s="62"/>
      <c r="J104" s="63"/>
      <c r="K104" s="63"/>
    </row>
    <row r="105" spans="1:11" x14ac:dyDescent="0.25">
      <c r="A105" s="61"/>
      <c r="B105" s="61"/>
      <c r="C105" s="62"/>
      <c r="D105" s="62"/>
      <c r="E105" s="62"/>
      <c r="F105" s="62"/>
      <c r="G105" s="62"/>
      <c r="H105" s="62"/>
      <c r="I105" s="62"/>
      <c r="J105" s="63"/>
      <c r="K105" s="63"/>
    </row>
    <row r="106" spans="1:11" x14ac:dyDescent="0.25">
      <c r="A106" s="61"/>
      <c r="B106" s="61"/>
      <c r="C106" s="62"/>
      <c r="D106" s="62"/>
      <c r="E106" s="62"/>
      <c r="F106" s="62"/>
      <c r="G106" s="62"/>
      <c r="H106" s="62"/>
      <c r="I106" s="62"/>
      <c r="J106" s="63"/>
      <c r="K106" s="63"/>
    </row>
    <row r="107" spans="1:11" x14ac:dyDescent="0.25">
      <c r="A107" s="61"/>
      <c r="B107" s="61"/>
      <c r="C107" s="62"/>
      <c r="D107" s="62"/>
      <c r="E107" s="62"/>
      <c r="F107" s="62"/>
      <c r="G107" s="62"/>
      <c r="H107" s="62"/>
      <c r="I107" s="62"/>
      <c r="J107" s="63"/>
      <c r="K107" s="63"/>
    </row>
    <row r="108" spans="1:11" x14ac:dyDescent="0.25">
      <c r="A108" s="61"/>
      <c r="B108" s="61"/>
      <c r="C108" s="62"/>
      <c r="D108" s="62"/>
      <c r="E108" s="62"/>
      <c r="F108" s="62"/>
      <c r="G108" s="62"/>
      <c r="H108" s="62"/>
      <c r="I108" s="62"/>
      <c r="J108" s="63"/>
      <c r="K108" s="63"/>
    </row>
    <row r="109" spans="1:11" x14ac:dyDescent="0.25">
      <c r="A109" s="61"/>
      <c r="B109" s="61"/>
      <c r="C109" s="62"/>
      <c r="D109" s="62"/>
      <c r="E109" s="62"/>
      <c r="F109" s="62"/>
      <c r="G109" s="62"/>
      <c r="H109" s="62"/>
      <c r="I109" s="62"/>
      <c r="J109" s="63"/>
      <c r="K109" s="63"/>
    </row>
    <row r="110" spans="1:11" x14ac:dyDescent="0.25">
      <c r="A110" s="61"/>
      <c r="B110" s="61"/>
      <c r="C110" s="62"/>
      <c r="D110" s="62"/>
      <c r="E110" s="62"/>
      <c r="F110" s="62"/>
      <c r="G110" s="62"/>
      <c r="H110" s="62"/>
      <c r="I110" s="62"/>
      <c r="J110" s="63"/>
      <c r="K110" s="63"/>
    </row>
    <row r="111" spans="1:11" x14ac:dyDescent="0.25">
      <c r="A111" s="61"/>
      <c r="B111" s="61"/>
      <c r="C111" s="62"/>
      <c r="D111" s="62"/>
      <c r="E111" s="62"/>
      <c r="F111" s="62"/>
      <c r="G111" s="62"/>
      <c r="H111" s="62"/>
      <c r="I111" s="62"/>
      <c r="J111" s="63"/>
      <c r="K111" s="63"/>
    </row>
    <row r="112" spans="1:11" x14ac:dyDescent="0.25">
      <c r="A112" s="61"/>
      <c r="B112" s="61"/>
      <c r="C112" s="62"/>
      <c r="D112" s="62"/>
      <c r="E112" s="62"/>
      <c r="F112" s="62"/>
      <c r="G112" s="62"/>
      <c r="H112" s="62"/>
      <c r="I112" s="62"/>
      <c r="J112" s="63"/>
      <c r="K112" s="63"/>
    </row>
  </sheetData>
  <sheetProtection algorithmName="SHA-512" hashValue="i8+MkzIL7Xdtfeoe8uJMThzwHRdLqWr2WwJuhqTQDUWbxZyTUNeX+rXghqpia7/97umRzVm827ywtmqXsLRPYg==" saltValue="/DTP7B/L0EOxm5IzzyMgGQ==" spinCount="100000" sheet="1" objects="1" scenarios="1" autoFilter="0"/>
  <mergeCells count="12">
    <mergeCell ref="BD1:BE1"/>
    <mergeCell ref="A3:K3"/>
    <mergeCell ref="AL1:AM1"/>
    <mergeCell ref="AP1:AQ1"/>
    <mergeCell ref="AN1:AO1"/>
    <mergeCell ref="AR1:AS1"/>
    <mergeCell ref="AV1:AW1"/>
    <mergeCell ref="AX1:AY1"/>
    <mergeCell ref="AZ1:BA1"/>
    <mergeCell ref="BB1:BC1"/>
    <mergeCell ref="AT1:AU1"/>
    <mergeCell ref="A1:J1"/>
  </mergeCells>
  <conditionalFormatting sqref="A5:K18">
    <cfRule type="expression" dxfId="16" priority="5">
      <formula>AND($B5="H",SecurityNiveau="Basis")</formula>
    </cfRule>
  </conditionalFormatting>
  <conditionalFormatting sqref="B1:B3 B5:B1048576">
    <cfRule type="cellIs" dxfId="15" priority="4" operator="equal">
      <formula>"H"</formula>
    </cfRule>
  </conditionalFormatting>
  <conditionalFormatting sqref="J6:J18">
    <cfRule type="expression" dxfId="14" priority="1" stopIfTrue="1">
      <formula>AND(_Check="x",$J6&lt;&gt;"",$J6&lt;&gt;"-",$J6&lt;&gt;"n.v.t.",$J6&lt;&gt;"n/a",$J6&lt;&gt;$AD6)</formula>
    </cfRule>
  </conditionalFormatting>
  <dataValidations count="7">
    <dataValidation type="list" allowBlank="1" showInputMessage="1" showErrorMessage="1" sqref="J9 J16:J18" xr:uid="{00000000-0002-0000-0300-000000000000}">
      <formula1>lst_janeeToel</formula1>
    </dataValidation>
    <dataValidation type="list" allowBlank="1" showInputMessage="1" showErrorMessage="1" sqref="J8 J10:J11 J13 J15" xr:uid="{00000000-0002-0000-0300-000001000000}">
      <formula1>lst_tst</formula1>
    </dataValidation>
    <dataValidation type="list" allowBlank="1" showInputMessage="1" showErrorMessage="1" sqref="J14" xr:uid="{00000000-0002-0000-0300-000002000000}">
      <formula1>lst_Toestemming</formula1>
    </dataValidation>
    <dataValidation type="list" allowBlank="1" showInputMessage="1" showErrorMessage="1" sqref="J12" xr:uid="{00000000-0002-0000-0300-000003000000}">
      <mc:AlternateContent xmlns:x12ac="http://schemas.microsoft.com/office/spreadsheetml/2011/1/ac" xmlns:mc="http://schemas.openxmlformats.org/markup-compatibility/2006">
        <mc:Choice Requires="x12ac">
          <x12ac:list>"Test uitgevoerd, score &gt;=B","Test uitgevoerd, score &lt;B",Geen test uitgevoerd,n.v.t.</x12ac:list>
        </mc:Choice>
        <mc:Fallback>
          <formula1>"Test uitgevoerd, score &gt;=B,Test uitgevoerd, score &lt;B,Geen test uitgevoerd,n.v.t."</formula1>
        </mc:Fallback>
      </mc:AlternateContent>
    </dataValidation>
    <dataValidation type="list" allowBlank="1" showInputMessage="1" showErrorMessage="1" sqref="J6" xr:uid="{00000000-0002-0000-0300-000004000000}">
      <formula1>lst_ToelNvt</formula1>
    </dataValidation>
    <dataValidation type="list" allowBlank="1" showInputMessage="1" showErrorMessage="1" sqref="J7" xr:uid="{00000000-0002-0000-0300-000005000000}">
      <mc:AlternateContent xmlns:x12ac="http://schemas.microsoft.com/office/spreadsheetml/2011/1/ac" xmlns:mc="http://schemas.openxmlformats.org/markup-compatibility/2006">
        <mc:Choice Requires="x12ac">
          <x12ac:list>"Test uitgevoerd, score &gt;=A-","Test uitgevoerd, score &lt;A-",Geen test uitgevoerd,n.v.t.</x12ac:list>
        </mc:Choice>
        <mc:Fallback>
          <formula1>"Test uitgevoerd, score &gt;=A-,Test uitgevoerd, score &lt;A-,Geen test uitgevoerd,n.v.t."</formula1>
        </mc:Fallback>
      </mc:AlternateContent>
    </dataValidation>
    <dataValidation type="list" allowBlank="1" showInputMessage="1" showErrorMessage="1" sqref="AB6:AB18" xr:uid="{00000000-0002-0000-0300-000006000000}">
      <formula1>lst_Category</formula1>
    </dataValidation>
  </dataValidations>
  <hyperlinks>
    <hyperlink ref="I11" r:id="rId1" xr:uid="{00000000-0004-0000-0300-000000000000}"/>
    <hyperlink ref="I12" r:id="rId2" xr:uid="{00000000-0004-0000-0300-000001000000}"/>
    <hyperlink ref="I16" r:id="rId3" xr:uid="{00000000-0004-0000-0300-000002000000}"/>
    <hyperlink ref="I8" r:id="rId4" display="'https://learn.cisecurity.org/benchmarks" xr:uid="{00000000-0004-0000-0300-000003000000}"/>
    <hyperlink ref="I18" r:id="rId5" xr:uid="{00000000-0004-0000-0300-000004000000}"/>
    <hyperlink ref="I7" r:id="rId6" display="'https://www.ssllabs.com/ssltest/" xr:uid="{00000000-0004-0000-0300-000005000000}"/>
  </hyperlinks>
  <pageMargins left="0.23622047244094499" right="0.23622047244094499" top="0.74803149606299202" bottom="0.74803149606299202" header="0.31496062992126" footer="0.31496062992126"/>
  <pageSetup paperSize="8" scale="71" fitToHeight="0" orientation="landscape" r:id="rId7"/>
  <headerFooter>
    <oddFooter>&amp;L&amp;8&amp;F | &amp;A&amp;C&amp;8Indien ingevuld - VERTROUWELIJK&amp;R&amp;8&amp;P van &amp;N</oddFooter>
  </headerFooter>
  <tableParts count="1">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F42"/>
  <sheetViews>
    <sheetView showGridLines="0" showRowColHeaders="0" showZeros="0" workbookViewId="0">
      <selection activeCell="F8" sqref="F8"/>
    </sheetView>
  </sheetViews>
  <sheetFormatPr defaultColWidth="9" defaultRowHeight="15" outlineLevelCol="1" x14ac:dyDescent="0.25"/>
  <cols>
    <col min="1" max="1" width="6.140625" style="64" customWidth="1"/>
    <col min="2" max="2" width="5.28515625" style="120" customWidth="1"/>
    <col min="3" max="3" width="90.5703125" style="137" customWidth="1"/>
    <col min="4" max="4" width="19.7109375" style="159" hidden="1" customWidth="1" outlineLevel="1"/>
    <col min="5" max="5" width="16.7109375" style="159" hidden="1" customWidth="1" outlineLevel="1"/>
    <col min="6" max="6" width="21" style="120" customWidth="1" collapsed="1"/>
    <col min="7" max="7" width="38" style="137" customWidth="1"/>
    <col min="8" max="8" width="3.85546875" style="64" customWidth="1"/>
    <col min="9" max="9" width="3" style="64" customWidth="1"/>
    <col min="10" max="20" width="3.85546875" style="64" customWidth="1"/>
    <col min="21" max="23" width="4" style="64" customWidth="1"/>
    <col min="24" max="24" width="3.7109375" style="64" customWidth="1"/>
    <col min="25" max="26" width="4" style="64" customWidth="1"/>
    <col min="27" max="27" width="8.28515625" style="64" hidden="1" customWidth="1"/>
    <col min="28" max="28" width="18.28515625" style="64" hidden="1" customWidth="1"/>
    <col min="29" max="48" width="9" style="64" hidden="1" customWidth="1"/>
    <col min="49" max="49" width="14.7109375" style="64" hidden="1" customWidth="1"/>
    <col min="50" max="52" width="9" style="64" hidden="1" customWidth="1"/>
    <col min="53" max="53" width="3.7109375" style="64" hidden="1" customWidth="1"/>
    <col min="54" max="54" width="4.28515625" style="64" hidden="1" customWidth="1"/>
    <col min="55" max="55" width="5.7109375" style="98" hidden="1" customWidth="1"/>
    <col min="56" max="56" width="13" style="64" hidden="1" customWidth="1"/>
    <col min="57" max="58" width="9" style="64" hidden="1" customWidth="1"/>
    <col min="59" max="59" width="9" style="64" customWidth="1"/>
    <col min="60" max="16384" width="9" style="64"/>
  </cols>
  <sheetData>
    <row r="1" spans="1:57" ht="23.25" x14ac:dyDescent="0.35">
      <c r="A1" s="273" t="s">
        <v>450</v>
      </c>
      <c r="B1" s="274"/>
      <c r="C1" s="274"/>
      <c r="D1" s="274"/>
      <c r="E1" s="274"/>
      <c r="F1" s="275"/>
      <c r="G1" s="149" t="str">
        <f>"Ingevuld: "&amp;AA1&amp;"%"</f>
        <v>Ingevuld: 0%</v>
      </c>
      <c r="H1" s="18"/>
      <c r="I1" s="18"/>
      <c r="J1" s="18"/>
      <c r="K1" s="18"/>
      <c r="L1" s="18"/>
      <c r="M1" s="18"/>
      <c r="N1" s="18"/>
      <c r="O1" s="18"/>
      <c r="P1" s="18"/>
      <c r="Q1" s="18"/>
      <c r="R1" s="18"/>
      <c r="S1" s="18"/>
      <c r="T1" s="18"/>
      <c r="U1" s="18"/>
      <c r="V1" s="18"/>
      <c r="W1" s="18"/>
      <c r="X1" s="18"/>
      <c r="Y1" s="18"/>
      <c r="Z1" s="18"/>
      <c r="AA1" s="243">
        <f>IF(($AB$1-$AB$2)=0,0,ROUND(100-($AB$2/$AB$1)*100,0))</f>
        <v>0</v>
      </c>
      <c r="AB1" s="17">
        <f>(COUNTA($A5:$A41))-AB3</f>
        <v>14</v>
      </c>
      <c r="AC1" s="17" t="s">
        <v>352</v>
      </c>
      <c r="AD1" s="82" t="s">
        <v>218</v>
      </c>
      <c r="AE1" s="88" t="s">
        <v>58</v>
      </c>
      <c r="AF1" s="89"/>
      <c r="AG1" s="89"/>
      <c r="AH1" s="91"/>
      <c r="AI1" s="82" t="s">
        <v>59</v>
      </c>
      <c r="AJ1" s="18"/>
      <c r="AK1" s="82" t="s">
        <v>60</v>
      </c>
      <c r="AL1" s="2" t="s">
        <v>61</v>
      </c>
      <c r="AM1" s="2"/>
      <c r="AN1" s="2" t="s">
        <v>62</v>
      </c>
      <c r="AO1" s="2"/>
      <c r="AP1" s="2" t="s">
        <v>63</v>
      </c>
      <c r="AQ1" s="2"/>
      <c r="AR1" s="2" t="s">
        <v>64</v>
      </c>
      <c r="AS1" s="2"/>
      <c r="AT1" s="2" t="s">
        <v>65</v>
      </c>
      <c r="AU1" s="2"/>
      <c r="AV1" s="2" t="s">
        <v>66</v>
      </c>
      <c r="AW1" s="2"/>
      <c r="AX1" s="2" t="s">
        <v>2</v>
      </c>
      <c r="AY1" s="2"/>
      <c r="AZ1" s="3" t="s">
        <v>67</v>
      </c>
      <c r="BA1" s="3"/>
      <c r="BB1" s="3" t="s">
        <v>68</v>
      </c>
      <c r="BC1" s="3"/>
      <c r="BD1" s="3" t="s">
        <v>69</v>
      </c>
      <c r="BE1" s="3"/>
    </row>
    <row r="2" spans="1:57" x14ac:dyDescent="0.2">
      <c r="A2" s="136"/>
      <c r="B2" s="146"/>
      <c r="C2" s="134" t="s">
        <v>353</v>
      </c>
      <c r="D2" s="158"/>
      <c r="E2" s="158"/>
      <c r="F2" s="146"/>
      <c r="G2" s="157" t="str">
        <f>"Geselecteerd Security niveau is: "&amp;SecurityNiveau</f>
        <v>Geselecteerd Security niveau is: BASIS</v>
      </c>
      <c r="H2" s="18"/>
      <c r="I2" s="17"/>
      <c r="J2" s="17"/>
      <c r="K2" s="17"/>
      <c r="L2" s="63"/>
      <c r="M2" s="18"/>
      <c r="N2" s="18"/>
      <c r="O2" s="18"/>
      <c r="P2" s="18"/>
      <c r="Q2" s="18"/>
      <c r="R2" s="18"/>
      <c r="S2" s="18"/>
      <c r="T2" s="18"/>
      <c r="U2" s="18"/>
      <c r="V2" s="18"/>
      <c r="W2" s="18"/>
      <c r="X2" s="18"/>
      <c r="Y2" s="18"/>
      <c r="Z2" s="18"/>
      <c r="AA2" s="18"/>
      <c r="AB2" s="17">
        <f>COUNTIF($F$5:$F$41,"")</f>
        <v>14</v>
      </c>
      <c r="AC2" s="17" t="s">
        <v>71</v>
      </c>
      <c r="AD2" s="106">
        <f>AH2</f>
        <v>0</v>
      </c>
      <c r="AE2" s="106">
        <f>SUM(AE5:AE97)</f>
        <v>77</v>
      </c>
      <c r="AF2" s="88"/>
      <c r="AG2" s="88"/>
      <c r="AH2" s="90">
        <f>SUM(AH5:AH97)</f>
        <v>0</v>
      </c>
      <c r="AI2" s="82" t="s">
        <v>72</v>
      </c>
      <c r="AJ2" s="18"/>
      <c r="AK2" s="82"/>
      <c r="AL2" s="95"/>
      <c r="AM2" s="95">
        <f>IF(AND(AM5&gt;0,AL5&gt;0),AM5/AL5,0)</f>
        <v>0</v>
      </c>
      <c r="AN2" s="95"/>
      <c r="AO2" s="95">
        <f>IF(AND(AO5&gt;0,AN5&gt;0),AO5/AN5,0)</f>
        <v>0</v>
      </c>
      <c r="AP2" s="95"/>
      <c r="AQ2" s="95">
        <f>IF(AND(AQ5&gt;0,AP5&gt;0),AQ5/AP5,0)</f>
        <v>0</v>
      </c>
      <c r="AR2" s="95"/>
      <c r="AS2" s="95">
        <f>IF(AND(AS5&gt;0,AR5&gt;0),AS5/AR5,0)</f>
        <v>0</v>
      </c>
      <c r="AT2" s="95"/>
      <c r="AU2" s="95">
        <f>IF(AND(AU5&gt;0,AT5&gt;0),AU5/AT5,0)</f>
        <v>0</v>
      </c>
      <c r="AV2" s="95"/>
      <c r="AW2" s="95">
        <f>IF(AND(AW5&gt;0,AV5&gt;0),AW5/AV5,0)</f>
        <v>0</v>
      </c>
      <c r="AX2" s="95"/>
      <c r="AY2" s="95">
        <f>IF(AND(AY5&gt;0,AX5&gt;0),AY5/AX5,0)</f>
        <v>0</v>
      </c>
      <c r="AZ2" s="89"/>
      <c r="BA2" s="95">
        <f>IF(AND(BA5&gt;0,AZ5&gt;0),BA5/AZ5,0)</f>
        <v>0</v>
      </c>
      <c r="BB2" s="89"/>
      <c r="BC2" s="95">
        <f>IF(AND(BC5&gt;0,BB5&gt;0),BC5/BB5,0)</f>
        <v>0</v>
      </c>
      <c r="BD2" s="89"/>
      <c r="BE2" s="95">
        <f>IF(AND(BE5&gt;0,BD5&gt;0),BE5/BD5,0)</f>
        <v>0</v>
      </c>
    </row>
    <row r="3" spans="1:57" x14ac:dyDescent="0.2">
      <c r="A3" s="136"/>
      <c r="B3" s="146"/>
      <c r="C3" s="134"/>
      <c r="D3" s="158"/>
      <c r="E3" s="158"/>
      <c r="F3" s="146"/>
      <c r="G3" s="134"/>
      <c r="H3" s="18"/>
      <c r="I3" s="17"/>
      <c r="J3" s="17"/>
      <c r="K3" s="17"/>
      <c r="L3" s="63"/>
      <c r="M3" s="18"/>
      <c r="N3" s="18"/>
      <c r="O3" s="18"/>
      <c r="P3" s="18"/>
      <c r="Q3" s="18"/>
      <c r="R3" s="18"/>
      <c r="S3" s="18"/>
      <c r="T3" s="18"/>
      <c r="U3" s="18"/>
      <c r="V3" s="18"/>
      <c r="W3" s="18"/>
      <c r="X3" s="18"/>
      <c r="Y3" s="18"/>
      <c r="Z3" s="18"/>
      <c r="AA3" s="18"/>
      <c r="AB3" s="17">
        <f>COUNTIF($F:$F,"n.v.t.")</f>
        <v>11</v>
      </c>
      <c r="AC3" s="82" t="s">
        <v>74</v>
      </c>
      <c r="AD3" s="89"/>
      <c r="AE3" s="89"/>
      <c r="AF3" s="88"/>
      <c r="AG3" s="88"/>
      <c r="AH3" s="90"/>
      <c r="AI3" s="82"/>
      <c r="AJ3" s="82"/>
      <c r="AK3" s="82"/>
      <c r="AL3" s="95"/>
      <c r="AM3" s="95"/>
      <c r="AN3" s="95"/>
      <c r="AO3" s="95"/>
      <c r="AP3" s="95"/>
      <c r="AQ3" s="95"/>
      <c r="AR3" s="95"/>
      <c r="AS3" s="95"/>
      <c r="AT3" s="95"/>
      <c r="AU3" s="95"/>
      <c r="AV3" s="95"/>
      <c r="AW3" s="95"/>
      <c r="AX3" s="95"/>
      <c r="AY3" s="95"/>
      <c r="AZ3" s="89"/>
      <c r="BA3" s="95"/>
      <c r="BB3" s="89"/>
      <c r="BC3" s="95"/>
      <c r="BD3" s="89"/>
      <c r="BE3" s="95"/>
    </row>
    <row r="4" spans="1:57" x14ac:dyDescent="0.2">
      <c r="A4" s="133" t="s">
        <v>77</v>
      </c>
      <c r="B4" s="147" t="s">
        <v>356</v>
      </c>
      <c r="C4" s="134" t="s">
        <v>451</v>
      </c>
      <c r="D4" s="158" t="s">
        <v>222</v>
      </c>
      <c r="E4" s="158" t="s">
        <v>452</v>
      </c>
      <c r="F4" s="160" t="s">
        <v>80</v>
      </c>
      <c r="G4" s="135" t="s">
        <v>81</v>
      </c>
      <c r="H4" s="82"/>
      <c r="I4" s="17"/>
      <c r="J4" s="82"/>
      <c r="K4" s="82"/>
      <c r="L4" s="88"/>
      <c r="M4" s="82"/>
      <c r="N4" s="82"/>
      <c r="O4" s="82"/>
      <c r="P4" s="82"/>
      <c r="Q4" s="82"/>
      <c r="R4" s="82"/>
      <c r="S4" s="82"/>
      <c r="T4" s="82"/>
      <c r="U4" s="82"/>
      <c r="V4" s="82"/>
      <c r="W4" s="82"/>
      <c r="X4" s="82"/>
      <c r="Y4" s="82"/>
      <c r="Z4" s="82"/>
      <c r="AA4" s="82" t="s">
        <v>88</v>
      </c>
      <c r="AB4" s="82" t="s">
        <v>83</v>
      </c>
      <c r="AC4" s="88" t="s">
        <v>84</v>
      </c>
      <c r="AD4" s="88" t="s">
        <v>85</v>
      </c>
      <c r="AE4" s="88" t="s">
        <v>86</v>
      </c>
      <c r="AF4" s="88" t="s">
        <v>87</v>
      </c>
      <c r="AG4" s="88"/>
      <c r="AH4" s="91" t="s">
        <v>88</v>
      </c>
      <c r="AI4" s="82" t="s">
        <v>362</v>
      </c>
      <c r="AJ4" s="82"/>
      <c r="AK4" s="82"/>
      <c r="AL4" s="96" t="s">
        <v>75</v>
      </c>
      <c r="AM4" s="96" t="s">
        <v>76</v>
      </c>
      <c r="AN4" s="96" t="s">
        <v>75</v>
      </c>
      <c r="AO4" s="96" t="s">
        <v>76</v>
      </c>
      <c r="AP4" s="96" t="s">
        <v>75</v>
      </c>
      <c r="AQ4" s="96" t="s">
        <v>76</v>
      </c>
      <c r="AR4" s="96" t="s">
        <v>75</v>
      </c>
      <c r="AS4" s="96" t="s">
        <v>76</v>
      </c>
      <c r="AT4" s="96" t="s">
        <v>75</v>
      </c>
      <c r="AU4" s="96" t="s">
        <v>76</v>
      </c>
      <c r="AV4" s="96" t="s">
        <v>75</v>
      </c>
      <c r="AW4" s="96" t="s">
        <v>76</v>
      </c>
      <c r="AX4" s="96" t="s">
        <v>75</v>
      </c>
      <c r="AY4" s="96" t="s">
        <v>76</v>
      </c>
      <c r="AZ4" s="88" t="s">
        <v>75</v>
      </c>
      <c r="BA4" s="88" t="s">
        <v>76</v>
      </c>
      <c r="BB4" s="88" t="s">
        <v>75</v>
      </c>
      <c r="BC4" s="88" t="s">
        <v>76</v>
      </c>
      <c r="BD4" s="88" t="s">
        <v>75</v>
      </c>
      <c r="BE4" s="88" t="s">
        <v>76</v>
      </c>
    </row>
    <row r="5" spans="1:57" x14ac:dyDescent="0.25">
      <c r="A5" s="161"/>
      <c r="B5" s="162"/>
      <c r="C5" s="163" t="s">
        <v>453</v>
      </c>
      <c r="D5" s="163"/>
      <c r="E5" s="163"/>
      <c r="F5" s="164" t="s">
        <v>454</v>
      </c>
      <c r="G5" s="165" t="str">
        <f>IF(AND(SecurityNiveau="Basis",Tabel2[[#This Row],[Niv]]="H"),"Met security niveau "&amp;SecurityNiveau&amp;", hoeft deze vraag  niet beantwoord worden.","")</f>
        <v/>
      </c>
      <c r="H5" s="82"/>
      <c r="I5" s="82"/>
      <c r="J5" s="82"/>
      <c r="K5" s="82"/>
      <c r="L5" s="82"/>
      <c r="M5" s="82"/>
      <c r="N5" s="82"/>
      <c r="O5" s="82"/>
      <c r="P5" s="82"/>
      <c r="Q5" s="82"/>
      <c r="R5" s="82"/>
      <c r="S5" s="82"/>
      <c r="T5" s="82"/>
      <c r="U5" s="82"/>
      <c r="V5" s="82"/>
      <c r="W5" s="82"/>
      <c r="X5" s="82"/>
      <c r="Y5" s="82"/>
      <c r="Z5" s="82"/>
      <c r="AA5" s="18" t="str">
        <f>IF(Tabel2[[#This Row],['#]]="","",IF(Tabel2[[#This Row],[Antwoord leverancier]]=AD5,"ok","nok"))</f>
        <v/>
      </c>
      <c r="AB5" s="82"/>
      <c r="AC5" s="88">
        <v>0</v>
      </c>
      <c r="AD5" s="89"/>
      <c r="AE5" s="89">
        <f>IF(Tabel2[[#This Row],[Antwoord leverancier]]="BASIS",0,AC5)</f>
        <v>0</v>
      </c>
      <c r="AF5" s="89">
        <f>IF(AND(AD5="Zie Toelichting",Tabel2[[#This Row],[Antwoord leverancier]]=AD5,Tabel2[[#This Row],[Toelichting]]&lt;&gt;""),AE5,0)</f>
        <v>0</v>
      </c>
      <c r="AG5" s="89"/>
      <c r="AH5" s="90">
        <f>IF(AND(Tabel2[[#This Row],[Antwoord leverancier]]=AD5,Tabel2[[#This Row],[Antwoord leverancier]]&lt;&gt;"Zie Toelichting"),AC5,AF5)</f>
        <v>0</v>
      </c>
      <c r="AI5" s="18"/>
      <c r="AJ5" s="18"/>
      <c r="AK5" s="18"/>
      <c r="AL5" s="96">
        <f t="shared" ref="AL5:BE5" si="0">SUM(AL6:AL199)</f>
        <v>0</v>
      </c>
      <c r="AM5" s="96">
        <f t="shared" si="0"/>
        <v>0</v>
      </c>
      <c r="AN5" s="96">
        <f t="shared" si="0"/>
        <v>10</v>
      </c>
      <c r="AO5" s="96">
        <f t="shared" si="0"/>
        <v>0</v>
      </c>
      <c r="AP5" s="96">
        <f t="shared" si="0"/>
        <v>0</v>
      </c>
      <c r="AQ5" s="96">
        <f t="shared" si="0"/>
        <v>0</v>
      </c>
      <c r="AR5" s="96">
        <f t="shared" si="0"/>
        <v>11</v>
      </c>
      <c r="AS5" s="96">
        <f t="shared" si="0"/>
        <v>0</v>
      </c>
      <c r="AT5" s="96">
        <f t="shared" si="0"/>
        <v>0</v>
      </c>
      <c r="AU5" s="96">
        <f t="shared" si="0"/>
        <v>0</v>
      </c>
      <c r="AV5" s="96">
        <f t="shared" si="0"/>
        <v>0</v>
      </c>
      <c r="AW5" s="96">
        <f t="shared" si="0"/>
        <v>0</v>
      </c>
      <c r="AX5" s="96">
        <f t="shared" si="0"/>
        <v>3</v>
      </c>
      <c r="AY5" s="96">
        <f t="shared" si="0"/>
        <v>0</v>
      </c>
      <c r="AZ5" s="96">
        <f t="shared" si="0"/>
        <v>0</v>
      </c>
      <c r="BA5" s="96">
        <f t="shared" si="0"/>
        <v>0</v>
      </c>
      <c r="BB5" s="96">
        <f t="shared" si="0"/>
        <v>6</v>
      </c>
      <c r="BC5" s="96">
        <f t="shared" si="0"/>
        <v>0</v>
      </c>
      <c r="BD5" s="96">
        <f t="shared" si="0"/>
        <v>16</v>
      </c>
      <c r="BE5" s="96">
        <f t="shared" si="0"/>
        <v>0</v>
      </c>
    </row>
    <row r="6" spans="1:57" ht="38.25" x14ac:dyDescent="0.25">
      <c r="A6" s="161"/>
      <c r="B6" s="162"/>
      <c r="C6" s="166" t="s">
        <v>455</v>
      </c>
      <c r="D6" s="163"/>
      <c r="E6" s="163"/>
      <c r="F6" s="164" t="s">
        <v>454</v>
      </c>
      <c r="G6" s="165" t="str">
        <f>IF(AND(SecurityNiveau="Basis",Tabel2[[#This Row],[Niv]]="H"),"Met security niveau "&amp;SecurityNiveau&amp;", hoeft deze vraag  niet beantwoord worden.","")</f>
        <v/>
      </c>
      <c r="H6" s="18"/>
      <c r="I6" s="18"/>
      <c r="J6" s="18"/>
      <c r="K6" s="82"/>
      <c r="L6" s="18"/>
      <c r="M6" s="18"/>
      <c r="N6" s="18"/>
      <c r="O6" s="18"/>
      <c r="P6" s="18"/>
      <c r="Q6" s="18"/>
      <c r="R6" s="18"/>
      <c r="S6" s="18"/>
      <c r="T6" s="18"/>
      <c r="U6" s="18"/>
      <c r="V6" s="18"/>
      <c r="W6" s="18"/>
      <c r="X6" s="18"/>
      <c r="Y6" s="18"/>
      <c r="Z6" s="18"/>
      <c r="AA6" s="18" t="str">
        <f>IF(Tabel2[[#This Row],['#]]="","",IF(Tabel2[[#This Row],[Antwoord leverancier]]=AD6,"ok","nok"))</f>
        <v/>
      </c>
      <c r="AB6" s="18"/>
      <c r="AC6" s="89">
        <v>0</v>
      </c>
      <c r="AD6" s="89"/>
      <c r="AE6" s="89">
        <f>IF(Tabel2[[#This Row],[Antwoord leverancier]]="BASIS",0,AC6)</f>
        <v>0</v>
      </c>
      <c r="AF6" s="89">
        <f>IF(AND(AD6="Zie Toelichting",Tabel2[[#This Row],[Antwoord leverancier]]=AD6,Tabel2[[#This Row],[Toelichting]]&lt;&gt;""),AE6,0)</f>
        <v>0</v>
      </c>
      <c r="AG6" s="89"/>
      <c r="AH6" s="90">
        <f>IF(AND(Tabel2[[#This Row],[Antwoord leverancier]]=AD6,Tabel2[[#This Row],[Antwoord leverancier]]&lt;&gt;"Zie Toelichting"),AC6,AF6)</f>
        <v>0</v>
      </c>
      <c r="AI6" s="18"/>
      <c r="AJ6" s="18"/>
      <c r="AK6" s="18"/>
      <c r="AL6" s="95">
        <f>IF(AND($AB6=AL$1,$F6&lt;&gt;"n.v.t."),$AE6,0)</f>
        <v>0</v>
      </c>
      <c r="AM6" s="95">
        <f t="shared" ref="AM6" si="1">IF($AB6=AL$1,$AH6,0)</f>
        <v>0</v>
      </c>
      <c r="AN6" s="95">
        <f>IF(AND($AB6=AN$1,$F6&lt;&gt;"n.v.t."),$AE6,0)</f>
        <v>0</v>
      </c>
      <c r="AO6" s="95">
        <f t="shared" ref="AO6" si="2">IF($AB6=AN$1,$AH6,0)</f>
        <v>0</v>
      </c>
      <c r="AP6" s="95">
        <f>IF(AND($AB6=AP$1,$F6&lt;&gt;"n.v.t."),$AE6,0)</f>
        <v>0</v>
      </c>
      <c r="AQ6" s="95">
        <f t="shared" ref="AQ6" si="3">IF($AB6=AP$1,$AH6,0)</f>
        <v>0</v>
      </c>
      <c r="AR6" s="95">
        <f>IF(AND($AB6=AR$1,$F6&lt;&gt;"n.v.t."),$AE6,0)</f>
        <v>0</v>
      </c>
      <c r="AS6" s="95">
        <f t="shared" ref="AS6" si="4">IF($AB6=AR$1,$AH6,0)</f>
        <v>0</v>
      </c>
      <c r="AT6" s="95">
        <f>IF(AND($AB6=AT$1,$F6&lt;&gt;"n.v.t."),$AE6,0)</f>
        <v>0</v>
      </c>
      <c r="AU6" s="95">
        <f t="shared" ref="AU6" si="5">IF($AB6=AT$1,$AH6,0)</f>
        <v>0</v>
      </c>
      <c r="AV6" s="95">
        <f>IF(AND($AB6=AV$1,$F6&lt;&gt;"n.v.t."),$AE6,0)</f>
        <v>0</v>
      </c>
      <c r="AW6" s="95">
        <f t="shared" ref="AW6" si="6">IF($AB6=AV$1,$AH6,0)</f>
        <v>0</v>
      </c>
      <c r="AX6" s="95">
        <f>IF(AND($AB6=AX$1,$F6&lt;&gt;"n.v.t."),$AE6,0)</f>
        <v>0</v>
      </c>
      <c r="AY6" s="95">
        <f t="shared" ref="AY6" si="7">IF($AB6=AX$1,$AH6,0)</f>
        <v>0</v>
      </c>
      <c r="AZ6" s="95">
        <f>IF(AND($AB6=AZ$1,$F6&lt;&gt;"n.v.t."),$AE6,0)</f>
        <v>0</v>
      </c>
      <c r="BA6" s="95">
        <f t="shared" ref="BA6" si="8">IF($AB6=AZ$1,$AH6,0)</f>
        <v>0</v>
      </c>
      <c r="BB6" s="95">
        <f>IF(AND($AB6=BB$1,$F6&lt;&gt;"n.v.t."),$AE6,0)</f>
        <v>0</v>
      </c>
      <c r="BC6" s="95">
        <f t="shared" ref="BC6" si="9">IF($AB6=BB$1,$AH6,0)</f>
        <v>0</v>
      </c>
      <c r="BD6" s="95">
        <f>IF(AND($AB6=BD$1,$F6&lt;&gt;"n.v.t."),$AE6,0)</f>
        <v>0</v>
      </c>
      <c r="BE6" s="95">
        <f t="shared" ref="BE6" si="10">IF($AB6=BD$1,$AH6,0)</f>
        <v>0</v>
      </c>
    </row>
    <row r="7" spans="1:57" x14ac:dyDescent="0.25">
      <c r="A7" s="161"/>
      <c r="B7" s="162"/>
      <c r="C7" s="163" t="s">
        <v>456</v>
      </c>
      <c r="D7" s="163"/>
      <c r="E7" s="163"/>
      <c r="F7" s="164" t="s">
        <v>454</v>
      </c>
      <c r="G7" s="165" t="str">
        <f>IF(AND(SecurityNiveau="Basis",Tabel2[[#This Row],[Niv]]="H"),"Met security niveau "&amp;SecurityNiveau&amp;", hoeft deze vraag  niet beantwoord worden.","")</f>
        <v/>
      </c>
      <c r="H7" s="18"/>
      <c r="I7" s="18"/>
      <c r="J7" s="18"/>
      <c r="K7" s="82"/>
      <c r="L7" s="18"/>
      <c r="M7" s="18"/>
      <c r="N7" s="18"/>
      <c r="O7" s="18"/>
      <c r="P7" s="18"/>
      <c r="Q7" s="18"/>
      <c r="R7" s="18"/>
      <c r="S7" s="18"/>
      <c r="T7" s="18"/>
      <c r="U7" s="18"/>
      <c r="V7" s="18"/>
      <c r="W7" s="18"/>
      <c r="X7" s="18"/>
      <c r="Y7" s="18"/>
      <c r="Z7" s="18"/>
      <c r="AA7" s="18" t="str">
        <f>IF(Tabel2[[#This Row],['#]]="","",IF(Tabel2[[#This Row],[Antwoord leverancier]]=AD7,"ok","nok"))</f>
        <v/>
      </c>
      <c r="AB7" s="18"/>
      <c r="AC7" s="89"/>
      <c r="AD7" s="89" t="s">
        <v>128</v>
      </c>
      <c r="AE7" s="89">
        <f>IF(Tabel2[[#This Row],[Antwoord leverancier]]="BASIS",0,AC7)</f>
        <v>0</v>
      </c>
      <c r="AF7" s="89">
        <f>IF(AND(AD7="Zie Toelichting",Tabel2[[#This Row],[Antwoord leverancier]]=AD7,Tabel2[[#This Row],[Toelichting]]&lt;&gt;""),AE7,0)</f>
        <v>0</v>
      </c>
      <c r="AG7" s="89"/>
      <c r="AH7" s="90">
        <f>IF(AND(Tabel2[[#This Row],[Antwoord leverancier]]=AD7,Tabel2[[#This Row],[Antwoord leverancier]]&lt;&gt;"Zie Toelichting"),AC7,AF7)</f>
        <v>0</v>
      </c>
      <c r="AI7" s="18"/>
      <c r="AJ7" s="18"/>
      <c r="AK7" s="18"/>
      <c r="AL7" s="95">
        <f t="shared" ref="AL7:AZ41" si="11">IF(AND($AB7=AL$1,$F7&lt;&gt;"n.v.t."),$AE7,0)</f>
        <v>0</v>
      </c>
      <c r="AM7" s="95">
        <f t="shared" ref="AM7:AM41" si="12">IF($AB7=AL$1,$AH7,0)</f>
        <v>0</v>
      </c>
      <c r="AN7" s="95">
        <f t="shared" si="11"/>
        <v>0</v>
      </c>
      <c r="AO7" s="95">
        <f t="shared" ref="AO7:AO41" si="13">IF($AB7=AN$1,$AH7,0)</f>
        <v>0</v>
      </c>
      <c r="AP7" s="95">
        <f t="shared" si="11"/>
        <v>0</v>
      </c>
      <c r="AQ7" s="95">
        <f t="shared" ref="AQ7:AQ41" si="14">IF($AB7=AP$1,$AH7,0)</f>
        <v>0</v>
      </c>
      <c r="AR7" s="95">
        <f t="shared" si="11"/>
        <v>0</v>
      </c>
      <c r="AS7" s="95">
        <f t="shared" ref="AS7:AS41" si="15">IF($AB7=AR$1,$AH7,0)</f>
        <v>0</v>
      </c>
      <c r="AT7" s="95">
        <f t="shared" si="11"/>
        <v>0</v>
      </c>
      <c r="AU7" s="95">
        <f t="shared" ref="AU7:AU41" si="16">IF($AB7=AT$1,$AH7,0)</f>
        <v>0</v>
      </c>
      <c r="AV7" s="95">
        <f t="shared" si="11"/>
        <v>0</v>
      </c>
      <c r="AW7" s="95">
        <f t="shared" ref="AW7:AW41" si="17">IF($AB7=AV$1,$AH7,0)</f>
        <v>0</v>
      </c>
      <c r="AX7" s="95">
        <f t="shared" si="11"/>
        <v>0</v>
      </c>
      <c r="AY7" s="95">
        <f t="shared" ref="AY7:AY41" si="18">IF($AB7=AX$1,$AH7,0)</f>
        <v>0</v>
      </c>
      <c r="AZ7" s="95">
        <f t="shared" si="11"/>
        <v>0</v>
      </c>
      <c r="BA7" s="95">
        <f t="shared" ref="BA7:BA41" si="19">IF($AB7=AZ$1,$AH7,0)</f>
        <v>0</v>
      </c>
      <c r="BB7" s="95">
        <f t="shared" ref="BB7:BB41" si="20">IF(AND($AB7=BB$1,$F7&lt;&gt;"n.v.t."),$AE7,0)</f>
        <v>0</v>
      </c>
      <c r="BC7" s="95">
        <f t="shared" ref="BC7:BC41" si="21">IF($AB7=BB$1,$AH7,0)</f>
        <v>0</v>
      </c>
      <c r="BD7" s="95">
        <f t="shared" ref="BD7:BD41" si="22">IF(AND($AB7=BD$1,$F7&lt;&gt;"n.v.t."),$AE7,0)</f>
        <v>0</v>
      </c>
      <c r="BE7" s="95">
        <f t="shared" ref="BE7:BE41" si="23">IF($AB7=BD$1,$AH7,0)</f>
        <v>0</v>
      </c>
    </row>
    <row r="8" spans="1:57" ht="34.5" customHeight="1" x14ac:dyDescent="0.25">
      <c r="A8" s="167" t="s">
        <v>457</v>
      </c>
      <c r="B8" s="168"/>
      <c r="C8" s="169" t="s">
        <v>458</v>
      </c>
      <c r="D8" s="169" t="s">
        <v>459</v>
      </c>
      <c r="E8" s="169" t="s">
        <v>460</v>
      </c>
      <c r="F8" s="229" t="str">
        <f>IF(AND(SecurityNiveau="Basis",Tabel2[[#This Row],[Niv]]="H"),"N.V.T.","")</f>
        <v/>
      </c>
      <c r="G8" s="230" t="str">
        <f>IF(AND(SecurityNiveau="Basis",Tabel2[[#This Row],[Niv]]="H"),"Met security niveau "&amp;SecurityNiveau&amp;", hoeft deze vraag  niet beantwoord worden.","")</f>
        <v/>
      </c>
      <c r="H8" s="18"/>
      <c r="I8" s="18"/>
      <c r="J8" s="18"/>
      <c r="K8" s="82"/>
      <c r="L8" s="18"/>
      <c r="M8" s="18"/>
      <c r="N8" s="18"/>
      <c r="O8" s="18"/>
      <c r="P8" s="18"/>
      <c r="Q8" s="18"/>
      <c r="R8" s="18"/>
      <c r="S8" s="18"/>
      <c r="T8" s="18"/>
      <c r="U8" s="18"/>
      <c r="V8" s="18"/>
      <c r="W8" s="18"/>
      <c r="X8" s="18"/>
      <c r="Y8" s="18"/>
      <c r="Z8" s="18"/>
      <c r="AA8" s="18" t="str">
        <f>IF(Tabel2[[#This Row],['#]]="","",IF(Tabel2[[#This Row],[Antwoord leverancier]]=AD8,"ok","nok"))</f>
        <v>nok</v>
      </c>
      <c r="AB8" s="18" t="s">
        <v>68</v>
      </c>
      <c r="AC8" s="89">
        <v>3</v>
      </c>
      <c r="AD8" s="89" t="s">
        <v>128</v>
      </c>
      <c r="AE8" s="89">
        <f>IF(Tabel2[[#This Row],[Antwoord leverancier]]="BASIS",0,AC8)</f>
        <v>3</v>
      </c>
      <c r="AF8" s="89">
        <f>IF(AND(AD8="Zie Toelichting",Tabel2[[#This Row],[Antwoord leverancier]]=AD8,Tabel2[[#This Row],[Toelichting]]&lt;&gt;""),AE8,0)</f>
        <v>0</v>
      </c>
      <c r="AG8" s="89"/>
      <c r="AH8" s="90">
        <f>IF(AND(Tabel2[[#This Row],[Antwoord leverancier]]=AD8,Tabel2[[#This Row],[Antwoord leverancier]]&lt;&gt;"Zie Toelichting"),AC8,AF8)</f>
        <v>0</v>
      </c>
      <c r="AI8" s="18"/>
      <c r="AJ8" s="18"/>
      <c r="AK8" s="18"/>
      <c r="AL8" s="95">
        <f t="shared" si="11"/>
        <v>0</v>
      </c>
      <c r="AM8" s="95">
        <f t="shared" si="12"/>
        <v>0</v>
      </c>
      <c r="AN8" s="95">
        <f t="shared" si="11"/>
        <v>0</v>
      </c>
      <c r="AO8" s="95">
        <f t="shared" si="13"/>
        <v>0</v>
      </c>
      <c r="AP8" s="95">
        <f t="shared" si="11"/>
        <v>0</v>
      </c>
      <c r="AQ8" s="95">
        <f t="shared" si="14"/>
        <v>0</v>
      </c>
      <c r="AR8" s="95">
        <f t="shared" si="11"/>
        <v>0</v>
      </c>
      <c r="AS8" s="95">
        <f t="shared" si="15"/>
        <v>0</v>
      </c>
      <c r="AT8" s="95">
        <f t="shared" si="11"/>
        <v>0</v>
      </c>
      <c r="AU8" s="95">
        <f t="shared" si="16"/>
        <v>0</v>
      </c>
      <c r="AV8" s="95">
        <f t="shared" si="11"/>
        <v>0</v>
      </c>
      <c r="AW8" s="95">
        <f t="shared" si="17"/>
        <v>0</v>
      </c>
      <c r="AX8" s="95">
        <f t="shared" si="11"/>
        <v>0</v>
      </c>
      <c r="AY8" s="95">
        <f t="shared" si="18"/>
        <v>0</v>
      </c>
      <c r="AZ8" s="95">
        <f t="shared" si="11"/>
        <v>0</v>
      </c>
      <c r="BA8" s="95">
        <f t="shared" si="19"/>
        <v>0</v>
      </c>
      <c r="BB8" s="95">
        <f t="shared" si="20"/>
        <v>3</v>
      </c>
      <c r="BC8" s="95">
        <f t="shared" si="21"/>
        <v>0</v>
      </c>
      <c r="BD8" s="95">
        <f t="shared" si="22"/>
        <v>0</v>
      </c>
      <c r="BE8" s="95">
        <f t="shared" si="23"/>
        <v>0</v>
      </c>
    </row>
    <row r="9" spans="1:57" x14ac:dyDescent="0.25">
      <c r="A9" s="161"/>
      <c r="B9" s="162"/>
      <c r="C9" s="163" t="s">
        <v>461</v>
      </c>
      <c r="D9" s="163"/>
      <c r="E9" s="163"/>
      <c r="F9" s="232" t="s">
        <v>454</v>
      </c>
      <c r="G9" s="233" t="str">
        <f>IF(AND(SecurityNiveau="Basis",Tabel2[[#This Row],[Niv]]="H"),"Met security niveau "&amp;SecurityNiveau&amp;", hoeft deze vraag  niet beantwoord worden.","")</f>
        <v/>
      </c>
      <c r="H9" s="18"/>
      <c r="I9" s="18"/>
      <c r="J9" s="18"/>
      <c r="K9" s="82"/>
      <c r="L9" s="18"/>
      <c r="M9" s="18"/>
      <c r="N9" s="18"/>
      <c r="O9" s="18"/>
      <c r="P9" s="18"/>
      <c r="Q9" s="18"/>
      <c r="R9" s="18"/>
      <c r="S9" s="18"/>
      <c r="T9" s="18"/>
      <c r="U9" s="18"/>
      <c r="V9" s="18"/>
      <c r="W9" s="18"/>
      <c r="X9" s="18"/>
      <c r="Y9" s="18"/>
      <c r="Z9" s="18"/>
      <c r="AA9" s="18" t="str">
        <f>IF(Tabel2[[#This Row],['#]]="","",IF(Tabel2[[#This Row],[Antwoord leverancier]]=AD9,"ok","nok"))</f>
        <v/>
      </c>
      <c r="AB9" s="18"/>
      <c r="AC9" s="89"/>
      <c r="AD9" s="89"/>
      <c r="AE9" s="89">
        <f>IF(Tabel2[[#This Row],[Antwoord leverancier]]="BASIS",0,AC9)</f>
        <v>0</v>
      </c>
      <c r="AF9" s="89">
        <f>IF(AND(AD9="Zie Toelichting",Tabel2[[#This Row],[Antwoord leverancier]]=AD9,Tabel2[[#This Row],[Toelichting]]&lt;&gt;""),AE9,0)</f>
        <v>0</v>
      </c>
      <c r="AG9" s="89"/>
      <c r="AH9" s="90">
        <f>IF(AND(Tabel2[[#This Row],[Antwoord leverancier]]=AD9,Tabel2[[#This Row],[Antwoord leverancier]]&lt;&gt;"Zie Toelichting"),AC9,AF9)</f>
        <v>0</v>
      </c>
      <c r="AI9" s="18"/>
      <c r="AJ9" s="18"/>
      <c r="AK9" s="18"/>
      <c r="AL9" s="95">
        <f t="shared" si="11"/>
        <v>0</v>
      </c>
      <c r="AM9" s="95">
        <f t="shared" si="12"/>
        <v>0</v>
      </c>
      <c r="AN9" s="95">
        <f t="shared" si="11"/>
        <v>0</v>
      </c>
      <c r="AO9" s="95">
        <f t="shared" si="13"/>
        <v>0</v>
      </c>
      <c r="AP9" s="95">
        <f t="shared" si="11"/>
        <v>0</v>
      </c>
      <c r="AQ9" s="95">
        <f t="shared" si="14"/>
        <v>0</v>
      </c>
      <c r="AR9" s="95">
        <f t="shared" si="11"/>
        <v>0</v>
      </c>
      <c r="AS9" s="95">
        <f t="shared" si="15"/>
        <v>0</v>
      </c>
      <c r="AT9" s="95">
        <f t="shared" si="11"/>
        <v>0</v>
      </c>
      <c r="AU9" s="95">
        <f t="shared" si="16"/>
        <v>0</v>
      </c>
      <c r="AV9" s="95">
        <f t="shared" si="11"/>
        <v>0</v>
      </c>
      <c r="AW9" s="95">
        <f t="shared" si="17"/>
        <v>0</v>
      </c>
      <c r="AX9" s="95">
        <f t="shared" si="11"/>
        <v>0</v>
      </c>
      <c r="AY9" s="95">
        <f t="shared" si="18"/>
        <v>0</v>
      </c>
      <c r="AZ9" s="95">
        <f t="shared" si="11"/>
        <v>0</v>
      </c>
      <c r="BA9" s="95">
        <f t="shared" si="19"/>
        <v>0</v>
      </c>
      <c r="BB9" s="95">
        <f t="shared" si="20"/>
        <v>0</v>
      </c>
      <c r="BC9" s="95">
        <f t="shared" si="21"/>
        <v>0</v>
      </c>
      <c r="BD9" s="95">
        <f t="shared" si="22"/>
        <v>0</v>
      </c>
      <c r="BE9" s="95">
        <f t="shared" si="23"/>
        <v>0</v>
      </c>
    </row>
    <row r="10" spans="1:57" ht="76.5" x14ac:dyDescent="0.25">
      <c r="A10" s="167" t="s">
        <v>462</v>
      </c>
      <c r="B10" s="168"/>
      <c r="C10" s="169" t="s">
        <v>463</v>
      </c>
      <c r="D10" s="169" t="s">
        <v>459</v>
      </c>
      <c r="E10" s="169" t="s">
        <v>464</v>
      </c>
      <c r="F10" s="229" t="str">
        <f>IF(AND(SecurityNiveau="Basis",Tabel2[[#This Row],[Niv]]="H"),"N.V.T.","")</f>
        <v/>
      </c>
      <c r="G10" s="230" t="str">
        <f>IF(AND(SecurityNiveau="Basis",Tabel2[[#This Row],[Niv]]="H"),"Met security niveau "&amp;SecurityNiveau&amp;", hoeft deze vraag  niet beantwoord worden.","")</f>
        <v/>
      </c>
      <c r="H10" s="18"/>
      <c r="I10" s="18"/>
      <c r="J10" s="18"/>
      <c r="K10" s="82"/>
      <c r="L10" s="18"/>
      <c r="M10" s="18"/>
      <c r="N10" s="18"/>
      <c r="O10" s="18"/>
      <c r="P10" s="18"/>
      <c r="Q10" s="18"/>
      <c r="R10" s="18"/>
      <c r="S10" s="18"/>
      <c r="T10" s="18"/>
      <c r="U10" s="18"/>
      <c r="V10" s="18"/>
      <c r="W10" s="18"/>
      <c r="X10" s="18"/>
      <c r="Y10" s="18"/>
      <c r="Z10" s="18"/>
      <c r="AA10" s="18" t="str">
        <f>IF(Tabel2[[#This Row],['#]]="","",IF(Tabel2[[#This Row],[Antwoord leverancier]]=AD10,"ok","nok"))</f>
        <v>nok</v>
      </c>
      <c r="AB10" s="18" t="s">
        <v>69</v>
      </c>
      <c r="AC10" s="89">
        <v>3</v>
      </c>
      <c r="AD10" s="89" t="s">
        <v>128</v>
      </c>
      <c r="AE10" s="89">
        <f>IF(Tabel2[[#This Row],[Antwoord leverancier]]="BASIS",0,AC10)</f>
        <v>3</v>
      </c>
      <c r="AF10" s="89">
        <f>IF(AND(AD10="Zie Toelichting",Tabel2[[#This Row],[Antwoord leverancier]]=AD10,Tabel2[[#This Row],[Toelichting]]&lt;&gt;""),AE10,0)</f>
        <v>0</v>
      </c>
      <c r="AG10" s="89"/>
      <c r="AH10" s="90">
        <f>IF(AND(Tabel2[[#This Row],[Antwoord leverancier]]=AD10,Tabel2[[#This Row],[Antwoord leverancier]]&lt;&gt;"Zie Toelichting"),AC10,AF10)</f>
        <v>0</v>
      </c>
      <c r="AI10" s="18"/>
      <c r="AJ10" s="18"/>
      <c r="AK10" s="18"/>
      <c r="AL10" s="95">
        <f t="shared" si="11"/>
        <v>0</v>
      </c>
      <c r="AM10" s="95">
        <f t="shared" si="12"/>
        <v>0</v>
      </c>
      <c r="AN10" s="95">
        <f t="shared" si="11"/>
        <v>0</v>
      </c>
      <c r="AO10" s="95">
        <f t="shared" si="13"/>
        <v>0</v>
      </c>
      <c r="AP10" s="95">
        <f t="shared" si="11"/>
        <v>0</v>
      </c>
      <c r="AQ10" s="95">
        <f t="shared" si="14"/>
        <v>0</v>
      </c>
      <c r="AR10" s="95">
        <f t="shared" si="11"/>
        <v>0</v>
      </c>
      <c r="AS10" s="95">
        <f t="shared" si="15"/>
        <v>0</v>
      </c>
      <c r="AT10" s="95">
        <f t="shared" si="11"/>
        <v>0</v>
      </c>
      <c r="AU10" s="95">
        <f t="shared" si="16"/>
        <v>0</v>
      </c>
      <c r="AV10" s="95">
        <f t="shared" si="11"/>
        <v>0</v>
      </c>
      <c r="AW10" s="95">
        <f t="shared" si="17"/>
        <v>0</v>
      </c>
      <c r="AX10" s="95">
        <f t="shared" si="11"/>
        <v>0</v>
      </c>
      <c r="AY10" s="95">
        <f t="shared" si="18"/>
        <v>0</v>
      </c>
      <c r="AZ10" s="95">
        <f t="shared" si="11"/>
        <v>0</v>
      </c>
      <c r="BA10" s="95">
        <f t="shared" si="19"/>
        <v>0</v>
      </c>
      <c r="BB10" s="95">
        <f t="shared" si="20"/>
        <v>0</v>
      </c>
      <c r="BC10" s="95">
        <f t="shared" si="21"/>
        <v>0</v>
      </c>
      <c r="BD10" s="95">
        <f t="shared" si="22"/>
        <v>3</v>
      </c>
      <c r="BE10" s="95">
        <f t="shared" si="23"/>
        <v>0</v>
      </c>
    </row>
    <row r="11" spans="1:57" x14ac:dyDescent="0.25">
      <c r="A11" s="167" t="s">
        <v>465</v>
      </c>
      <c r="B11" s="168"/>
      <c r="C11" s="169" t="s">
        <v>466</v>
      </c>
      <c r="D11" s="169" t="s">
        <v>459</v>
      </c>
      <c r="E11" s="169" t="s">
        <v>467</v>
      </c>
      <c r="F11" s="229" t="str">
        <f>IF(AND(SecurityNiveau="Basis",Tabel2[[#This Row],[Niv]]="H"),"N.V.T.","")</f>
        <v/>
      </c>
      <c r="G11" s="230" t="str">
        <f>IF(AND(SecurityNiveau="Basis",Tabel2[[#This Row],[Niv]]="H"),"Met security niveau "&amp;SecurityNiveau&amp;", hoeft deze vraag  niet beantwoord worden.","")</f>
        <v/>
      </c>
      <c r="H11" s="18"/>
      <c r="I11" s="18"/>
      <c r="J11" s="18"/>
      <c r="K11" s="82"/>
      <c r="L11" s="18"/>
      <c r="M11" s="18"/>
      <c r="N11" s="18"/>
      <c r="O11" s="18"/>
      <c r="P11" s="18"/>
      <c r="Q11" s="18"/>
      <c r="R11" s="18"/>
      <c r="S11" s="18"/>
      <c r="T11" s="18"/>
      <c r="U11" s="18"/>
      <c r="V11" s="18"/>
      <c r="W11" s="18"/>
      <c r="X11" s="18"/>
      <c r="Y11" s="18"/>
      <c r="Z11" s="18"/>
      <c r="AA11" s="18" t="str">
        <f>IF(Tabel2[[#This Row],['#]]="","",IF(Tabel2[[#This Row],[Antwoord leverancier]]=AD11,"ok","nok"))</f>
        <v>nok</v>
      </c>
      <c r="AB11" s="18" t="s">
        <v>69</v>
      </c>
      <c r="AC11" s="89">
        <v>3</v>
      </c>
      <c r="AD11" s="89" t="s">
        <v>128</v>
      </c>
      <c r="AE11" s="89">
        <f>IF(Tabel2[[#This Row],[Antwoord leverancier]]="BASIS",0,AC11)</f>
        <v>3</v>
      </c>
      <c r="AF11" s="89">
        <f>IF(AND(AD11="Zie Toelichting",Tabel2[[#This Row],[Antwoord leverancier]]=AD11,Tabel2[[#This Row],[Toelichting]]&lt;&gt;""),AE11,0)</f>
        <v>0</v>
      </c>
      <c r="AG11" s="89"/>
      <c r="AH11" s="90">
        <f>IF(AND(Tabel2[[#This Row],[Antwoord leverancier]]=AD11,Tabel2[[#This Row],[Antwoord leverancier]]&lt;&gt;"Zie Toelichting"),AC11,AF11)</f>
        <v>0</v>
      </c>
      <c r="AI11" s="18"/>
      <c r="AJ11" s="18"/>
      <c r="AK11" s="18"/>
      <c r="AL11" s="95">
        <f t="shared" si="11"/>
        <v>0</v>
      </c>
      <c r="AM11" s="95">
        <f t="shared" si="12"/>
        <v>0</v>
      </c>
      <c r="AN11" s="95">
        <f t="shared" si="11"/>
        <v>0</v>
      </c>
      <c r="AO11" s="95">
        <f t="shared" si="13"/>
        <v>0</v>
      </c>
      <c r="AP11" s="95">
        <f t="shared" si="11"/>
        <v>0</v>
      </c>
      <c r="AQ11" s="95">
        <f t="shared" si="14"/>
        <v>0</v>
      </c>
      <c r="AR11" s="95">
        <f t="shared" si="11"/>
        <v>0</v>
      </c>
      <c r="AS11" s="95">
        <f t="shared" si="15"/>
        <v>0</v>
      </c>
      <c r="AT11" s="95">
        <f t="shared" si="11"/>
        <v>0</v>
      </c>
      <c r="AU11" s="95">
        <f t="shared" si="16"/>
        <v>0</v>
      </c>
      <c r="AV11" s="95">
        <f t="shared" si="11"/>
        <v>0</v>
      </c>
      <c r="AW11" s="95">
        <f t="shared" si="17"/>
        <v>0</v>
      </c>
      <c r="AX11" s="95">
        <f t="shared" si="11"/>
        <v>0</v>
      </c>
      <c r="AY11" s="95">
        <f t="shared" si="18"/>
        <v>0</v>
      </c>
      <c r="AZ11" s="95">
        <f t="shared" si="11"/>
        <v>0</v>
      </c>
      <c r="BA11" s="95">
        <f t="shared" si="19"/>
        <v>0</v>
      </c>
      <c r="BB11" s="95">
        <f t="shared" si="20"/>
        <v>0</v>
      </c>
      <c r="BC11" s="95">
        <f t="shared" si="21"/>
        <v>0</v>
      </c>
      <c r="BD11" s="95">
        <f t="shared" si="22"/>
        <v>3</v>
      </c>
      <c r="BE11" s="95">
        <f t="shared" si="23"/>
        <v>0</v>
      </c>
    </row>
    <row r="12" spans="1:57" ht="63.75" x14ac:dyDescent="0.25">
      <c r="A12" s="167" t="s">
        <v>468</v>
      </c>
      <c r="B12" s="168"/>
      <c r="C12" s="169" t="s">
        <v>469</v>
      </c>
      <c r="D12" s="169" t="s">
        <v>459</v>
      </c>
      <c r="E12" s="169" t="s">
        <v>470</v>
      </c>
      <c r="F12" s="229" t="str">
        <f>IF(AND(SecurityNiveau="Basis",Tabel2[[#This Row],[Niv]]="H"),"N.V.T.","")</f>
        <v/>
      </c>
      <c r="G12" s="230" t="str">
        <f>IF(AND(SecurityNiveau="Basis",Tabel2[[#This Row],[Niv]]="H"),"Met security niveau "&amp;SecurityNiveau&amp;", hoeft deze vraag  niet beantwoord worden.","")</f>
        <v/>
      </c>
      <c r="H12" s="18"/>
      <c r="I12" s="18"/>
      <c r="J12" s="18"/>
      <c r="K12" s="82"/>
      <c r="L12" s="18"/>
      <c r="M12" s="18"/>
      <c r="N12" s="18"/>
      <c r="O12" s="18"/>
      <c r="P12" s="18"/>
      <c r="Q12" s="18"/>
      <c r="R12" s="18"/>
      <c r="S12" s="18"/>
      <c r="T12" s="18"/>
      <c r="U12" s="18"/>
      <c r="V12" s="18"/>
      <c r="W12" s="18"/>
      <c r="X12" s="18"/>
      <c r="Y12" s="18"/>
      <c r="Z12" s="18"/>
      <c r="AA12" s="18" t="str">
        <f>IF(Tabel2[[#This Row],['#]]="","",IF(Tabel2[[#This Row],[Antwoord leverancier]]=AD12,"ok","nok"))</f>
        <v>nok</v>
      </c>
      <c r="AB12" s="18" t="s">
        <v>69</v>
      </c>
      <c r="AC12" s="89">
        <v>5</v>
      </c>
      <c r="AD12" s="89" t="s">
        <v>128</v>
      </c>
      <c r="AE12" s="89">
        <f>IF(Tabel2[[#This Row],[Antwoord leverancier]]="BASIS",0,AC12)</f>
        <v>5</v>
      </c>
      <c r="AF12" s="89">
        <f>IF(AND(AD12="Zie Toelichting",Tabel2[[#This Row],[Antwoord leverancier]]=AD12,Tabel2[[#This Row],[Toelichting]]&lt;&gt;""),AE12,0)</f>
        <v>0</v>
      </c>
      <c r="AG12" s="89"/>
      <c r="AH12" s="90">
        <f>IF(AND(Tabel2[[#This Row],[Antwoord leverancier]]=AD12,Tabel2[[#This Row],[Antwoord leverancier]]&lt;&gt;"Zie Toelichting"),AC12,AF12)</f>
        <v>0</v>
      </c>
      <c r="AI12" s="18"/>
      <c r="AJ12" s="18"/>
      <c r="AK12" s="18"/>
      <c r="AL12" s="95">
        <f t="shared" si="11"/>
        <v>0</v>
      </c>
      <c r="AM12" s="95">
        <f t="shared" si="12"/>
        <v>0</v>
      </c>
      <c r="AN12" s="95">
        <f t="shared" si="11"/>
        <v>0</v>
      </c>
      <c r="AO12" s="95">
        <f t="shared" si="13"/>
        <v>0</v>
      </c>
      <c r="AP12" s="95">
        <f t="shared" si="11"/>
        <v>0</v>
      </c>
      <c r="AQ12" s="95">
        <f t="shared" si="14"/>
        <v>0</v>
      </c>
      <c r="AR12" s="95">
        <f t="shared" si="11"/>
        <v>0</v>
      </c>
      <c r="AS12" s="95">
        <f t="shared" si="15"/>
        <v>0</v>
      </c>
      <c r="AT12" s="95">
        <f t="shared" si="11"/>
        <v>0</v>
      </c>
      <c r="AU12" s="95">
        <f t="shared" si="16"/>
        <v>0</v>
      </c>
      <c r="AV12" s="95">
        <f t="shared" si="11"/>
        <v>0</v>
      </c>
      <c r="AW12" s="95">
        <f t="shared" si="17"/>
        <v>0</v>
      </c>
      <c r="AX12" s="95">
        <f t="shared" si="11"/>
        <v>0</v>
      </c>
      <c r="AY12" s="95">
        <f t="shared" si="18"/>
        <v>0</v>
      </c>
      <c r="AZ12" s="95">
        <f t="shared" si="11"/>
        <v>0</v>
      </c>
      <c r="BA12" s="95">
        <f t="shared" si="19"/>
        <v>0</v>
      </c>
      <c r="BB12" s="95">
        <f t="shared" si="20"/>
        <v>0</v>
      </c>
      <c r="BC12" s="95">
        <f t="shared" si="21"/>
        <v>0</v>
      </c>
      <c r="BD12" s="95">
        <f t="shared" si="22"/>
        <v>5</v>
      </c>
      <c r="BE12" s="95">
        <f t="shared" si="23"/>
        <v>0</v>
      </c>
    </row>
    <row r="13" spans="1:57" ht="25.5" x14ac:dyDescent="0.25">
      <c r="A13" s="167" t="s">
        <v>471</v>
      </c>
      <c r="B13" s="168"/>
      <c r="C13" s="169" t="s">
        <v>472</v>
      </c>
      <c r="D13" s="169"/>
      <c r="E13" s="169"/>
      <c r="F13" s="229" t="str">
        <f>IF(AND(SecurityNiveau="Basis",Tabel2[[#This Row],[Niv]]="H"),"N.V.T.","")</f>
        <v/>
      </c>
      <c r="G13" s="230" t="str">
        <f>IF(AND(SecurityNiveau="Basis",Tabel2[[#This Row],[Niv]]="H"),"Met security niveau "&amp;SecurityNiveau&amp;", hoeft deze vraag  niet beantwoord worden.","")</f>
        <v/>
      </c>
      <c r="H13" s="18"/>
      <c r="I13" s="18"/>
      <c r="J13" s="18"/>
      <c r="K13" s="82"/>
      <c r="L13" s="18"/>
      <c r="M13" s="18"/>
      <c r="N13" s="18"/>
      <c r="O13" s="18"/>
      <c r="P13" s="18"/>
      <c r="Q13" s="18"/>
      <c r="R13" s="18"/>
      <c r="S13" s="18"/>
      <c r="T13" s="18"/>
      <c r="U13" s="18"/>
      <c r="V13" s="18"/>
      <c r="W13" s="18"/>
      <c r="X13" s="18"/>
      <c r="Y13" s="18"/>
      <c r="Z13" s="18"/>
      <c r="AA13" s="18" t="str">
        <f>IF(Tabel2[[#This Row],['#]]="","",IF(Tabel2[[#This Row],[Antwoord leverancier]]=AD13,"ok","nok"))</f>
        <v>nok</v>
      </c>
      <c r="AB13" s="18" t="s">
        <v>69</v>
      </c>
      <c r="AC13" s="89">
        <v>5</v>
      </c>
      <c r="AD13" s="89" t="s">
        <v>128</v>
      </c>
      <c r="AE13" s="89">
        <f>IF(Tabel2[[#This Row],[Antwoord leverancier]]="BASIS",0,AC13)</f>
        <v>5</v>
      </c>
      <c r="AF13" s="89">
        <f>IF(AND(AD13="Zie Toelichting",Tabel2[[#This Row],[Antwoord leverancier]]=AD13,Tabel2[[#This Row],[Toelichting]]&lt;&gt;""),AE13,0)</f>
        <v>0</v>
      </c>
      <c r="AG13" s="89"/>
      <c r="AH13" s="90">
        <f>IF(AND(Tabel2[[#This Row],[Antwoord leverancier]]=AD13,Tabel2[[#This Row],[Antwoord leverancier]]&lt;&gt;"Zie Toelichting"),AC13,AF13)</f>
        <v>0</v>
      </c>
      <c r="AI13" s="18"/>
      <c r="AJ13" s="18"/>
      <c r="AK13" s="18"/>
      <c r="AL13" s="95">
        <f t="shared" si="11"/>
        <v>0</v>
      </c>
      <c r="AM13" s="95">
        <f t="shared" ref="AM13" si="24">IF($AB13=AL$1,$AH13,0)</f>
        <v>0</v>
      </c>
      <c r="AN13" s="95">
        <f t="shared" si="11"/>
        <v>0</v>
      </c>
      <c r="AO13" s="95">
        <f t="shared" ref="AO13" si="25">IF($AB13=AN$1,$AH13,0)</f>
        <v>0</v>
      </c>
      <c r="AP13" s="95">
        <f t="shared" si="11"/>
        <v>0</v>
      </c>
      <c r="AQ13" s="95">
        <f t="shared" ref="AQ13" si="26">IF($AB13=AP$1,$AH13,0)</f>
        <v>0</v>
      </c>
      <c r="AR13" s="95">
        <f t="shared" si="11"/>
        <v>0</v>
      </c>
      <c r="AS13" s="95">
        <f t="shared" ref="AS13" si="27">IF($AB13=AR$1,$AH13,0)</f>
        <v>0</v>
      </c>
      <c r="AT13" s="95">
        <f t="shared" si="11"/>
        <v>0</v>
      </c>
      <c r="AU13" s="95">
        <f t="shared" ref="AU13" si="28">IF($AB13=AT$1,$AH13,0)</f>
        <v>0</v>
      </c>
      <c r="AV13" s="95">
        <f t="shared" si="11"/>
        <v>0</v>
      </c>
      <c r="AW13" s="95">
        <f t="shared" ref="AW13" si="29">IF($AB13=AV$1,$AH13,0)</f>
        <v>0</v>
      </c>
      <c r="AX13" s="95">
        <f t="shared" si="11"/>
        <v>0</v>
      </c>
      <c r="AY13" s="95">
        <f t="shared" ref="AY13" si="30">IF($AB13=AX$1,$AH13,0)</f>
        <v>0</v>
      </c>
      <c r="AZ13" s="95">
        <f t="shared" si="11"/>
        <v>0</v>
      </c>
      <c r="BA13" s="95">
        <f t="shared" ref="BA13" si="31">IF($AB13=AZ$1,$AH13,0)</f>
        <v>0</v>
      </c>
      <c r="BB13" s="95">
        <f t="shared" si="20"/>
        <v>0</v>
      </c>
      <c r="BC13" s="95">
        <f t="shared" ref="BC13" si="32">IF($AB13=BB$1,$AH13,0)</f>
        <v>0</v>
      </c>
      <c r="BD13" s="95">
        <f t="shared" si="22"/>
        <v>5</v>
      </c>
      <c r="BE13" s="95">
        <f t="shared" ref="BE13" si="33">IF($AB13=BD$1,$AH13,0)</f>
        <v>0</v>
      </c>
    </row>
    <row r="14" spans="1:57" x14ac:dyDescent="0.25">
      <c r="A14" s="161"/>
      <c r="B14" s="162"/>
      <c r="C14" s="163" t="s">
        <v>473</v>
      </c>
      <c r="D14" s="163"/>
      <c r="E14" s="163"/>
      <c r="F14" s="232" t="s">
        <v>454</v>
      </c>
      <c r="G14" s="233" t="str">
        <f>IF(AND(SecurityNiveau="Basis",Tabel2[[#This Row],[Niv]]="H"),"Met security niveau "&amp;SecurityNiveau&amp;", hoeft deze vraag  niet beantwoord worden.","")</f>
        <v/>
      </c>
      <c r="H14" s="18"/>
      <c r="I14" s="18"/>
      <c r="J14" s="18"/>
      <c r="K14" s="82"/>
      <c r="L14" s="18"/>
      <c r="M14" s="18"/>
      <c r="N14" s="18"/>
      <c r="O14" s="18"/>
      <c r="P14" s="18"/>
      <c r="Q14" s="18"/>
      <c r="R14" s="18"/>
      <c r="S14" s="18"/>
      <c r="T14" s="18"/>
      <c r="U14" s="18"/>
      <c r="V14" s="18"/>
      <c r="W14" s="18"/>
      <c r="X14" s="18"/>
      <c r="Y14" s="18"/>
      <c r="Z14" s="18"/>
      <c r="AA14" s="18" t="str">
        <f>IF(Tabel2[[#This Row],['#]]="","",IF(Tabel2[[#This Row],[Antwoord leverancier]]=AD14,"ok","nok"))</f>
        <v/>
      </c>
      <c r="AB14" s="18"/>
      <c r="AC14" s="89"/>
      <c r="AD14" s="89"/>
      <c r="AE14" s="89">
        <f>IF(Tabel2[[#This Row],[Antwoord leverancier]]="BASIS",0,AC14)</f>
        <v>0</v>
      </c>
      <c r="AF14" s="89">
        <f>IF(AND(AD14="Zie Toelichting",Tabel2[[#This Row],[Antwoord leverancier]]=AD14,Tabel2[[#This Row],[Toelichting]]&lt;&gt;""),AE14,0)</f>
        <v>0</v>
      </c>
      <c r="AG14" s="89"/>
      <c r="AH14" s="90">
        <f>IF(AND(Tabel2[[#This Row],[Antwoord leverancier]]=AD14,Tabel2[[#This Row],[Antwoord leverancier]]&lt;&gt;"Zie Toelichting"),AC14,AF14)</f>
        <v>0</v>
      </c>
      <c r="AI14" s="18"/>
      <c r="AJ14" s="18"/>
      <c r="AK14" s="18"/>
      <c r="AL14" s="95">
        <f t="shared" si="11"/>
        <v>0</v>
      </c>
      <c r="AM14" s="95">
        <f t="shared" si="12"/>
        <v>0</v>
      </c>
      <c r="AN14" s="95">
        <f t="shared" si="11"/>
        <v>0</v>
      </c>
      <c r="AO14" s="95">
        <f t="shared" si="13"/>
        <v>0</v>
      </c>
      <c r="AP14" s="95">
        <f t="shared" si="11"/>
        <v>0</v>
      </c>
      <c r="AQ14" s="95">
        <f t="shared" si="14"/>
        <v>0</v>
      </c>
      <c r="AR14" s="95">
        <f t="shared" si="11"/>
        <v>0</v>
      </c>
      <c r="AS14" s="95">
        <f t="shared" si="15"/>
        <v>0</v>
      </c>
      <c r="AT14" s="95">
        <f t="shared" si="11"/>
        <v>0</v>
      </c>
      <c r="AU14" s="95">
        <f t="shared" si="16"/>
        <v>0</v>
      </c>
      <c r="AV14" s="95">
        <f t="shared" si="11"/>
        <v>0</v>
      </c>
      <c r="AW14" s="95">
        <f t="shared" si="17"/>
        <v>0</v>
      </c>
      <c r="AX14" s="95">
        <f t="shared" si="11"/>
        <v>0</v>
      </c>
      <c r="AY14" s="95">
        <f t="shared" si="18"/>
        <v>0</v>
      </c>
      <c r="AZ14" s="95">
        <f t="shared" si="11"/>
        <v>0</v>
      </c>
      <c r="BA14" s="95">
        <f t="shared" si="19"/>
        <v>0</v>
      </c>
      <c r="BB14" s="95">
        <f t="shared" si="20"/>
        <v>0</v>
      </c>
      <c r="BC14" s="95">
        <f t="shared" si="21"/>
        <v>0</v>
      </c>
      <c r="BD14" s="95">
        <f t="shared" si="22"/>
        <v>0</v>
      </c>
      <c r="BE14" s="95">
        <f t="shared" si="23"/>
        <v>0</v>
      </c>
    </row>
    <row r="15" spans="1:57" ht="38.25" x14ac:dyDescent="0.25">
      <c r="A15" s="161"/>
      <c r="B15" s="162"/>
      <c r="C15" s="166" t="s">
        <v>474</v>
      </c>
      <c r="D15" s="163"/>
      <c r="E15" s="163"/>
      <c r="F15" s="232" t="s">
        <v>454</v>
      </c>
      <c r="G15" s="233" t="str">
        <f>IF(AND(SecurityNiveau="Basis",Tabel2[[#This Row],[Niv]]="H"),"Met security niveau "&amp;SecurityNiveau&amp;", hoeft deze vraag  niet beantwoord worden.","")</f>
        <v/>
      </c>
      <c r="H15" s="18"/>
      <c r="I15" s="18"/>
      <c r="J15" s="18"/>
      <c r="K15" s="82"/>
      <c r="L15" s="18"/>
      <c r="M15" s="18"/>
      <c r="N15" s="18"/>
      <c r="O15" s="18"/>
      <c r="P15" s="18"/>
      <c r="Q15" s="18"/>
      <c r="R15" s="18"/>
      <c r="S15" s="18"/>
      <c r="T15" s="18"/>
      <c r="U15" s="18"/>
      <c r="V15" s="18"/>
      <c r="W15" s="18"/>
      <c r="X15" s="18"/>
      <c r="Y15" s="18"/>
      <c r="Z15" s="18"/>
      <c r="AA15" s="18" t="str">
        <f>IF(Tabel2[[#This Row],['#]]="","",IF(Tabel2[[#This Row],[Antwoord leverancier]]=AD15,"ok","nok"))</f>
        <v/>
      </c>
      <c r="AB15" s="18"/>
      <c r="AC15" s="89"/>
      <c r="AD15" s="89"/>
      <c r="AE15" s="89">
        <f>IF(Tabel2[[#This Row],[Antwoord leverancier]]="BASIS",0,AC15)</f>
        <v>0</v>
      </c>
      <c r="AF15" s="89">
        <f>IF(AND(AD15="Zie Toelichting",Tabel2[[#This Row],[Antwoord leverancier]]=AD15,Tabel2[[#This Row],[Toelichting]]&lt;&gt;""),AE15,0)</f>
        <v>0</v>
      </c>
      <c r="AG15" s="89"/>
      <c r="AH15" s="90">
        <f>IF(AND(Tabel2[[#This Row],[Antwoord leverancier]]=AD15,Tabel2[[#This Row],[Antwoord leverancier]]&lt;&gt;"Zie Toelichting"),AC15,AF15)</f>
        <v>0</v>
      </c>
      <c r="AI15" s="18"/>
      <c r="AJ15" s="18"/>
      <c r="AK15" s="18"/>
      <c r="AL15" s="95">
        <f t="shared" si="11"/>
        <v>0</v>
      </c>
      <c r="AM15" s="95">
        <f t="shared" si="12"/>
        <v>0</v>
      </c>
      <c r="AN15" s="95">
        <f t="shared" si="11"/>
        <v>0</v>
      </c>
      <c r="AO15" s="95">
        <f t="shared" si="13"/>
        <v>0</v>
      </c>
      <c r="AP15" s="95">
        <f t="shared" si="11"/>
        <v>0</v>
      </c>
      <c r="AQ15" s="95">
        <f t="shared" si="14"/>
        <v>0</v>
      </c>
      <c r="AR15" s="95">
        <f t="shared" si="11"/>
        <v>0</v>
      </c>
      <c r="AS15" s="95">
        <f t="shared" si="15"/>
        <v>0</v>
      </c>
      <c r="AT15" s="95">
        <f t="shared" si="11"/>
        <v>0</v>
      </c>
      <c r="AU15" s="95">
        <f t="shared" si="16"/>
        <v>0</v>
      </c>
      <c r="AV15" s="95">
        <f t="shared" si="11"/>
        <v>0</v>
      </c>
      <c r="AW15" s="95">
        <f t="shared" si="17"/>
        <v>0</v>
      </c>
      <c r="AX15" s="95">
        <f t="shared" si="11"/>
        <v>0</v>
      </c>
      <c r="AY15" s="95">
        <f t="shared" si="18"/>
        <v>0</v>
      </c>
      <c r="AZ15" s="95">
        <f t="shared" si="11"/>
        <v>0</v>
      </c>
      <c r="BA15" s="95">
        <f t="shared" si="19"/>
        <v>0</v>
      </c>
      <c r="BB15" s="95">
        <f t="shared" si="20"/>
        <v>0</v>
      </c>
      <c r="BC15" s="95">
        <f t="shared" si="21"/>
        <v>0</v>
      </c>
      <c r="BD15" s="95">
        <f t="shared" si="22"/>
        <v>0</v>
      </c>
      <c r="BE15" s="95">
        <f t="shared" si="23"/>
        <v>0</v>
      </c>
    </row>
    <row r="16" spans="1:57" ht="177.75" customHeight="1" x14ac:dyDescent="0.25">
      <c r="A16" s="167" t="s">
        <v>475</v>
      </c>
      <c r="B16" s="168" t="s">
        <v>364</v>
      </c>
      <c r="C16" s="169" t="s">
        <v>476</v>
      </c>
      <c r="D16" s="169" t="s">
        <v>459</v>
      </c>
      <c r="E16" s="169" t="s">
        <v>477</v>
      </c>
      <c r="F16" s="229" t="str">
        <f>IF(AND(SecurityNiveau="Basis",Tabel2[[#This Row],[Niv]]="H"),"N.V.T.","")</f>
        <v>N.V.T.</v>
      </c>
      <c r="G16" s="230" t="str">
        <f>IF(AND(SecurityNiveau="Basis",Tabel2[[#This Row],[Niv]]="H"),"Met security niveau "&amp;SecurityNiveau&amp;", hoeft deze vraag  niet beantwoord worden.","")</f>
        <v>Met security niveau BASIS, hoeft deze vraag  niet beantwoord worden.</v>
      </c>
      <c r="H16" s="18"/>
      <c r="I16" s="18"/>
      <c r="J16" s="18"/>
      <c r="K16" s="82"/>
      <c r="L16" s="18"/>
      <c r="M16" s="18"/>
      <c r="N16" s="18"/>
      <c r="O16" s="18"/>
      <c r="P16" s="18"/>
      <c r="Q16" s="18"/>
      <c r="R16" s="18"/>
      <c r="S16" s="18"/>
      <c r="T16" s="18"/>
      <c r="U16" s="18"/>
      <c r="V16" s="18"/>
      <c r="W16" s="18"/>
      <c r="X16" s="18"/>
      <c r="Y16" s="18"/>
      <c r="Z16" s="18"/>
      <c r="AA16" s="18" t="str">
        <f>IF(Tabel2[[#This Row],['#]]="","",IF(Tabel2[[#This Row],[Antwoord leverancier]]=AD16,"ok","nok"))</f>
        <v>nok</v>
      </c>
      <c r="AB16" s="18" t="s">
        <v>67</v>
      </c>
      <c r="AC16" s="89">
        <v>5</v>
      </c>
      <c r="AD16" s="89" t="s">
        <v>128</v>
      </c>
      <c r="AE16" s="89">
        <f>IF(Tabel2[[#This Row],[Antwoord leverancier]]="BASIS",0,AC16)</f>
        <v>5</v>
      </c>
      <c r="AF16" s="89">
        <f>IF(AND(AD16="Zie Toelichting",Tabel2[[#This Row],[Antwoord leverancier]]=AD16,Tabel2[[#This Row],[Toelichting]]&lt;&gt;""),AE16,0)</f>
        <v>0</v>
      </c>
      <c r="AG16" s="89"/>
      <c r="AH16" s="90">
        <f>IF(AND(Tabel2[[#This Row],[Antwoord leverancier]]=AD16,Tabel2[[#This Row],[Antwoord leverancier]]&lt;&gt;"Zie Toelichting"),AC16,AF16)</f>
        <v>0</v>
      </c>
      <c r="AI16" s="18"/>
      <c r="AJ16" s="18"/>
      <c r="AK16" s="18"/>
      <c r="AL16" s="95">
        <f t="shared" si="11"/>
        <v>0</v>
      </c>
      <c r="AM16" s="95">
        <f t="shared" si="12"/>
        <v>0</v>
      </c>
      <c r="AN16" s="95">
        <f t="shared" si="11"/>
        <v>0</v>
      </c>
      <c r="AO16" s="95">
        <f t="shared" si="13"/>
        <v>0</v>
      </c>
      <c r="AP16" s="95">
        <f t="shared" si="11"/>
        <v>0</v>
      </c>
      <c r="AQ16" s="95">
        <f t="shared" si="14"/>
        <v>0</v>
      </c>
      <c r="AR16" s="95">
        <f t="shared" si="11"/>
        <v>0</v>
      </c>
      <c r="AS16" s="95">
        <f t="shared" si="15"/>
        <v>0</v>
      </c>
      <c r="AT16" s="95">
        <f t="shared" si="11"/>
        <v>0</v>
      </c>
      <c r="AU16" s="95">
        <f t="shared" si="16"/>
        <v>0</v>
      </c>
      <c r="AV16" s="95">
        <f t="shared" si="11"/>
        <v>0</v>
      </c>
      <c r="AW16" s="95">
        <f t="shared" si="17"/>
        <v>0</v>
      </c>
      <c r="AX16" s="95">
        <f t="shared" si="11"/>
        <v>0</v>
      </c>
      <c r="AY16" s="95">
        <f t="shared" si="18"/>
        <v>0</v>
      </c>
      <c r="AZ16" s="95">
        <f t="shared" si="11"/>
        <v>0</v>
      </c>
      <c r="BA16" s="95">
        <f t="shared" si="19"/>
        <v>0</v>
      </c>
      <c r="BB16" s="95">
        <f t="shared" si="20"/>
        <v>0</v>
      </c>
      <c r="BC16" s="95">
        <f t="shared" si="21"/>
        <v>0</v>
      </c>
      <c r="BD16" s="95">
        <f t="shared" si="22"/>
        <v>0</v>
      </c>
      <c r="BE16" s="95">
        <f t="shared" si="23"/>
        <v>0</v>
      </c>
    </row>
    <row r="17" spans="1:57" x14ac:dyDescent="0.25">
      <c r="A17" s="161"/>
      <c r="B17" s="162"/>
      <c r="C17" s="163" t="s">
        <v>478</v>
      </c>
      <c r="D17" s="163"/>
      <c r="E17" s="163"/>
      <c r="F17" s="232" t="s">
        <v>454</v>
      </c>
      <c r="G17" s="233" t="str">
        <f>IF(AND(SecurityNiveau="Basis",Tabel2[[#This Row],[Niv]]="H"),"Met security niveau "&amp;SecurityNiveau&amp;", hoeft deze vraag  niet beantwoord worden.","")</f>
        <v/>
      </c>
      <c r="H17" s="18"/>
      <c r="I17" s="18"/>
      <c r="J17" s="18"/>
      <c r="K17" s="82"/>
      <c r="L17" s="18"/>
      <c r="M17" s="18"/>
      <c r="N17" s="18"/>
      <c r="O17" s="18"/>
      <c r="P17" s="18"/>
      <c r="Q17" s="18"/>
      <c r="R17" s="18"/>
      <c r="S17" s="18"/>
      <c r="T17" s="18"/>
      <c r="U17" s="18"/>
      <c r="V17" s="18"/>
      <c r="W17" s="18"/>
      <c r="X17" s="18"/>
      <c r="Y17" s="18"/>
      <c r="Z17" s="18"/>
      <c r="AA17" s="18" t="str">
        <f>IF(Tabel2[[#This Row],['#]]="","",IF(Tabel2[[#This Row],[Antwoord leverancier]]=AD17,"ok","nok"))</f>
        <v/>
      </c>
      <c r="AB17" s="18"/>
      <c r="AC17" s="89"/>
      <c r="AD17" s="89"/>
      <c r="AE17" s="89">
        <f>IF(Tabel2[[#This Row],[Antwoord leverancier]]="BASIS",0,AC17)</f>
        <v>0</v>
      </c>
      <c r="AF17" s="89">
        <f>IF(AND(AD17="Zie Toelichting",Tabel2[[#This Row],[Antwoord leverancier]]=AD17,Tabel2[[#This Row],[Toelichting]]&lt;&gt;""),AE17,0)</f>
        <v>0</v>
      </c>
      <c r="AG17" s="89"/>
      <c r="AH17" s="90">
        <f>IF(AND(Tabel2[[#This Row],[Antwoord leverancier]]=AD17,Tabel2[[#This Row],[Antwoord leverancier]]&lt;&gt;"Zie Toelichting"),AC17,AF17)</f>
        <v>0</v>
      </c>
      <c r="AI17" s="18"/>
      <c r="AJ17" s="18"/>
      <c r="AK17" s="18"/>
      <c r="AL17" s="95">
        <f t="shared" si="11"/>
        <v>0</v>
      </c>
      <c r="AM17" s="95">
        <f t="shared" si="12"/>
        <v>0</v>
      </c>
      <c r="AN17" s="95">
        <f t="shared" si="11"/>
        <v>0</v>
      </c>
      <c r="AO17" s="95">
        <f t="shared" si="13"/>
        <v>0</v>
      </c>
      <c r="AP17" s="95">
        <f t="shared" si="11"/>
        <v>0</v>
      </c>
      <c r="AQ17" s="95">
        <f t="shared" si="14"/>
        <v>0</v>
      </c>
      <c r="AR17" s="95">
        <f t="shared" si="11"/>
        <v>0</v>
      </c>
      <c r="AS17" s="95">
        <f t="shared" si="15"/>
        <v>0</v>
      </c>
      <c r="AT17" s="95">
        <f t="shared" si="11"/>
        <v>0</v>
      </c>
      <c r="AU17" s="95">
        <f t="shared" si="16"/>
        <v>0</v>
      </c>
      <c r="AV17" s="95">
        <f t="shared" si="11"/>
        <v>0</v>
      </c>
      <c r="AW17" s="95">
        <f t="shared" si="17"/>
        <v>0</v>
      </c>
      <c r="AX17" s="95">
        <f t="shared" ref="AX17:AX41" si="34">IF(AND($AB17=AX$1,$F17&lt;&gt;"n.v.t."),$AE17,0)</f>
        <v>0</v>
      </c>
      <c r="AY17" s="95">
        <f t="shared" si="18"/>
        <v>0</v>
      </c>
      <c r="AZ17" s="95">
        <f t="shared" si="11"/>
        <v>0</v>
      </c>
      <c r="BA17" s="95">
        <f t="shared" si="19"/>
        <v>0</v>
      </c>
      <c r="BB17" s="95">
        <f t="shared" si="20"/>
        <v>0</v>
      </c>
      <c r="BC17" s="95">
        <f t="shared" si="21"/>
        <v>0</v>
      </c>
      <c r="BD17" s="95">
        <f t="shared" si="22"/>
        <v>0</v>
      </c>
      <c r="BE17" s="95">
        <f t="shared" si="23"/>
        <v>0</v>
      </c>
    </row>
    <row r="18" spans="1:57" ht="33.75" customHeight="1" x14ac:dyDescent="0.25">
      <c r="A18" s="167" t="s">
        <v>479</v>
      </c>
      <c r="B18" s="168"/>
      <c r="C18" s="169" t="s">
        <v>480</v>
      </c>
      <c r="D18" s="169" t="s">
        <v>459</v>
      </c>
      <c r="E18" s="169" t="s">
        <v>481</v>
      </c>
      <c r="F18" s="229" t="str">
        <f>IF(AND(SecurityNiveau="Basis",Tabel2[[#This Row],[Niv]]="H"),"N.V.T.","")</f>
        <v/>
      </c>
      <c r="G18" s="230" t="str">
        <f>IF(AND(SecurityNiveau="Basis",Tabel2[[#This Row],[Niv]]="H"),"Met security niveau "&amp;SecurityNiveau&amp;", hoeft deze vraag  niet beantwoord worden.","")</f>
        <v/>
      </c>
      <c r="H18" s="18"/>
      <c r="I18" s="18"/>
      <c r="J18" s="18"/>
      <c r="K18" s="82"/>
      <c r="L18" s="18"/>
      <c r="M18" s="18"/>
      <c r="N18" s="18"/>
      <c r="O18" s="18"/>
      <c r="P18" s="18"/>
      <c r="Q18" s="18"/>
      <c r="R18" s="18"/>
      <c r="S18" s="18"/>
      <c r="T18" s="18"/>
      <c r="U18" s="18"/>
      <c r="V18" s="18"/>
      <c r="W18" s="18"/>
      <c r="X18" s="18"/>
      <c r="Y18" s="18"/>
      <c r="Z18" s="18"/>
      <c r="AA18" s="18" t="str">
        <f>IF(Tabel2[[#This Row],['#]]="","",IF(Tabel2[[#This Row],[Antwoord leverancier]]=AD18,"ok","nok"))</f>
        <v>nok</v>
      </c>
      <c r="AB18" s="18" t="s">
        <v>68</v>
      </c>
      <c r="AC18" s="89">
        <v>3</v>
      </c>
      <c r="AD18" s="89" t="s">
        <v>128</v>
      </c>
      <c r="AE18" s="89">
        <f>IF(Tabel2[[#This Row],[Antwoord leverancier]]="BASIS",0,AC18)</f>
        <v>3</v>
      </c>
      <c r="AF18" s="89">
        <f>IF(AND(AD18="Zie Toelichting",Tabel2[[#This Row],[Antwoord leverancier]]=AD18,Tabel2[[#This Row],[Toelichting]]&lt;&gt;""),AE18,0)</f>
        <v>0</v>
      </c>
      <c r="AG18" s="89"/>
      <c r="AH18" s="90">
        <f>IF(AND(Tabel2[[#This Row],[Antwoord leverancier]]=AD18,Tabel2[[#This Row],[Antwoord leverancier]]&lt;&gt;"Zie Toelichting"),AC18,AF18)</f>
        <v>0</v>
      </c>
      <c r="AI18" s="18"/>
      <c r="AJ18" s="18"/>
      <c r="AK18" s="18"/>
      <c r="AL18" s="95">
        <f t="shared" si="11"/>
        <v>0</v>
      </c>
      <c r="AM18" s="95">
        <f t="shared" si="12"/>
        <v>0</v>
      </c>
      <c r="AN18" s="95">
        <f t="shared" si="11"/>
        <v>0</v>
      </c>
      <c r="AO18" s="95">
        <f t="shared" si="13"/>
        <v>0</v>
      </c>
      <c r="AP18" s="95">
        <f t="shared" si="11"/>
        <v>0</v>
      </c>
      <c r="AQ18" s="95">
        <f t="shared" si="14"/>
        <v>0</v>
      </c>
      <c r="AR18" s="95">
        <f t="shared" si="11"/>
        <v>0</v>
      </c>
      <c r="AS18" s="95">
        <f t="shared" si="15"/>
        <v>0</v>
      </c>
      <c r="AT18" s="95">
        <f t="shared" si="11"/>
        <v>0</v>
      </c>
      <c r="AU18" s="95">
        <f t="shared" si="16"/>
        <v>0</v>
      </c>
      <c r="AV18" s="95">
        <f t="shared" si="11"/>
        <v>0</v>
      </c>
      <c r="AW18" s="95">
        <f t="shared" si="17"/>
        <v>0</v>
      </c>
      <c r="AX18" s="95">
        <f t="shared" si="34"/>
        <v>0</v>
      </c>
      <c r="AY18" s="95">
        <f t="shared" si="18"/>
        <v>0</v>
      </c>
      <c r="AZ18" s="95">
        <f t="shared" si="11"/>
        <v>0</v>
      </c>
      <c r="BA18" s="95">
        <f t="shared" si="19"/>
        <v>0</v>
      </c>
      <c r="BB18" s="95">
        <f t="shared" si="20"/>
        <v>3</v>
      </c>
      <c r="BC18" s="95">
        <f t="shared" si="21"/>
        <v>0</v>
      </c>
      <c r="BD18" s="95">
        <f t="shared" si="22"/>
        <v>0</v>
      </c>
      <c r="BE18" s="95">
        <f t="shared" si="23"/>
        <v>0</v>
      </c>
    </row>
    <row r="19" spans="1:57" ht="25.5" x14ac:dyDescent="0.25">
      <c r="A19" s="167" t="s">
        <v>482</v>
      </c>
      <c r="B19" s="168" t="s">
        <v>364</v>
      </c>
      <c r="C19" s="169" t="s">
        <v>483</v>
      </c>
      <c r="D19" s="169" t="s">
        <v>459</v>
      </c>
      <c r="E19" s="169" t="s">
        <v>481</v>
      </c>
      <c r="F19" s="229" t="str">
        <f>IF(AND(SecurityNiveau="Basis",Tabel2[[#This Row],[Niv]]="H"),"N.V.T.","")</f>
        <v>N.V.T.</v>
      </c>
      <c r="G19" s="230" t="str">
        <f>IF(AND(SecurityNiveau="Basis",Tabel2[[#This Row],[Niv]]="H"),"Met security niveau "&amp;SecurityNiveau&amp;", hoeft deze vraag  niet beantwoord worden.","")</f>
        <v>Met security niveau BASIS, hoeft deze vraag  niet beantwoord worden.</v>
      </c>
      <c r="H19" s="18"/>
      <c r="I19" s="18"/>
      <c r="J19" s="18"/>
      <c r="K19" s="82"/>
      <c r="L19" s="18"/>
      <c r="M19" s="18"/>
      <c r="N19" s="18"/>
      <c r="O19" s="18"/>
      <c r="P19" s="18"/>
      <c r="Q19" s="18"/>
      <c r="R19" s="18"/>
      <c r="S19" s="18"/>
      <c r="T19" s="18"/>
      <c r="U19" s="18"/>
      <c r="V19" s="18"/>
      <c r="W19" s="18"/>
      <c r="X19" s="18"/>
      <c r="Y19" s="18"/>
      <c r="Z19" s="18"/>
      <c r="AA19" s="18" t="str">
        <f>IF(Tabel2[[#This Row],['#]]="","",IF(Tabel2[[#This Row],[Antwoord leverancier]]=AD19,"ok","nok"))</f>
        <v>nok</v>
      </c>
      <c r="AB19" s="18" t="s">
        <v>68</v>
      </c>
      <c r="AC19" s="89">
        <v>3</v>
      </c>
      <c r="AD19" s="89" t="s">
        <v>128</v>
      </c>
      <c r="AE19" s="89">
        <f>IF(Tabel2[[#This Row],[Antwoord leverancier]]="BASIS",0,AC19)</f>
        <v>3</v>
      </c>
      <c r="AF19" s="89">
        <f>IF(AND(AD19="Zie Toelichting",Tabel2[[#This Row],[Antwoord leverancier]]=AD19,Tabel2[[#This Row],[Toelichting]]&lt;&gt;""),AE19,0)</f>
        <v>0</v>
      </c>
      <c r="AG19" s="89"/>
      <c r="AH19" s="90">
        <f>IF(AND(Tabel2[[#This Row],[Antwoord leverancier]]=AD19,Tabel2[[#This Row],[Antwoord leverancier]]&lt;&gt;"Zie Toelichting"),AC19,AF19)</f>
        <v>0</v>
      </c>
      <c r="AI19" s="18"/>
      <c r="AJ19" s="18"/>
      <c r="AK19" s="18"/>
      <c r="AL19" s="95">
        <f t="shared" si="11"/>
        <v>0</v>
      </c>
      <c r="AM19" s="95">
        <f t="shared" si="12"/>
        <v>0</v>
      </c>
      <c r="AN19" s="95">
        <f t="shared" si="11"/>
        <v>0</v>
      </c>
      <c r="AO19" s="95">
        <f t="shared" si="13"/>
        <v>0</v>
      </c>
      <c r="AP19" s="95">
        <f t="shared" si="11"/>
        <v>0</v>
      </c>
      <c r="AQ19" s="95">
        <f t="shared" si="14"/>
        <v>0</v>
      </c>
      <c r="AR19" s="95">
        <f t="shared" si="11"/>
        <v>0</v>
      </c>
      <c r="AS19" s="95">
        <f t="shared" si="15"/>
        <v>0</v>
      </c>
      <c r="AT19" s="95">
        <f t="shared" si="11"/>
        <v>0</v>
      </c>
      <c r="AU19" s="95">
        <f t="shared" si="16"/>
        <v>0</v>
      </c>
      <c r="AV19" s="95">
        <f t="shared" si="11"/>
        <v>0</v>
      </c>
      <c r="AW19" s="95">
        <f t="shared" si="17"/>
        <v>0</v>
      </c>
      <c r="AX19" s="95">
        <f t="shared" si="34"/>
        <v>0</v>
      </c>
      <c r="AY19" s="95">
        <f t="shared" si="18"/>
        <v>0</v>
      </c>
      <c r="AZ19" s="95">
        <f t="shared" si="11"/>
        <v>0</v>
      </c>
      <c r="BA19" s="95">
        <f t="shared" si="19"/>
        <v>0</v>
      </c>
      <c r="BB19" s="95">
        <f t="shared" si="20"/>
        <v>0</v>
      </c>
      <c r="BC19" s="95">
        <f t="shared" si="21"/>
        <v>0</v>
      </c>
      <c r="BD19" s="95">
        <f t="shared" si="22"/>
        <v>0</v>
      </c>
      <c r="BE19" s="95">
        <f t="shared" si="23"/>
        <v>0</v>
      </c>
    </row>
    <row r="20" spans="1:57" ht="55.5" customHeight="1" x14ac:dyDescent="0.25">
      <c r="A20" s="167" t="s">
        <v>484</v>
      </c>
      <c r="B20" s="168" t="s">
        <v>364</v>
      </c>
      <c r="C20" s="169" t="s">
        <v>485</v>
      </c>
      <c r="D20" s="169"/>
      <c r="E20" s="169"/>
      <c r="F20" s="229" t="str">
        <f>IF(AND(SecurityNiveau="Basis",Tabel2[[#This Row],[Niv]]="H"),"N.V.T.","")</f>
        <v>N.V.T.</v>
      </c>
      <c r="G20" s="230" t="str">
        <f>IF(AND(SecurityNiveau="Basis",Tabel2[[#This Row],[Niv]]="H"),"Met security niveau "&amp;SecurityNiveau&amp;", hoeft deze vraag  niet beantwoord worden.","")</f>
        <v>Met security niveau BASIS, hoeft deze vraag  niet beantwoord worden.</v>
      </c>
      <c r="H20" s="18"/>
      <c r="I20" s="18"/>
      <c r="J20" s="18"/>
      <c r="K20" s="82"/>
      <c r="L20" s="18"/>
      <c r="M20" s="18"/>
      <c r="N20" s="18"/>
      <c r="O20" s="18"/>
      <c r="P20" s="18"/>
      <c r="Q20" s="18"/>
      <c r="R20" s="18"/>
      <c r="S20" s="18"/>
      <c r="T20" s="18"/>
      <c r="U20" s="18"/>
      <c r="V20" s="18"/>
      <c r="W20" s="18"/>
      <c r="X20" s="18"/>
      <c r="Y20" s="18"/>
      <c r="Z20" s="18"/>
      <c r="AA20" s="18" t="str">
        <f>IF(Tabel2[[#This Row],['#]]="","",IF(Tabel2[[#This Row],[Antwoord leverancier]]=AD20,"ok","nok"))</f>
        <v>nok</v>
      </c>
      <c r="AB20" s="18" t="s">
        <v>68</v>
      </c>
      <c r="AC20" s="89">
        <v>3</v>
      </c>
      <c r="AD20" s="89" t="s">
        <v>128</v>
      </c>
      <c r="AE20" s="89">
        <f>IF(Tabel2[[#This Row],[Antwoord leverancier]]="BASIS",0,AC20)</f>
        <v>3</v>
      </c>
      <c r="AF20" s="89">
        <f>IF(AND(AD20="Zie Toelichting",Tabel2[[#This Row],[Antwoord leverancier]]=AD20,Tabel2[[#This Row],[Toelichting]]&lt;&gt;""),AE20,0)</f>
        <v>0</v>
      </c>
      <c r="AG20" s="89"/>
      <c r="AH20" s="90">
        <f>IF(AND(Tabel2[[#This Row],[Antwoord leverancier]]=AD20,Tabel2[[#This Row],[Antwoord leverancier]]&lt;&gt;"Zie Toelichting"),AC20,AF20)</f>
        <v>0</v>
      </c>
      <c r="AI20" s="18"/>
      <c r="AJ20" s="18"/>
      <c r="AK20" s="18"/>
      <c r="AL20" s="95">
        <f t="shared" si="11"/>
        <v>0</v>
      </c>
      <c r="AM20" s="95">
        <f t="shared" si="12"/>
        <v>0</v>
      </c>
      <c r="AN20" s="95">
        <f t="shared" si="11"/>
        <v>0</v>
      </c>
      <c r="AO20" s="95">
        <f t="shared" si="13"/>
        <v>0</v>
      </c>
      <c r="AP20" s="95">
        <f t="shared" si="11"/>
        <v>0</v>
      </c>
      <c r="AQ20" s="95">
        <f t="shared" si="14"/>
        <v>0</v>
      </c>
      <c r="AR20" s="95">
        <f t="shared" si="11"/>
        <v>0</v>
      </c>
      <c r="AS20" s="95">
        <f t="shared" si="15"/>
        <v>0</v>
      </c>
      <c r="AT20" s="95">
        <f t="shared" si="11"/>
        <v>0</v>
      </c>
      <c r="AU20" s="95">
        <f t="shared" si="16"/>
        <v>0</v>
      </c>
      <c r="AV20" s="95">
        <f t="shared" si="11"/>
        <v>0</v>
      </c>
      <c r="AW20" s="95">
        <f t="shared" si="17"/>
        <v>0</v>
      </c>
      <c r="AX20" s="95">
        <f t="shared" si="34"/>
        <v>0</v>
      </c>
      <c r="AY20" s="95">
        <f t="shared" si="18"/>
        <v>0</v>
      </c>
      <c r="AZ20" s="95">
        <f t="shared" si="11"/>
        <v>0</v>
      </c>
      <c r="BA20" s="95">
        <f t="shared" si="19"/>
        <v>0</v>
      </c>
      <c r="BB20" s="95">
        <f t="shared" si="20"/>
        <v>0</v>
      </c>
      <c r="BC20" s="95">
        <f t="shared" si="21"/>
        <v>0</v>
      </c>
      <c r="BD20" s="95">
        <f t="shared" si="22"/>
        <v>0</v>
      </c>
      <c r="BE20" s="95">
        <f t="shared" si="23"/>
        <v>0</v>
      </c>
    </row>
    <row r="21" spans="1:57" x14ac:dyDescent="0.25">
      <c r="A21" s="161"/>
      <c r="B21" s="162"/>
      <c r="C21" s="163" t="s">
        <v>486</v>
      </c>
      <c r="D21" s="163"/>
      <c r="E21" s="163"/>
      <c r="F21" s="232" t="s">
        <v>454</v>
      </c>
      <c r="G21" s="233" t="str">
        <f>IF(AND(SecurityNiveau="Basis",Tabel2[[#This Row],[Niv]]="H"),"Met security niveau "&amp;SecurityNiveau&amp;", hoeft deze vraag  niet beantwoord worden.","")</f>
        <v/>
      </c>
      <c r="H21" s="18"/>
      <c r="I21" s="18"/>
      <c r="J21" s="18"/>
      <c r="K21" s="82"/>
      <c r="L21" s="18"/>
      <c r="M21" s="18"/>
      <c r="N21" s="18"/>
      <c r="O21" s="18"/>
      <c r="P21" s="18"/>
      <c r="Q21" s="18"/>
      <c r="R21" s="18"/>
      <c r="S21" s="18"/>
      <c r="T21" s="18"/>
      <c r="U21" s="18"/>
      <c r="V21" s="18"/>
      <c r="W21" s="18"/>
      <c r="X21" s="18"/>
      <c r="Y21" s="18"/>
      <c r="Z21" s="18"/>
      <c r="AA21" s="18" t="str">
        <f>IF(Tabel2[[#This Row],['#]]="","",IF(Tabel2[[#This Row],[Antwoord leverancier]]=AD21,"ok","nok"))</f>
        <v/>
      </c>
      <c r="AB21" s="18"/>
      <c r="AC21" s="89"/>
      <c r="AD21" s="89"/>
      <c r="AE21" s="89">
        <f>IF(Tabel2[[#This Row],[Antwoord leverancier]]="BASIS",0,AC21)</f>
        <v>0</v>
      </c>
      <c r="AF21" s="89">
        <f>IF(AND(AD21="Zie Toelichting",Tabel2[[#This Row],[Antwoord leverancier]]=AD21,Tabel2[[#This Row],[Toelichting]]&lt;&gt;""),AE21,0)</f>
        <v>0</v>
      </c>
      <c r="AG21" s="89"/>
      <c r="AH21" s="90">
        <f>IF(AND(Tabel2[[#This Row],[Antwoord leverancier]]=AD21,Tabel2[[#This Row],[Antwoord leverancier]]&lt;&gt;"Zie Toelichting"),AC21,AF21)</f>
        <v>0</v>
      </c>
      <c r="AI21" s="18"/>
      <c r="AJ21" s="18"/>
      <c r="AK21" s="18"/>
      <c r="AL21" s="95">
        <f t="shared" si="11"/>
        <v>0</v>
      </c>
      <c r="AM21" s="95">
        <f t="shared" si="12"/>
        <v>0</v>
      </c>
      <c r="AN21" s="95">
        <f t="shared" si="11"/>
        <v>0</v>
      </c>
      <c r="AO21" s="95">
        <f t="shared" si="13"/>
        <v>0</v>
      </c>
      <c r="AP21" s="95">
        <f t="shared" si="11"/>
        <v>0</v>
      </c>
      <c r="AQ21" s="95">
        <f t="shared" si="14"/>
        <v>0</v>
      </c>
      <c r="AR21" s="95">
        <f t="shared" si="11"/>
        <v>0</v>
      </c>
      <c r="AS21" s="95">
        <f t="shared" si="15"/>
        <v>0</v>
      </c>
      <c r="AT21" s="95">
        <f t="shared" si="11"/>
        <v>0</v>
      </c>
      <c r="AU21" s="95">
        <f t="shared" si="16"/>
        <v>0</v>
      </c>
      <c r="AV21" s="95">
        <f t="shared" si="11"/>
        <v>0</v>
      </c>
      <c r="AW21" s="95">
        <f t="shared" si="17"/>
        <v>0</v>
      </c>
      <c r="AX21" s="95">
        <f t="shared" si="34"/>
        <v>0</v>
      </c>
      <c r="AY21" s="95">
        <f t="shared" si="18"/>
        <v>0</v>
      </c>
      <c r="AZ21" s="95">
        <f t="shared" si="11"/>
        <v>0</v>
      </c>
      <c r="BA21" s="95">
        <f t="shared" si="19"/>
        <v>0</v>
      </c>
      <c r="BB21" s="95">
        <f t="shared" si="20"/>
        <v>0</v>
      </c>
      <c r="BC21" s="95">
        <f t="shared" si="21"/>
        <v>0</v>
      </c>
      <c r="BD21" s="95">
        <f t="shared" si="22"/>
        <v>0</v>
      </c>
      <c r="BE21" s="95">
        <f t="shared" si="23"/>
        <v>0</v>
      </c>
    </row>
    <row r="22" spans="1:57" ht="38.25" x14ac:dyDescent="0.25">
      <c r="A22" s="161"/>
      <c r="B22" s="162"/>
      <c r="C22" s="166" t="s">
        <v>487</v>
      </c>
      <c r="D22" s="163"/>
      <c r="E22" s="163"/>
      <c r="F22" s="232" t="s">
        <v>454</v>
      </c>
      <c r="G22" s="233" t="str">
        <f>IF(AND(SecurityNiveau="Basis",Tabel2[[#This Row],[Niv]]="H"),"Met security niveau "&amp;SecurityNiveau&amp;", hoeft deze vraag  niet beantwoord worden.","")</f>
        <v/>
      </c>
      <c r="H22" s="18"/>
      <c r="I22" s="18"/>
      <c r="J22" s="18"/>
      <c r="K22" s="82"/>
      <c r="L22" s="18"/>
      <c r="M22" s="18"/>
      <c r="N22" s="18"/>
      <c r="O22" s="18"/>
      <c r="P22" s="18"/>
      <c r="Q22" s="18"/>
      <c r="R22" s="18"/>
      <c r="S22" s="18"/>
      <c r="T22" s="18"/>
      <c r="U22" s="18"/>
      <c r="V22" s="18"/>
      <c r="W22" s="18"/>
      <c r="X22" s="18"/>
      <c r="Y22" s="18"/>
      <c r="Z22" s="18"/>
      <c r="AA22" s="18" t="str">
        <f>IF(Tabel2[[#This Row],['#]]="","",IF(Tabel2[[#This Row],[Antwoord leverancier]]=AD22,"ok","nok"))</f>
        <v/>
      </c>
      <c r="AB22" s="18"/>
      <c r="AC22" s="89"/>
      <c r="AD22" s="89"/>
      <c r="AE22" s="89"/>
      <c r="AF22" s="89"/>
      <c r="AG22" s="89"/>
      <c r="AH22" s="90">
        <f>IF(AND(Tabel2[[#This Row],[Antwoord leverancier]]=AD22,Tabel2[[#This Row],[Antwoord leverancier]]&lt;&gt;"Zie Toelichting"),AC22,AF22)</f>
        <v>0</v>
      </c>
      <c r="AI22" s="18" t="s">
        <v>96</v>
      </c>
      <c r="AJ22" s="18"/>
      <c r="AK22" s="18"/>
      <c r="AL22" s="95">
        <f t="shared" si="11"/>
        <v>0</v>
      </c>
      <c r="AM22" s="95">
        <f t="shared" si="12"/>
        <v>0</v>
      </c>
      <c r="AN22" s="95">
        <f t="shared" si="11"/>
        <v>0</v>
      </c>
      <c r="AO22" s="95">
        <f t="shared" si="13"/>
        <v>0</v>
      </c>
      <c r="AP22" s="95">
        <f t="shared" si="11"/>
        <v>0</v>
      </c>
      <c r="AQ22" s="95">
        <f t="shared" si="14"/>
        <v>0</v>
      </c>
      <c r="AR22" s="95">
        <f t="shared" si="11"/>
        <v>0</v>
      </c>
      <c r="AS22" s="95">
        <f t="shared" si="15"/>
        <v>0</v>
      </c>
      <c r="AT22" s="95">
        <f t="shared" si="11"/>
        <v>0</v>
      </c>
      <c r="AU22" s="95">
        <f t="shared" si="16"/>
        <v>0</v>
      </c>
      <c r="AV22" s="95">
        <f t="shared" si="11"/>
        <v>0</v>
      </c>
      <c r="AW22" s="95">
        <f t="shared" si="17"/>
        <v>0</v>
      </c>
      <c r="AX22" s="95">
        <f t="shared" si="34"/>
        <v>0</v>
      </c>
      <c r="AY22" s="95">
        <f t="shared" si="18"/>
        <v>0</v>
      </c>
      <c r="AZ22" s="95">
        <f t="shared" si="11"/>
        <v>0</v>
      </c>
      <c r="BA22" s="95">
        <f t="shared" si="19"/>
        <v>0</v>
      </c>
      <c r="BB22" s="95">
        <f t="shared" si="20"/>
        <v>0</v>
      </c>
      <c r="BC22" s="95">
        <f t="shared" si="21"/>
        <v>0</v>
      </c>
      <c r="BD22" s="95">
        <f t="shared" si="22"/>
        <v>0</v>
      </c>
      <c r="BE22" s="95">
        <f t="shared" si="23"/>
        <v>0</v>
      </c>
    </row>
    <row r="23" spans="1:57" ht="25.5" x14ac:dyDescent="0.25">
      <c r="A23" s="167" t="s">
        <v>488</v>
      </c>
      <c r="B23" s="168"/>
      <c r="C23" s="169" t="s">
        <v>489</v>
      </c>
      <c r="D23" s="169" t="s">
        <v>459</v>
      </c>
      <c r="E23" s="169" t="s">
        <v>490</v>
      </c>
      <c r="F23" s="229" t="str">
        <f>IF(AND(SecurityNiveau="Basis",Tabel2[[#This Row],[Niv]]="H"),"N.V.T.","")</f>
        <v/>
      </c>
      <c r="G23" s="230" t="str">
        <f>IF(AND(SecurityNiveau="Basis",Tabel2[[#This Row],[Niv]]="H"),"Met security niveau "&amp;SecurityNiveau&amp;", hoeft deze vraag  niet beantwoord worden.","")</f>
        <v/>
      </c>
      <c r="H23" s="18"/>
      <c r="I23" s="18"/>
      <c r="J23" s="18"/>
      <c r="K23" s="82"/>
      <c r="L23" s="18"/>
      <c r="M23" s="18"/>
      <c r="N23" s="18"/>
      <c r="O23" s="18"/>
      <c r="P23" s="18"/>
      <c r="Q23" s="18"/>
      <c r="R23" s="18"/>
      <c r="S23" s="18"/>
      <c r="T23" s="18"/>
      <c r="U23" s="18"/>
      <c r="V23" s="18"/>
      <c r="W23" s="18"/>
      <c r="X23" s="18"/>
      <c r="Y23" s="18"/>
      <c r="Z23" s="18"/>
      <c r="AA23" s="18" t="str">
        <f>IF(Tabel2[[#This Row],['#]]="","",IF(Tabel2[[#This Row],[Antwoord leverancier]]=AD23,"ok","nok"))</f>
        <v>nok</v>
      </c>
      <c r="AB23" s="18" t="s">
        <v>2</v>
      </c>
      <c r="AC23" s="89">
        <v>3</v>
      </c>
      <c r="AD23" s="89" t="s">
        <v>128</v>
      </c>
      <c r="AE23" s="89">
        <f>IF(Tabel2[[#This Row],[Antwoord leverancier]]="BASIS",0,AC23)</f>
        <v>3</v>
      </c>
      <c r="AF23" s="89"/>
      <c r="AG23" s="89"/>
      <c r="AH23" s="90">
        <f>IF(AND(Tabel2[[#This Row],[Antwoord leverancier]]=AD23,Tabel2[[#This Row],[Antwoord leverancier]]&lt;&gt;"Zie Toelichting"),AC23,AF23)</f>
        <v>0</v>
      </c>
      <c r="AI23" s="18"/>
      <c r="AJ23" s="18"/>
      <c r="AK23" s="18"/>
      <c r="AL23" s="95">
        <f t="shared" si="11"/>
        <v>0</v>
      </c>
      <c r="AM23" s="95">
        <f t="shared" si="12"/>
        <v>0</v>
      </c>
      <c r="AN23" s="95">
        <f t="shared" si="11"/>
        <v>0</v>
      </c>
      <c r="AO23" s="95">
        <f t="shared" si="13"/>
        <v>0</v>
      </c>
      <c r="AP23" s="95">
        <f t="shared" si="11"/>
        <v>0</v>
      </c>
      <c r="AQ23" s="95">
        <f t="shared" si="14"/>
        <v>0</v>
      </c>
      <c r="AR23" s="95">
        <f t="shared" si="11"/>
        <v>0</v>
      </c>
      <c r="AS23" s="95">
        <f t="shared" si="15"/>
        <v>0</v>
      </c>
      <c r="AT23" s="95">
        <f t="shared" si="11"/>
        <v>0</v>
      </c>
      <c r="AU23" s="95">
        <f t="shared" si="16"/>
        <v>0</v>
      </c>
      <c r="AV23" s="95">
        <f t="shared" si="11"/>
        <v>0</v>
      </c>
      <c r="AW23" s="95">
        <f t="shared" si="17"/>
        <v>0</v>
      </c>
      <c r="AX23" s="95">
        <f t="shared" si="34"/>
        <v>3</v>
      </c>
      <c r="AY23" s="95">
        <f t="shared" si="18"/>
        <v>0</v>
      </c>
      <c r="AZ23" s="95">
        <f t="shared" si="11"/>
        <v>0</v>
      </c>
      <c r="BA23" s="95">
        <f t="shared" si="19"/>
        <v>0</v>
      </c>
      <c r="BB23" s="95">
        <f t="shared" si="20"/>
        <v>0</v>
      </c>
      <c r="BC23" s="95">
        <f t="shared" si="21"/>
        <v>0</v>
      </c>
      <c r="BD23" s="95">
        <f t="shared" si="22"/>
        <v>0</v>
      </c>
      <c r="BE23" s="95">
        <f t="shared" si="23"/>
        <v>0</v>
      </c>
    </row>
    <row r="24" spans="1:57" ht="25.5" x14ac:dyDescent="0.25">
      <c r="A24" s="167" t="s">
        <v>491</v>
      </c>
      <c r="B24" s="168" t="s">
        <v>364</v>
      </c>
      <c r="C24" s="169" t="s">
        <v>492</v>
      </c>
      <c r="D24" s="169" t="s">
        <v>493</v>
      </c>
      <c r="E24" s="169" t="s">
        <v>494</v>
      </c>
      <c r="F24" s="229" t="str">
        <f>IF(AND(SecurityNiveau="Basis",Tabel2[[#This Row],[Niv]]="H"),"N.V.T.","")</f>
        <v>N.V.T.</v>
      </c>
      <c r="G24" s="230" t="str">
        <f>IF(AND(SecurityNiveau="Basis",Tabel2[[#This Row],[Niv]]="H"),"Met security niveau "&amp;SecurityNiveau&amp;", hoeft deze vraag  niet beantwoord worden.","")</f>
        <v>Met security niveau BASIS, hoeft deze vraag  niet beantwoord worden.</v>
      </c>
      <c r="H24" s="18"/>
      <c r="I24" s="18"/>
      <c r="J24" s="18"/>
      <c r="K24" s="82"/>
      <c r="L24" s="18"/>
      <c r="M24" s="18"/>
      <c r="N24" s="18"/>
      <c r="O24" s="18"/>
      <c r="P24" s="18"/>
      <c r="Q24" s="18"/>
      <c r="R24" s="18"/>
      <c r="S24" s="18"/>
      <c r="T24" s="18"/>
      <c r="U24" s="18"/>
      <c r="V24" s="18"/>
      <c r="W24" s="18"/>
      <c r="X24" s="18"/>
      <c r="Y24" s="18"/>
      <c r="Z24" s="18"/>
      <c r="AA24" s="18" t="str">
        <f>IF(Tabel2[[#This Row],['#]]="","",IF(Tabel2[[#This Row],[Antwoord leverancier]]=AD24,"ok","nok"))</f>
        <v>nok</v>
      </c>
      <c r="AB24" s="18" t="s">
        <v>2</v>
      </c>
      <c r="AC24" s="89">
        <v>1</v>
      </c>
      <c r="AD24" s="89" t="s">
        <v>128</v>
      </c>
      <c r="AE24" s="89">
        <f>IF(Tabel2[[#This Row],[Antwoord leverancier]]="BASIS",0,AC24)</f>
        <v>1</v>
      </c>
      <c r="AF24" s="89"/>
      <c r="AG24" s="89"/>
      <c r="AH24" s="90">
        <f>IF(AND(Tabel2[[#This Row],[Antwoord leverancier]]=AD24,Tabel2[[#This Row],[Antwoord leverancier]]&lt;&gt;"Zie Toelichting"),AC24,AF24)</f>
        <v>0</v>
      </c>
      <c r="AI24" s="18"/>
      <c r="AJ24" s="18"/>
      <c r="AK24" s="18"/>
      <c r="AL24" s="95">
        <f t="shared" si="11"/>
        <v>0</v>
      </c>
      <c r="AM24" s="95">
        <f t="shared" si="12"/>
        <v>0</v>
      </c>
      <c r="AN24" s="95">
        <f t="shared" si="11"/>
        <v>0</v>
      </c>
      <c r="AO24" s="95">
        <f t="shared" si="13"/>
        <v>0</v>
      </c>
      <c r="AP24" s="95">
        <f t="shared" si="11"/>
        <v>0</v>
      </c>
      <c r="AQ24" s="95">
        <f t="shared" si="14"/>
        <v>0</v>
      </c>
      <c r="AR24" s="95">
        <f t="shared" si="11"/>
        <v>0</v>
      </c>
      <c r="AS24" s="95">
        <f t="shared" si="15"/>
        <v>0</v>
      </c>
      <c r="AT24" s="95">
        <f t="shared" si="11"/>
        <v>0</v>
      </c>
      <c r="AU24" s="95">
        <f t="shared" si="16"/>
        <v>0</v>
      </c>
      <c r="AV24" s="95">
        <f t="shared" si="11"/>
        <v>0</v>
      </c>
      <c r="AW24" s="95">
        <f t="shared" si="17"/>
        <v>0</v>
      </c>
      <c r="AX24" s="95">
        <f t="shared" si="34"/>
        <v>0</v>
      </c>
      <c r="AY24" s="95">
        <f t="shared" si="18"/>
        <v>0</v>
      </c>
      <c r="AZ24" s="95">
        <f t="shared" si="11"/>
        <v>0</v>
      </c>
      <c r="BA24" s="95">
        <f t="shared" si="19"/>
        <v>0</v>
      </c>
      <c r="BB24" s="95">
        <f t="shared" si="20"/>
        <v>0</v>
      </c>
      <c r="BC24" s="95">
        <f t="shared" si="21"/>
        <v>0</v>
      </c>
      <c r="BD24" s="95">
        <f t="shared" si="22"/>
        <v>0</v>
      </c>
      <c r="BE24" s="95">
        <f t="shared" si="23"/>
        <v>0</v>
      </c>
    </row>
    <row r="25" spans="1:57" x14ac:dyDescent="0.25">
      <c r="A25" s="161"/>
      <c r="B25" s="162"/>
      <c r="C25" s="163" t="s">
        <v>495</v>
      </c>
      <c r="D25" s="163"/>
      <c r="E25" s="163"/>
      <c r="F25" s="232" t="s">
        <v>454</v>
      </c>
      <c r="G25" s="233" t="str">
        <f>IF(AND(SecurityNiveau="Basis",Tabel2[[#This Row],[Niv]]="H"),"Met security niveau "&amp;SecurityNiveau&amp;", hoeft deze vraag  niet beantwoord worden.","")</f>
        <v/>
      </c>
      <c r="H25" s="18"/>
      <c r="I25" s="18"/>
      <c r="J25" s="18"/>
      <c r="K25" s="82"/>
      <c r="L25" s="18"/>
      <c r="M25" s="18"/>
      <c r="N25" s="18"/>
      <c r="O25" s="18"/>
      <c r="P25" s="18"/>
      <c r="Q25" s="18"/>
      <c r="R25" s="18"/>
      <c r="S25" s="18"/>
      <c r="T25" s="18"/>
      <c r="U25" s="18"/>
      <c r="V25" s="18"/>
      <c r="W25" s="18"/>
      <c r="X25" s="18"/>
      <c r="Y25" s="18"/>
      <c r="Z25" s="18"/>
      <c r="AA25" s="18" t="str">
        <f>IF(Tabel2[[#This Row],['#]]="","",IF(Tabel2[[#This Row],[Antwoord leverancier]]=AD25,"ok","nok"))</f>
        <v/>
      </c>
      <c r="AB25" s="18"/>
      <c r="AC25" s="89"/>
      <c r="AD25" s="89"/>
      <c r="AE25" s="89">
        <f>IF(Tabel2[[#This Row],[Antwoord leverancier]]="BASIS",0,AC25)</f>
        <v>0</v>
      </c>
      <c r="AF25" s="89"/>
      <c r="AG25" s="89"/>
      <c r="AH25" s="90">
        <f>IF(AND(Tabel2[[#This Row],[Antwoord leverancier]]=AD25,Tabel2[[#This Row],[Antwoord leverancier]]&lt;&gt;"Zie Toelichting"),AC25,AF25)</f>
        <v>0</v>
      </c>
      <c r="AI25" s="18"/>
      <c r="AJ25" s="18"/>
      <c r="AK25" s="18"/>
      <c r="AL25" s="95">
        <f t="shared" si="11"/>
        <v>0</v>
      </c>
      <c r="AM25" s="95">
        <f t="shared" si="12"/>
        <v>0</v>
      </c>
      <c r="AN25" s="95">
        <f t="shared" si="11"/>
        <v>0</v>
      </c>
      <c r="AO25" s="95">
        <f t="shared" si="13"/>
        <v>0</v>
      </c>
      <c r="AP25" s="95">
        <f t="shared" si="11"/>
        <v>0</v>
      </c>
      <c r="AQ25" s="95">
        <f t="shared" si="14"/>
        <v>0</v>
      </c>
      <c r="AR25" s="95">
        <f t="shared" si="11"/>
        <v>0</v>
      </c>
      <c r="AS25" s="95">
        <f t="shared" si="15"/>
        <v>0</v>
      </c>
      <c r="AT25" s="95">
        <f t="shared" si="11"/>
        <v>0</v>
      </c>
      <c r="AU25" s="95">
        <f t="shared" si="16"/>
        <v>0</v>
      </c>
      <c r="AV25" s="95">
        <f t="shared" si="11"/>
        <v>0</v>
      </c>
      <c r="AW25" s="95">
        <f t="shared" si="17"/>
        <v>0</v>
      </c>
      <c r="AX25" s="95">
        <f t="shared" si="34"/>
        <v>0</v>
      </c>
      <c r="AY25" s="95">
        <f t="shared" si="18"/>
        <v>0</v>
      </c>
      <c r="AZ25" s="95">
        <f t="shared" si="11"/>
        <v>0</v>
      </c>
      <c r="BA25" s="95">
        <f t="shared" si="19"/>
        <v>0</v>
      </c>
      <c r="BB25" s="95">
        <f t="shared" si="20"/>
        <v>0</v>
      </c>
      <c r="BC25" s="95">
        <f t="shared" si="21"/>
        <v>0</v>
      </c>
      <c r="BD25" s="95">
        <f t="shared" si="22"/>
        <v>0</v>
      </c>
      <c r="BE25" s="95">
        <f t="shared" si="23"/>
        <v>0</v>
      </c>
    </row>
    <row r="26" spans="1:57" ht="58.9" customHeight="1" x14ac:dyDescent="0.25">
      <c r="A26" s="167" t="s">
        <v>496</v>
      </c>
      <c r="B26" s="168"/>
      <c r="C26" s="169" t="s">
        <v>497</v>
      </c>
      <c r="D26" s="169" t="s">
        <v>459</v>
      </c>
      <c r="E26" s="169" t="s">
        <v>498</v>
      </c>
      <c r="F26" s="229" t="str">
        <f>IF(AND(SecurityNiveau="Basis",Tabel2[[#This Row],[Niv]]="H"),"N.V.T.","")</f>
        <v/>
      </c>
      <c r="G26" s="230" t="str">
        <f>IF(AND(SecurityNiveau="Basis",Tabel2[[#This Row],[Niv]]="H"),"Met security niveau "&amp;SecurityNiveau&amp;", hoeft deze vraag  niet beantwoord worden.","")</f>
        <v/>
      </c>
      <c r="H26" s="18"/>
      <c r="I26" s="18"/>
      <c r="J26" s="18"/>
      <c r="K26" s="82"/>
      <c r="L26" s="18"/>
      <c r="M26" s="18"/>
      <c r="N26" s="18"/>
      <c r="O26" s="18"/>
      <c r="P26" s="18"/>
      <c r="Q26" s="18"/>
      <c r="R26" s="18"/>
      <c r="S26" s="18"/>
      <c r="T26" s="18"/>
      <c r="U26" s="18"/>
      <c r="V26" s="18"/>
      <c r="W26" s="18"/>
      <c r="X26" s="18"/>
      <c r="Y26" s="18"/>
      <c r="Z26" s="18"/>
      <c r="AA26" s="18" t="str">
        <f>IF(Tabel2[[#This Row],['#]]="","",IF(Tabel2[[#This Row],[Antwoord leverancier]]=AD26,"ok","nok"))</f>
        <v>nok</v>
      </c>
      <c r="AB26" s="18" t="s">
        <v>64</v>
      </c>
      <c r="AC26" s="89">
        <v>3</v>
      </c>
      <c r="AD26" s="89" t="s">
        <v>128</v>
      </c>
      <c r="AE26" s="89">
        <f>IF(Tabel2[[#This Row],[Antwoord leverancier]]="BASIS",0,AC26)</f>
        <v>3</v>
      </c>
      <c r="AF26" s="89"/>
      <c r="AG26" s="89"/>
      <c r="AH26" s="90">
        <f>IF(AND(Tabel2[[#This Row],[Antwoord leverancier]]=AD26,Tabel2[[#This Row],[Antwoord leverancier]]&lt;&gt;"Zie Toelichting"),AC26,AF26)</f>
        <v>0</v>
      </c>
      <c r="AI26" s="18"/>
      <c r="AJ26" s="18"/>
      <c r="AK26" s="18"/>
      <c r="AL26" s="95">
        <f t="shared" si="11"/>
        <v>0</v>
      </c>
      <c r="AM26" s="95">
        <f t="shared" si="12"/>
        <v>0</v>
      </c>
      <c r="AN26" s="95">
        <f t="shared" si="11"/>
        <v>0</v>
      </c>
      <c r="AO26" s="95">
        <f t="shared" si="13"/>
        <v>0</v>
      </c>
      <c r="AP26" s="95">
        <f t="shared" si="11"/>
        <v>0</v>
      </c>
      <c r="AQ26" s="95">
        <f t="shared" si="14"/>
        <v>0</v>
      </c>
      <c r="AR26" s="95">
        <f t="shared" si="11"/>
        <v>3</v>
      </c>
      <c r="AS26" s="95">
        <f t="shared" si="15"/>
        <v>0</v>
      </c>
      <c r="AT26" s="95">
        <f t="shared" si="11"/>
        <v>0</v>
      </c>
      <c r="AU26" s="95">
        <f t="shared" si="16"/>
        <v>0</v>
      </c>
      <c r="AV26" s="95">
        <f t="shared" si="11"/>
        <v>0</v>
      </c>
      <c r="AW26" s="95">
        <f t="shared" si="17"/>
        <v>0</v>
      </c>
      <c r="AX26" s="95">
        <f t="shared" si="34"/>
        <v>0</v>
      </c>
      <c r="AY26" s="95">
        <f t="shared" si="18"/>
        <v>0</v>
      </c>
      <c r="AZ26" s="95">
        <f t="shared" si="11"/>
        <v>0</v>
      </c>
      <c r="BA26" s="95">
        <f t="shared" si="19"/>
        <v>0</v>
      </c>
      <c r="BB26" s="95">
        <f t="shared" si="20"/>
        <v>0</v>
      </c>
      <c r="BC26" s="95">
        <f t="shared" si="21"/>
        <v>0</v>
      </c>
      <c r="BD26" s="95">
        <f t="shared" si="22"/>
        <v>0</v>
      </c>
      <c r="BE26" s="95">
        <f t="shared" si="23"/>
        <v>0</v>
      </c>
    </row>
    <row r="27" spans="1:57" ht="45" customHeight="1" x14ac:dyDescent="0.25">
      <c r="A27" s="167" t="s">
        <v>499</v>
      </c>
      <c r="B27" s="168" t="s">
        <v>364</v>
      </c>
      <c r="C27" s="169" t="s">
        <v>500</v>
      </c>
      <c r="D27" s="169" t="s">
        <v>501</v>
      </c>
      <c r="E27" s="169" t="s">
        <v>502</v>
      </c>
      <c r="F27" s="229" t="str">
        <f>IF(AND(SecurityNiveau="Basis",Tabel2[[#This Row],[Niv]]="H"),"N.V.T.","")</f>
        <v>N.V.T.</v>
      </c>
      <c r="G27" s="230" t="str">
        <f>IF(AND(SecurityNiveau="Basis",Tabel2[[#This Row],[Niv]]="H"),"Met security niveau "&amp;SecurityNiveau&amp;", hoeft deze vraag  niet beantwoord worden.","")</f>
        <v>Met security niveau BASIS, hoeft deze vraag  niet beantwoord worden.</v>
      </c>
      <c r="H27" s="18"/>
      <c r="I27" s="18"/>
      <c r="J27" s="18"/>
      <c r="K27" s="82"/>
      <c r="L27" s="18"/>
      <c r="M27" s="18"/>
      <c r="N27" s="18"/>
      <c r="O27" s="18"/>
      <c r="P27" s="18"/>
      <c r="Q27" s="18"/>
      <c r="R27" s="18"/>
      <c r="S27" s="18"/>
      <c r="T27" s="18"/>
      <c r="U27" s="18"/>
      <c r="V27" s="18"/>
      <c r="W27" s="18"/>
      <c r="X27" s="18"/>
      <c r="Y27" s="18"/>
      <c r="Z27" s="18"/>
      <c r="AA27" s="18" t="str">
        <f>IF(Tabel2[[#This Row],['#]]="","",IF(Tabel2[[#This Row],[Antwoord leverancier]]=AD27,"ok","nok"))</f>
        <v>nok</v>
      </c>
      <c r="AB27" s="18" t="s">
        <v>64</v>
      </c>
      <c r="AC27" s="89">
        <v>5</v>
      </c>
      <c r="AD27" s="89" t="s">
        <v>128</v>
      </c>
      <c r="AE27" s="89">
        <f>IF(Tabel2[[#This Row],[Antwoord leverancier]]="BASIS",0,AC27)</f>
        <v>5</v>
      </c>
      <c r="AF27" s="89"/>
      <c r="AG27" s="89"/>
      <c r="AH27" s="90">
        <f>IF(AND(Tabel2[[#This Row],[Antwoord leverancier]]=AD27,Tabel2[[#This Row],[Antwoord leverancier]]&lt;&gt;"Zie Toelichting"),AC27,AF27)</f>
        <v>0</v>
      </c>
      <c r="AI27" s="18"/>
      <c r="AJ27" s="18"/>
      <c r="AK27" s="18"/>
      <c r="AL27" s="95">
        <f t="shared" si="11"/>
        <v>0</v>
      </c>
      <c r="AM27" s="95">
        <f t="shared" si="12"/>
        <v>0</v>
      </c>
      <c r="AN27" s="95">
        <f t="shared" si="11"/>
        <v>0</v>
      </c>
      <c r="AO27" s="95">
        <f t="shared" si="13"/>
        <v>0</v>
      </c>
      <c r="AP27" s="95">
        <f t="shared" si="11"/>
        <v>0</v>
      </c>
      <c r="AQ27" s="95">
        <f t="shared" si="14"/>
        <v>0</v>
      </c>
      <c r="AR27" s="95">
        <f t="shared" si="11"/>
        <v>0</v>
      </c>
      <c r="AS27" s="95">
        <f t="shared" si="15"/>
        <v>0</v>
      </c>
      <c r="AT27" s="95">
        <f t="shared" si="11"/>
        <v>0</v>
      </c>
      <c r="AU27" s="95">
        <f t="shared" si="16"/>
        <v>0</v>
      </c>
      <c r="AV27" s="95">
        <f t="shared" si="11"/>
        <v>0</v>
      </c>
      <c r="AW27" s="95">
        <f t="shared" si="17"/>
        <v>0</v>
      </c>
      <c r="AX27" s="95">
        <f t="shared" si="34"/>
        <v>0</v>
      </c>
      <c r="AY27" s="95">
        <f t="shared" si="18"/>
        <v>0</v>
      </c>
      <c r="AZ27" s="95">
        <f t="shared" si="11"/>
        <v>0</v>
      </c>
      <c r="BA27" s="95">
        <f t="shared" si="19"/>
        <v>0</v>
      </c>
      <c r="BB27" s="95">
        <f t="shared" si="20"/>
        <v>0</v>
      </c>
      <c r="BC27" s="95">
        <f t="shared" si="21"/>
        <v>0</v>
      </c>
      <c r="BD27" s="95">
        <f t="shared" si="22"/>
        <v>0</v>
      </c>
      <c r="BE27" s="95">
        <f t="shared" si="23"/>
        <v>0</v>
      </c>
    </row>
    <row r="28" spans="1:57" ht="89.25" x14ac:dyDescent="0.25">
      <c r="A28" s="167" t="s">
        <v>503</v>
      </c>
      <c r="B28" s="168"/>
      <c r="C28" s="169" t="s">
        <v>504</v>
      </c>
      <c r="D28" s="169" t="s">
        <v>501</v>
      </c>
      <c r="E28" s="169" t="s">
        <v>502</v>
      </c>
      <c r="F28" s="229" t="str">
        <f>IF(AND(SecurityNiveau="Basis",Tabel2[[#This Row],[Niv]]="H"),"N.V.T.","")</f>
        <v/>
      </c>
      <c r="G28" s="230" t="str">
        <f>IF(AND(SecurityNiveau="Basis",Tabel2[[#This Row],[Niv]]="H"),"Met security niveau "&amp;SecurityNiveau&amp;", hoeft deze vraag  niet beantwoord worden.","")</f>
        <v/>
      </c>
      <c r="H28" s="18"/>
      <c r="I28" s="18"/>
      <c r="J28" s="18"/>
      <c r="K28" s="82"/>
      <c r="L28" s="18"/>
      <c r="M28" s="18"/>
      <c r="N28" s="18"/>
      <c r="O28" s="18"/>
      <c r="P28" s="18"/>
      <c r="Q28" s="18"/>
      <c r="R28" s="18"/>
      <c r="S28" s="18"/>
      <c r="T28" s="18"/>
      <c r="U28" s="18"/>
      <c r="V28" s="18"/>
      <c r="W28" s="18"/>
      <c r="X28" s="18"/>
      <c r="Y28" s="18"/>
      <c r="Z28" s="18"/>
      <c r="AA28" s="18" t="str">
        <f>IF(Tabel2[[#This Row],['#]]="","",IF(Tabel2[[#This Row],[Antwoord leverancier]]=AD28,"ok","nok"))</f>
        <v>nok</v>
      </c>
      <c r="AB28" s="18" t="s">
        <v>64</v>
      </c>
      <c r="AC28" s="89">
        <v>5</v>
      </c>
      <c r="AD28" s="89" t="s">
        <v>128</v>
      </c>
      <c r="AE28" s="89">
        <f>IF(Tabel2[[#This Row],[Antwoord leverancier]]="BASIS",0,AC28)</f>
        <v>5</v>
      </c>
      <c r="AF28" s="89"/>
      <c r="AG28" s="89"/>
      <c r="AH28" s="90">
        <f>IF(AND(Tabel2[[#This Row],[Antwoord leverancier]]=AD28,Tabel2[[#This Row],[Antwoord leverancier]]&lt;&gt;"Zie Toelichting"),AC28,AF28)</f>
        <v>0</v>
      </c>
      <c r="AI28" s="18"/>
      <c r="AJ28" s="18"/>
      <c r="AK28" s="18"/>
      <c r="AL28" s="95">
        <f t="shared" si="11"/>
        <v>0</v>
      </c>
      <c r="AM28" s="95">
        <f t="shared" si="12"/>
        <v>0</v>
      </c>
      <c r="AN28" s="95">
        <f t="shared" si="11"/>
        <v>0</v>
      </c>
      <c r="AO28" s="95">
        <f t="shared" si="13"/>
        <v>0</v>
      </c>
      <c r="AP28" s="95">
        <f t="shared" si="11"/>
        <v>0</v>
      </c>
      <c r="AQ28" s="95">
        <f t="shared" si="14"/>
        <v>0</v>
      </c>
      <c r="AR28" s="95">
        <f t="shared" si="11"/>
        <v>5</v>
      </c>
      <c r="AS28" s="95">
        <f t="shared" si="15"/>
        <v>0</v>
      </c>
      <c r="AT28" s="95">
        <f t="shared" si="11"/>
        <v>0</v>
      </c>
      <c r="AU28" s="95">
        <f t="shared" si="16"/>
        <v>0</v>
      </c>
      <c r="AV28" s="95">
        <f t="shared" si="11"/>
        <v>0</v>
      </c>
      <c r="AW28" s="95">
        <f t="shared" si="17"/>
        <v>0</v>
      </c>
      <c r="AX28" s="95">
        <f t="shared" si="34"/>
        <v>0</v>
      </c>
      <c r="AY28" s="95">
        <f t="shared" si="18"/>
        <v>0</v>
      </c>
      <c r="AZ28" s="95">
        <f t="shared" si="11"/>
        <v>0</v>
      </c>
      <c r="BA28" s="95">
        <f t="shared" si="19"/>
        <v>0</v>
      </c>
      <c r="BB28" s="95">
        <f t="shared" si="20"/>
        <v>0</v>
      </c>
      <c r="BC28" s="95">
        <f t="shared" si="21"/>
        <v>0</v>
      </c>
      <c r="BD28" s="95">
        <f t="shared" si="22"/>
        <v>0</v>
      </c>
      <c r="BE28" s="95">
        <f t="shared" si="23"/>
        <v>0</v>
      </c>
    </row>
    <row r="29" spans="1:57" ht="57.75" customHeight="1" x14ac:dyDescent="0.25">
      <c r="A29" s="167" t="s">
        <v>505</v>
      </c>
      <c r="B29" s="168" t="s">
        <v>364</v>
      </c>
      <c r="C29" s="169" t="s">
        <v>506</v>
      </c>
      <c r="D29" s="169" t="s">
        <v>501</v>
      </c>
      <c r="E29" s="169" t="s">
        <v>502</v>
      </c>
      <c r="F29" s="229" t="str">
        <f>IF(AND(SecurityNiveau="Basis",Tabel2[[#This Row],[Niv]]="H"),"N.V.T.","")</f>
        <v>N.V.T.</v>
      </c>
      <c r="G29" s="230" t="str">
        <f>IF(AND(SecurityNiveau="Basis",Tabel2[[#This Row],[Niv]]="H"),"Met security niveau "&amp;SecurityNiveau&amp;", hoeft deze vraag  niet beantwoord worden.","")</f>
        <v>Met security niveau BASIS, hoeft deze vraag  niet beantwoord worden.</v>
      </c>
      <c r="H29" s="18"/>
      <c r="I29" s="18"/>
      <c r="J29" s="18"/>
      <c r="K29" s="82"/>
      <c r="L29" s="18"/>
      <c r="M29" s="18"/>
      <c r="N29" s="18"/>
      <c r="O29" s="18"/>
      <c r="P29" s="18"/>
      <c r="Q29" s="18"/>
      <c r="R29" s="18"/>
      <c r="S29" s="18"/>
      <c r="T29" s="18"/>
      <c r="U29" s="18"/>
      <c r="V29" s="18"/>
      <c r="W29" s="18"/>
      <c r="X29" s="18"/>
      <c r="Y29" s="18"/>
      <c r="Z29" s="18"/>
      <c r="AA29" s="18" t="str">
        <f>IF(Tabel2[[#This Row],['#]]="","",IF(Tabel2[[#This Row],[Antwoord leverancier]]=AD29,"ok","nok"))</f>
        <v>nok</v>
      </c>
      <c r="AB29" s="18" t="s">
        <v>64</v>
      </c>
      <c r="AC29" s="89">
        <v>3</v>
      </c>
      <c r="AD29" s="89" t="s">
        <v>128</v>
      </c>
      <c r="AE29" s="89">
        <f>IF(Tabel2[[#This Row],[Antwoord leverancier]]="BASIS",0,AC29)</f>
        <v>3</v>
      </c>
      <c r="AF29" s="89"/>
      <c r="AG29" s="89"/>
      <c r="AH29" s="90">
        <f>IF(AND(Tabel2[[#This Row],[Antwoord leverancier]]=AD29,Tabel2[[#This Row],[Antwoord leverancier]]&lt;&gt;"Zie Toelichting"),AC29,AF29)</f>
        <v>0</v>
      </c>
      <c r="AI29" s="18"/>
      <c r="AJ29" s="18"/>
      <c r="AK29" s="18"/>
      <c r="AL29" s="95">
        <f t="shared" si="11"/>
        <v>0</v>
      </c>
      <c r="AM29" s="95">
        <f t="shared" si="12"/>
        <v>0</v>
      </c>
      <c r="AN29" s="95">
        <f t="shared" si="11"/>
        <v>0</v>
      </c>
      <c r="AO29" s="95">
        <f t="shared" si="13"/>
        <v>0</v>
      </c>
      <c r="AP29" s="95">
        <f t="shared" si="11"/>
        <v>0</v>
      </c>
      <c r="AQ29" s="95">
        <f t="shared" si="14"/>
        <v>0</v>
      </c>
      <c r="AR29" s="95">
        <f t="shared" si="11"/>
        <v>0</v>
      </c>
      <c r="AS29" s="95">
        <f t="shared" si="15"/>
        <v>0</v>
      </c>
      <c r="AT29" s="95">
        <f t="shared" si="11"/>
        <v>0</v>
      </c>
      <c r="AU29" s="95">
        <f t="shared" si="16"/>
        <v>0</v>
      </c>
      <c r="AV29" s="95">
        <f t="shared" si="11"/>
        <v>0</v>
      </c>
      <c r="AW29" s="95">
        <f t="shared" si="17"/>
        <v>0</v>
      </c>
      <c r="AX29" s="95">
        <f t="shared" si="34"/>
        <v>0</v>
      </c>
      <c r="AY29" s="95">
        <f t="shared" si="18"/>
        <v>0</v>
      </c>
      <c r="AZ29" s="95">
        <f t="shared" si="11"/>
        <v>0</v>
      </c>
      <c r="BA29" s="95">
        <f t="shared" si="19"/>
        <v>0</v>
      </c>
      <c r="BB29" s="95">
        <f t="shared" si="20"/>
        <v>0</v>
      </c>
      <c r="BC29" s="95">
        <f t="shared" si="21"/>
        <v>0</v>
      </c>
      <c r="BD29" s="95">
        <f t="shared" si="22"/>
        <v>0</v>
      </c>
      <c r="BE29" s="95">
        <f t="shared" si="23"/>
        <v>0</v>
      </c>
    </row>
    <row r="30" spans="1:57" ht="48" customHeight="1" x14ac:dyDescent="0.25">
      <c r="A30" s="167" t="s">
        <v>507</v>
      </c>
      <c r="B30" s="168" t="s">
        <v>364</v>
      </c>
      <c r="C30" s="169" t="s">
        <v>508</v>
      </c>
      <c r="D30" s="169" t="s">
        <v>509</v>
      </c>
      <c r="E30" s="169"/>
      <c r="F30" s="229" t="str">
        <f>IF(AND(SecurityNiveau="Basis",Tabel2[[#This Row],[Niv]]="H"),"N.V.T.","")</f>
        <v>N.V.T.</v>
      </c>
      <c r="G30" s="230" t="str">
        <f>IF(AND(SecurityNiveau="Basis",Tabel2[[#This Row],[Niv]]="H"),"Met security niveau "&amp;SecurityNiveau&amp;", hoeft deze vraag  niet beantwoord worden.","")</f>
        <v>Met security niveau BASIS, hoeft deze vraag  niet beantwoord worden.</v>
      </c>
      <c r="H30" s="18"/>
      <c r="I30" s="18"/>
      <c r="J30" s="18"/>
      <c r="K30" s="82"/>
      <c r="L30" s="18"/>
      <c r="M30" s="18"/>
      <c r="N30" s="18"/>
      <c r="O30" s="18"/>
      <c r="P30" s="18"/>
      <c r="Q30" s="18"/>
      <c r="R30" s="18"/>
      <c r="S30" s="18"/>
      <c r="T30" s="18"/>
      <c r="U30" s="18"/>
      <c r="V30" s="18"/>
      <c r="W30" s="18"/>
      <c r="X30" s="18"/>
      <c r="Y30" s="18"/>
      <c r="Z30" s="18"/>
      <c r="AA30" s="18" t="str">
        <f>IF(Tabel2[[#This Row],['#]]="","",IF(Tabel2[[#This Row],[Antwoord leverancier]]=AD30,"ok","nok"))</f>
        <v>nok</v>
      </c>
      <c r="AB30" s="18" t="s">
        <v>68</v>
      </c>
      <c r="AC30" s="89">
        <v>1</v>
      </c>
      <c r="AD30" s="89" t="s">
        <v>128</v>
      </c>
      <c r="AE30" s="89">
        <f>IF(Tabel2[[#This Row],[Antwoord leverancier]]="BASIS",0,AC30)</f>
        <v>1</v>
      </c>
      <c r="AF30" s="89"/>
      <c r="AG30" s="89"/>
      <c r="AH30" s="90">
        <f>IF(AND(Tabel2[[#This Row],[Antwoord leverancier]]=AD30,Tabel2[[#This Row],[Antwoord leverancier]]&lt;&gt;"Zie Toelichting"),AC30,AF30)</f>
        <v>0</v>
      </c>
      <c r="AI30" s="18"/>
      <c r="AJ30" s="18"/>
      <c r="AK30" s="18"/>
      <c r="AL30" s="95">
        <f t="shared" si="11"/>
        <v>0</v>
      </c>
      <c r="AM30" s="95">
        <f t="shared" si="12"/>
        <v>0</v>
      </c>
      <c r="AN30" s="95">
        <f t="shared" si="11"/>
        <v>0</v>
      </c>
      <c r="AO30" s="95">
        <f t="shared" si="13"/>
        <v>0</v>
      </c>
      <c r="AP30" s="95">
        <f t="shared" si="11"/>
        <v>0</v>
      </c>
      <c r="AQ30" s="95">
        <f t="shared" si="14"/>
        <v>0</v>
      </c>
      <c r="AR30" s="95">
        <f t="shared" si="11"/>
        <v>0</v>
      </c>
      <c r="AS30" s="95">
        <f t="shared" si="15"/>
        <v>0</v>
      </c>
      <c r="AT30" s="95">
        <f t="shared" si="11"/>
        <v>0</v>
      </c>
      <c r="AU30" s="95">
        <f t="shared" si="16"/>
        <v>0</v>
      </c>
      <c r="AV30" s="95">
        <f t="shared" si="11"/>
        <v>0</v>
      </c>
      <c r="AW30" s="95">
        <f t="shared" si="17"/>
        <v>0</v>
      </c>
      <c r="AX30" s="95">
        <f t="shared" si="34"/>
        <v>0</v>
      </c>
      <c r="AY30" s="95">
        <f t="shared" si="18"/>
        <v>0</v>
      </c>
      <c r="AZ30" s="95">
        <f t="shared" si="11"/>
        <v>0</v>
      </c>
      <c r="BA30" s="95">
        <f t="shared" si="19"/>
        <v>0</v>
      </c>
      <c r="BB30" s="95">
        <f t="shared" si="20"/>
        <v>0</v>
      </c>
      <c r="BC30" s="95">
        <f t="shared" si="21"/>
        <v>0</v>
      </c>
      <c r="BD30" s="95">
        <f t="shared" si="22"/>
        <v>0</v>
      </c>
      <c r="BE30" s="95">
        <f t="shared" si="23"/>
        <v>0</v>
      </c>
    </row>
    <row r="31" spans="1:57" ht="54.75" customHeight="1" x14ac:dyDescent="0.25">
      <c r="A31" s="167" t="s">
        <v>510</v>
      </c>
      <c r="B31" s="168"/>
      <c r="C31" s="169" t="s">
        <v>511</v>
      </c>
      <c r="D31" s="169" t="s">
        <v>459</v>
      </c>
      <c r="E31" s="169" t="s">
        <v>512</v>
      </c>
      <c r="F31" s="229" t="str">
        <f>IF(AND(SecurityNiveau="Basis",Tabel2[[#This Row],[Niv]]="H"),"N.V.T.","")</f>
        <v/>
      </c>
      <c r="G31" s="230" t="str">
        <f>IF(AND(SecurityNiveau="Basis",Tabel2[[#This Row],[Niv]]="H"),"Met security niveau "&amp;SecurityNiveau&amp;", hoeft deze vraag  niet beantwoord worden.","")</f>
        <v/>
      </c>
      <c r="H31" s="18"/>
      <c r="I31" s="18"/>
      <c r="J31" s="18"/>
      <c r="K31" s="82"/>
      <c r="L31" s="18"/>
      <c r="M31" s="18"/>
      <c r="N31" s="18"/>
      <c r="O31" s="18"/>
      <c r="P31" s="18"/>
      <c r="Q31" s="18"/>
      <c r="R31" s="18"/>
      <c r="S31" s="18"/>
      <c r="T31" s="18"/>
      <c r="U31" s="18"/>
      <c r="V31" s="18"/>
      <c r="W31" s="18"/>
      <c r="X31" s="18"/>
      <c r="Y31" s="18"/>
      <c r="Z31" s="18"/>
      <c r="AA31" s="18" t="str">
        <f>IF(Tabel2[[#This Row],['#]]="","",IF(Tabel2[[#This Row],[Antwoord leverancier]]=AD31,"ok","nok"))</f>
        <v>nok</v>
      </c>
      <c r="AB31" s="18" t="s">
        <v>64</v>
      </c>
      <c r="AC31" s="89">
        <v>3</v>
      </c>
      <c r="AD31" s="89" t="s">
        <v>128</v>
      </c>
      <c r="AE31" s="89">
        <f>IF(Tabel2[[#This Row],[Antwoord leverancier]]="BASIS",0,AC31)</f>
        <v>3</v>
      </c>
      <c r="AF31" s="89"/>
      <c r="AG31" s="89"/>
      <c r="AH31" s="90">
        <f>IF(AND(Tabel2[[#This Row],[Antwoord leverancier]]=AD31,Tabel2[[#This Row],[Antwoord leverancier]]&lt;&gt;"Zie Toelichting"),AC31,AF31)</f>
        <v>0</v>
      </c>
      <c r="AI31" s="18"/>
      <c r="AJ31" s="18"/>
      <c r="AK31" s="18"/>
      <c r="AL31" s="95">
        <f t="shared" si="11"/>
        <v>0</v>
      </c>
      <c r="AM31" s="95">
        <f t="shared" si="12"/>
        <v>0</v>
      </c>
      <c r="AN31" s="95">
        <f t="shared" si="11"/>
        <v>0</v>
      </c>
      <c r="AO31" s="95">
        <f t="shared" si="13"/>
        <v>0</v>
      </c>
      <c r="AP31" s="95">
        <f t="shared" si="11"/>
        <v>0</v>
      </c>
      <c r="AQ31" s="95">
        <f t="shared" si="14"/>
        <v>0</v>
      </c>
      <c r="AR31" s="95">
        <f t="shared" si="11"/>
        <v>3</v>
      </c>
      <c r="AS31" s="95">
        <f t="shared" si="15"/>
        <v>0</v>
      </c>
      <c r="AT31" s="95">
        <f t="shared" si="11"/>
        <v>0</v>
      </c>
      <c r="AU31" s="95">
        <f t="shared" si="16"/>
        <v>0</v>
      </c>
      <c r="AV31" s="95">
        <f t="shared" si="11"/>
        <v>0</v>
      </c>
      <c r="AW31" s="95">
        <f t="shared" si="17"/>
        <v>0</v>
      </c>
      <c r="AX31" s="95">
        <f t="shared" si="34"/>
        <v>0</v>
      </c>
      <c r="AY31" s="95">
        <f t="shared" si="18"/>
        <v>0</v>
      </c>
      <c r="AZ31" s="95">
        <f t="shared" si="11"/>
        <v>0</v>
      </c>
      <c r="BA31" s="95">
        <f t="shared" si="19"/>
        <v>0</v>
      </c>
      <c r="BB31" s="95">
        <f t="shared" si="20"/>
        <v>0</v>
      </c>
      <c r="BC31" s="95">
        <f t="shared" si="21"/>
        <v>0</v>
      </c>
      <c r="BD31" s="95">
        <f t="shared" si="22"/>
        <v>0</v>
      </c>
      <c r="BE31" s="95">
        <f t="shared" si="23"/>
        <v>0</v>
      </c>
    </row>
    <row r="32" spans="1:57" ht="76.5" x14ac:dyDescent="0.25">
      <c r="A32" s="167" t="s">
        <v>513</v>
      </c>
      <c r="B32" s="168" t="s">
        <v>364</v>
      </c>
      <c r="C32" s="169" t="s">
        <v>514</v>
      </c>
      <c r="D32" s="169" t="s">
        <v>459</v>
      </c>
      <c r="E32" s="169" t="s">
        <v>515</v>
      </c>
      <c r="F32" s="229" t="str">
        <f>IF(AND(SecurityNiveau="Basis",Tabel2[[#This Row],[Niv]]="H"),"N.V.T.","")</f>
        <v>N.V.T.</v>
      </c>
      <c r="G32" s="230" t="str">
        <f>IF(AND(SecurityNiveau="Basis",Tabel2[[#This Row],[Niv]]="H"),"Met security niveau "&amp;SecurityNiveau&amp;", hoeft deze vraag  niet beantwoord worden.","")</f>
        <v>Met security niveau BASIS, hoeft deze vraag  niet beantwoord worden.</v>
      </c>
      <c r="H32" s="18"/>
      <c r="I32" s="18"/>
      <c r="J32" s="18"/>
      <c r="K32" s="82"/>
      <c r="L32" s="18"/>
      <c r="M32" s="18"/>
      <c r="N32" s="18"/>
      <c r="O32" s="18"/>
      <c r="P32" s="18"/>
      <c r="Q32" s="18"/>
      <c r="R32" s="18"/>
      <c r="S32" s="18"/>
      <c r="T32" s="18"/>
      <c r="U32" s="18"/>
      <c r="V32" s="18"/>
      <c r="W32" s="18"/>
      <c r="X32" s="18"/>
      <c r="Y32" s="18"/>
      <c r="Z32" s="18"/>
      <c r="AA32" s="18" t="str">
        <f>IF(Tabel2[[#This Row],['#]]="","",IF(Tabel2[[#This Row],[Antwoord leverancier]]=AD32,"ok","nok"))</f>
        <v>nok</v>
      </c>
      <c r="AB32" s="18" t="s">
        <v>69</v>
      </c>
      <c r="AC32" s="89">
        <v>3</v>
      </c>
      <c r="AD32" s="89" t="s">
        <v>128</v>
      </c>
      <c r="AE32" s="89">
        <f>IF(Tabel2[[#This Row],[Antwoord leverancier]]="BASIS",0,AC32)</f>
        <v>3</v>
      </c>
      <c r="AF32" s="89"/>
      <c r="AG32" s="89"/>
      <c r="AH32" s="90">
        <f>IF(AND(Tabel2[[#This Row],[Antwoord leverancier]]=AD32,Tabel2[[#This Row],[Antwoord leverancier]]&lt;&gt;"Zie Toelichting"),AC32,AF32)</f>
        <v>0</v>
      </c>
      <c r="AI32" s="18"/>
      <c r="AJ32" s="18"/>
      <c r="AK32" s="18"/>
      <c r="AL32" s="95">
        <f t="shared" si="11"/>
        <v>0</v>
      </c>
      <c r="AM32" s="95">
        <f t="shared" si="12"/>
        <v>0</v>
      </c>
      <c r="AN32" s="95">
        <f t="shared" si="11"/>
        <v>0</v>
      </c>
      <c r="AO32" s="95">
        <f t="shared" si="13"/>
        <v>0</v>
      </c>
      <c r="AP32" s="95">
        <f t="shared" si="11"/>
        <v>0</v>
      </c>
      <c r="AQ32" s="95">
        <f t="shared" si="14"/>
        <v>0</v>
      </c>
      <c r="AR32" s="95">
        <f t="shared" si="11"/>
        <v>0</v>
      </c>
      <c r="AS32" s="95">
        <f t="shared" si="15"/>
        <v>0</v>
      </c>
      <c r="AT32" s="95">
        <f t="shared" si="11"/>
        <v>0</v>
      </c>
      <c r="AU32" s="95">
        <f t="shared" si="16"/>
        <v>0</v>
      </c>
      <c r="AV32" s="95">
        <f t="shared" si="11"/>
        <v>0</v>
      </c>
      <c r="AW32" s="95">
        <f t="shared" si="17"/>
        <v>0</v>
      </c>
      <c r="AX32" s="95">
        <f t="shared" si="34"/>
        <v>0</v>
      </c>
      <c r="AY32" s="95">
        <f t="shared" si="18"/>
        <v>0</v>
      </c>
      <c r="AZ32" s="95">
        <f t="shared" si="11"/>
        <v>0</v>
      </c>
      <c r="BA32" s="95">
        <f t="shared" si="19"/>
        <v>0</v>
      </c>
      <c r="BB32" s="95">
        <f t="shared" si="20"/>
        <v>0</v>
      </c>
      <c r="BC32" s="95">
        <f t="shared" si="21"/>
        <v>0</v>
      </c>
      <c r="BD32" s="95">
        <f t="shared" si="22"/>
        <v>0</v>
      </c>
      <c r="BE32" s="95">
        <f t="shared" si="23"/>
        <v>0</v>
      </c>
    </row>
    <row r="33" spans="1:57" ht="41.25" customHeight="1" x14ac:dyDescent="0.25">
      <c r="A33" s="167" t="s">
        <v>516</v>
      </c>
      <c r="B33" s="168" t="s">
        <v>364</v>
      </c>
      <c r="C33" s="169" t="s">
        <v>517</v>
      </c>
      <c r="D33" s="169" t="s">
        <v>459</v>
      </c>
      <c r="E33" s="169" t="s">
        <v>518</v>
      </c>
      <c r="F33" s="229" t="str">
        <f>IF(AND(SecurityNiveau="Basis",Tabel2[[#This Row],[Niv]]="H"),"N.V.T.","")</f>
        <v>N.V.T.</v>
      </c>
      <c r="G33" s="230" t="str">
        <f>IF(AND(SecurityNiveau="Basis",Tabel2[[#This Row],[Niv]]="H"),"Met security niveau "&amp;SecurityNiveau&amp;", hoeft deze vraag  niet beantwoord worden.","")</f>
        <v>Met security niveau BASIS, hoeft deze vraag  niet beantwoord worden.</v>
      </c>
      <c r="H33" s="18"/>
      <c r="I33" s="18"/>
      <c r="J33" s="18"/>
      <c r="K33" s="82"/>
      <c r="L33" s="18"/>
      <c r="M33" s="18"/>
      <c r="N33" s="18"/>
      <c r="O33" s="18"/>
      <c r="P33" s="18"/>
      <c r="Q33" s="18"/>
      <c r="R33" s="18"/>
      <c r="S33" s="18"/>
      <c r="T33" s="18"/>
      <c r="U33" s="18"/>
      <c r="V33" s="18"/>
      <c r="W33" s="18"/>
      <c r="X33" s="18"/>
      <c r="Y33" s="18"/>
      <c r="Z33" s="18"/>
      <c r="AA33" s="18" t="str">
        <f>IF(Tabel2[[#This Row],['#]]="","",IF(Tabel2[[#This Row],[Antwoord leverancier]]=AD33,"ok","nok"))</f>
        <v>nok</v>
      </c>
      <c r="AB33" s="18" t="s">
        <v>64</v>
      </c>
      <c r="AC33" s="89">
        <v>3</v>
      </c>
      <c r="AD33" s="89" t="s">
        <v>128</v>
      </c>
      <c r="AE33" s="89">
        <f>IF(Tabel2[[#This Row],[Antwoord leverancier]]="BASIS",0,AC33)</f>
        <v>3</v>
      </c>
      <c r="AF33" s="89"/>
      <c r="AG33" s="89"/>
      <c r="AH33" s="90">
        <f>IF(AND(Tabel2[[#This Row],[Antwoord leverancier]]=AD33,Tabel2[[#This Row],[Antwoord leverancier]]&lt;&gt;"Zie Toelichting"),AC33,AF33)</f>
        <v>0</v>
      </c>
      <c r="AI33" s="18"/>
      <c r="AJ33" s="18"/>
      <c r="AK33" s="18"/>
      <c r="AL33" s="95">
        <f t="shared" si="11"/>
        <v>0</v>
      </c>
      <c r="AM33" s="95">
        <f t="shared" si="12"/>
        <v>0</v>
      </c>
      <c r="AN33" s="95">
        <f t="shared" si="11"/>
        <v>0</v>
      </c>
      <c r="AO33" s="95">
        <f t="shared" si="13"/>
        <v>0</v>
      </c>
      <c r="AP33" s="95">
        <f t="shared" si="11"/>
        <v>0</v>
      </c>
      <c r="AQ33" s="95">
        <f t="shared" si="14"/>
        <v>0</v>
      </c>
      <c r="AR33" s="95">
        <f t="shared" si="11"/>
        <v>0</v>
      </c>
      <c r="AS33" s="95">
        <f t="shared" si="15"/>
        <v>0</v>
      </c>
      <c r="AT33" s="95">
        <f t="shared" si="11"/>
        <v>0</v>
      </c>
      <c r="AU33" s="95">
        <f t="shared" si="16"/>
        <v>0</v>
      </c>
      <c r="AV33" s="95">
        <f t="shared" si="11"/>
        <v>0</v>
      </c>
      <c r="AW33" s="95">
        <f t="shared" si="17"/>
        <v>0</v>
      </c>
      <c r="AX33" s="95">
        <f t="shared" si="34"/>
        <v>0</v>
      </c>
      <c r="AY33" s="95">
        <f t="shared" si="18"/>
        <v>0</v>
      </c>
      <c r="AZ33" s="95">
        <f t="shared" si="11"/>
        <v>0</v>
      </c>
      <c r="BA33" s="95">
        <f t="shared" si="19"/>
        <v>0</v>
      </c>
      <c r="BB33" s="95">
        <f t="shared" si="20"/>
        <v>0</v>
      </c>
      <c r="BC33" s="95">
        <f t="shared" si="21"/>
        <v>0</v>
      </c>
      <c r="BD33" s="95">
        <f t="shared" si="22"/>
        <v>0</v>
      </c>
      <c r="BE33" s="95">
        <f t="shared" si="23"/>
        <v>0</v>
      </c>
    </row>
    <row r="34" spans="1:57" x14ac:dyDescent="0.25">
      <c r="A34" s="161"/>
      <c r="B34" s="162"/>
      <c r="C34" s="163" t="s">
        <v>519</v>
      </c>
      <c r="D34" s="163"/>
      <c r="E34" s="163"/>
      <c r="F34" s="232" t="s">
        <v>454</v>
      </c>
      <c r="G34" s="233" t="str">
        <f>IF(AND(SecurityNiveau="Basis",Tabel2[[#This Row],[Niv]]="H"),"Met security niveau "&amp;SecurityNiveau&amp;", hoeft deze vraag  niet beantwoord worden.","")</f>
        <v/>
      </c>
      <c r="H34" s="18"/>
      <c r="I34" s="18"/>
      <c r="J34" s="18"/>
      <c r="K34" s="82"/>
      <c r="L34" s="18"/>
      <c r="M34" s="18"/>
      <c r="N34" s="18"/>
      <c r="O34" s="18"/>
      <c r="P34" s="18"/>
      <c r="Q34" s="18"/>
      <c r="R34" s="18"/>
      <c r="S34" s="18"/>
      <c r="T34" s="18"/>
      <c r="U34" s="18"/>
      <c r="V34" s="18"/>
      <c r="W34" s="18"/>
      <c r="X34" s="18"/>
      <c r="Y34" s="18"/>
      <c r="Z34" s="18"/>
      <c r="AA34" s="18" t="str">
        <f>IF(Tabel2[[#This Row],['#]]="","",IF(Tabel2[[#This Row],[Antwoord leverancier]]=AD34,"ok","nok"))</f>
        <v/>
      </c>
      <c r="AB34" s="18"/>
      <c r="AC34" s="89"/>
      <c r="AD34" s="89" t="s">
        <v>128</v>
      </c>
      <c r="AE34" s="89">
        <f>IF(Tabel2[[#This Row],[Antwoord leverancier]]="BASIS",0,AC34)</f>
        <v>0</v>
      </c>
      <c r="AF34" s="89"/>
      <c r="AG34" s="89"/>
      <c r="AH34" s="90">
        <f>IF(AND(Tabel2[[#This Row],[Antwoord leverancier]]=AD34,Tabel2[[#This Row],[Antwoord leverancier]]&lt;&gt;"Zie Toelichting"),AC34,AF34)</f>
        <v>0</v>
      </c>
      <c r="AI34" s="18"/>
      <c r="AJ34" s="18"/>
      <c r="AK34" s="18"/>
      <c r="AL34" s="95">
        <f t="shared" si="11"/>
        <v>0</v>
      </c>
      <c r="AM34" s="95">
        <f t="shared" si="12"/>
        <v>0</v>
      </c>
      <c r="AN34" s="95">
        <f t="shared" si="11"/>
        <v>0</v>
      </c>
      <c r="AO34" s="95">
        <f t="shared" si="13"/>
        <v>0</v>
      </c>
      <c r="AP34" s="95">
        <f t="shared" si="11"/>
        <v>0</v>
      </c>
      <c r="AQ34" s="95">
        <f t="shared" si="14"/>
        <v>0</v>
      </c>
      <c r="AR34" s="95">
        <f t="shared" si="11"/>
        <v>0</v>
      </c>
      <c r="AS34" s="95">
        <f t="shared" si="15"/>
        <v>0</v>
      </c>
      <c r="AT34" s="95">
        <f t="shared" si="11"/>
        <v>0</v>
      </c>
      <c r="AU34" s="95">
        <f t="shared" si="16"/>
        <v>0</v>
      </c>
      <c r="AV34" s="95">
        <f t="shared" si="11"/>
        <v>0</v>
      </c>
      <c r="AW34" s="95">
        <f t="shared" si="17"/>
        <v>0</v>
      </c>
      <c r="AX34" s="95">
        <f t="shared" si="34"/>
        <v>0</v>
      </c>
      <c r="AY34" s="95">
        <f t="shared" si="18"/>
        <v>0</v>
      </c>
      <c r="AZ34" s="95">
        <f t="shared" si="11"/>
        <v>0</v>
      </c>
      <c r="BA34" s="95">
        <f t="shared" si="19"/>
        <v>0</v>
      </c>
      <c r="BB34" s="95">
        <f t="shared" si="20"/>
        <v>0</v>
      </c>
      <c r="BC34" s="95">
        <f t="shared" si="21"/>
        <v>0</v>
      </c>
      <c r="BD34" s="95">
        <f t="shared" si="22"/>
        <v>0</v>
      </c>
      <c r="BE34" s="95">
        <f t="shared" si="23"/>
        <v>0</v>
      </c>
    </row>
    <row r="35" spans="1:57" ht="25.5" x14ac:dyDescent="0.25">
      <c r="A35" s="161"/>
      <c r="B35" s="162"/>
      <c r="C35" s="166" t="s">
        <v>520</v>
      </c>
      <c r="D35" s="163"/>
      <c r="E35" s="163"/>
      <c r="F35" s="232" t="s">
        <v>454</v>
      </c>
      <c r="G35" s="233" t="str">
        <f>IF(AND(SecurityNiveau="Basis",Tabel2[[#This Row],[Niv]]="H"),"Met security niveau "&amp;SecurityNiveau&amp;", hoeft deze vraag  niet beantwoord worden.","")</f>
        <v/>
      </c>
      <c r="H35" s="18"/>
      <c r="I35" s="18"/>
      <c r="J35" s="18"/>
      <c r="K35" s="82"/>
      <c r="L35" s="18"/>
      <c r="M35" s="18"/>
      <c r="N35" s="18"/>
      <c r="O35" s="18"/>
      <c r="P35" s="18"/>
      <c r="Q35" s="18"/>
      <c r="R35" s="18"/>
      <c r="S35" s="18"/>
      <c r="T35" s="18"/>
      <c r="U35" s="18"/>
      <c r="V35" s="18"/>
      <c r="W35" s="18"/>
      <c r="X35" s="18"/>
      <c r="Y35" s="18"/>
      <c r="Z35" s="18"/>
      <c r="AA35" s="18" t="str">
        <f>IF(Tabel2[[#This Row],['#]]="","",IF(Tabel2[[#This Row],[Antwoord leverancier]]=AD35,"ok","nok"))</f>
        <v/>
      </c>
      <c r="AB35" s="18"/>
      <c r="AC35" s="89"/>
      <c r="AD35" s="89" t="s">
        <v>128</v>
      </c>
      <c r="AE35" s="89">
        <f>IF(Tabel2[[#This Row],[Antwoord leverancier]]="BASIS",0,AC35)</f>
        <v>0</v>
      </c>
      <c r="AF35" s="89"/>
      <c r="AG35" s="89"/>
      <c r="AH35" s="90">
        <f>IF(AND(Tabel2[[#This Row],[Antwoord leverancier]]=AD35,Tabel2[[#This Row],[Antwoord leverancier]]&lt;&gt;"Zie Toelichting"),AC35,AF35)</f>
        <v>0</v>
      </c>
      <c r="AI35" s="18"/>
      <c r="AJ35" s="18"/>
      <c r="AK35" s="18"/>
      <c r="AL35" s="95">
        <f t="shared" si="11"/>
        <v>0</v>
      </c>
      <c r="AM35" s="95">
        <f t="shared" si="12"/>
        <v>0</v>
      </c>
      <c r="AN35" s="95">
        <f t="shared" si="11"/>
        <v>0</v>
      </c>
      <c r="AO35" s="95">
        <f t="shared" si="13"/>
        <v>0</v>
      </c>
      <c r="AP35" s="95">
        <f t="shared" si="11"/>
        <v>0</v>
      </c>
      <c r="AQ35" s="95">
        <f t="shared" si="14"/>
        <v>0</v>
      </c>
      <c r="AR35" s="95">
        <f t="shared" si="11"/>
        <v>0</v>
      </c>
      <c r="AS35" s="95">
        <f t="shared" si="15"/>
        <v>0</v>
      </c>
      <c r="AT35" s="95">
        <f t="shared" si="11"/>
        <v>0</v>
      </c>
      <c r="AU35" s="95">
        <f t="shared" si="16"/>
        <v>0</v>
      </c>
      <c r="AV35" s="95">
        <f t="shared" si="11"/>
        <v>0</v>
      </c>
      <c r="AW35" s="95">
        <f t="shared" si="17"/>
        <v>0</v>
      </c>
      <c r="AX35" s="95">
        <f t="shared" si="34"/>
        <v>0</v>
      </c>
      <c r="AY35" s="95">
        <f t="shared" si="18"/>
        <v>0</v>
      </c>
      <c r="AZ35" s="95">
        <f t="shared" si="11"/>
        <v>0</v>
      </c>
      <c r="BA35" s="95">
        <f t="shared" si="19"/>
        <v>0</v>
      </c>
      <c r="BB35" s="95">
        <f t="shared" si="20"/>
        <v>0</v>
      </c>
      <c r="BC35" s="95">
        <f t="shared" si="21"/>
        <v>0</v>
      </c>
      <c r="BD35" s="95">
        <f t="shared" si="22"/>
        <v>0</v>
      </c>
      <c r="BE35" s="95">
        <f t="shared" si="23"/>
        <v>0</v>
      </c>
    </row>
    <row r="36" spans="1:57" ht="56.1" customHeight="1" x14ac:dyDescent="0.25">
      <c r="A36" s="167" t="s">
        <v>521</v>
      </c>
      <c r="B36" s="168"/>
      <c r="C36" s="169" t="s">
        <v>522</v>
      </c>
      <c r="D36" s="169" t="s">
        <v>459</v>
      </c>
      <c r="E36" s="169" t="s">
        <v>523</v>
      </c>
      <c r="F36" s="229" t="str">
        <f>IF(AND(SecurityNiveau="Basis",Tabel2[[#This Row],[Niv]]="H"),"N.V.T.","")</f>
        <v/>
      </c>
      <c r="G36" s="230" t="str">
        <f>IF(AND(SecurityNiveau="Basis",Tabel2[[#This Row],[Niv]]="H"),"Met security niveau "&amp;SecurityNiveau&amp;", hoeft deze vraag  niet beantwoord worden.","")</f>
        <v/>
      </c>
      <c r="H36" s="18"/>
      <c r="I36" s="18"/>
      <c r="J36" s="18"/>
      <c r="K36" s="82"/>
      <c r="L36" s="18"/>
      <c r="M36" s="18"/>
      <c r="N36" s="18"/>
      <c r="O36" s="18"/>
      <c r="P36" s="18"/>
      <c r="Q36" s="18"/>
      <c r="R36" s="18"/>
      <c r="S36" s="18"/>
      <c r="T36" s="18"/>
      <c r="U36" s="18"/>
      <c r="V36" s="18"/>
      <c r="W36" s="18"/>
      <c r="X36" s="18"/>
      <c r="Y36" s="18"/>
      <c r="Z36" s="18"/>
      <c r="AA36" s="18" t="str">
        <f>IF(Tabel2[[#This Row],['#]]="","",IF(Tabel2[[#This Row],[Antwoord leverancier]]=AD36,"ok","nok"))</f>
        <v>nok</v>
      </c>
      <c r="AB36" s="18" t="s">
        <v>62</v>
      </c>
      <c r="AC36" s="89">
        <v>5</v>
      </c>
      <c r="AD36" s="89" t="s">
        <v>128</v>
      </c>
      <c r="AE36" s="89">
        <f>IF(Tabel2[[#This Row],[Antwoord leverancier]]="BASIS",0,AC36)</f>
        <v>5</v>
      </c>
      <c r="AF36" s="89"/>
      <c r="AG36" s="89"/>
      <c r="AH36" s="90">
        <f>IF(AND(Tabel2[[#This Row],[Antwoord leverancier]]=AD36,Tabel2[[#This Row],[Antwoord leverancier]]&lt;&gt;"Zie Toelichting"),AC36,AF36)</f>
        <v>0</v>
      </c>
      <c r="AI36" s="18"/>
      <c r="AJ36" s="18"/>
      <c r="AK36" s="18"/>
      <c r="AL36" s="95">
        <f t="shared" si="11"/>
        <v>0</v>
      </c>
      <c r="AM36" s="95">
        <f t="shared" si="12"/>
        <v>0</v>
      </c>
      <c r="AN36" s="95">
        <f t="shared" si="11"/>
        <v>5</v>
      </c>
      <c r="AO36" s="95">
        <f t="shared" si="13"/>
        <v>0</v>
      </c>
      <c r="AP36" s="95">
        <f t="shared" si="11"/>
        <v>0</v>
      </c>
      <c r="AQ36" s="95">
        <f t="shared" si="14"/>
        <v>0</v>
      </c>
      <c r="AR36" s="95">
        <f t="shared" si="11"/>
        <v>0</v>
      </c>
      <c r="AS36" s="95">
        <f t="shared" si="15"/>
        <v>0</v>
      </c>
      <c r="AT36" s="95">
        <f t="shared" si="11"/>
        <v>0</v>
      </c>
      <c r="AU36" s="95">
        <f t="shared" si="16"/>
        <v>0</v>
      </c>
      <c r="AV36" s="95">
        <f t="shared" si="11"/>
        <v>0</v>
      </c>
      <c r="AW36" s="95">
        <f t="shared" si="17"/>
        <v>0</v>
      </c>
      <c r="AX36" s="95">
        <f t="shared" si="34"/>
        <v>0</v>
      </c>
      <c r="AY36" s="95">
        <f t="shared" si="18"/>
        <v>0</v>
      </c>
      <c r="AZ36" s="95">
        <f t="shared" si="11"/>
        <v>0</v>
      </c>
      <c r="BA36" s="95">
        <f t="shared" si="19"/>
        <v>0</v>
      </c>
      <c r="BB36" s="95">
        <f t="shared" si="20"/>
        <v>0</v>
      </c>
      <c r="BC36" s="95">
        <f t="shared" si="21"/>
        <v>0</v>
      </c>
      <c r="BD36" s="95">
        <f t="shared" si="22"/>
        <v>0</v>
      </c>
      <c r="BE36" s="95">
        <f t="shared" si="23"/>
        <v>0</v>
      </c>
    </row>
    <row r="37" spans="1:57" ht="25.5" x14ac:dyDescent="0.25">
      <c r="A37" s="167" t="s">
        <v>524</v>
      </c>
      <c r="B37" s="168"/>
      <c r="C37" s="169" t="s">
        <v>525</v>
      </c>
      <c r="D37" s="169" t="s">
        <v>526</v>
      </c>
      <c r="E37" s="169" t="s">
        <v>527</v>
      </c>
      <c r="F37" s="229" t="str">
        <f>IF(AND(SecurityNiveau="Basis",Tabel2[[#This Row],[Niv]]="H"),"N.V.T.","")</f>
        <v/>
      </c>
      <c r="G37" s="230" t="str">
        <f>IF(AND(SecurityNiveau="Basis",Tabel2[[#This Row],[Niv]]="H"),"Met security niveau "&amp;SecurityNiveau&amp;", hoeft deze vraag  niet beantwoord worden.","")</f>
        <v/>
      </c>
      <c r="H37" s="18"/>
      <c r="I37" s="18"/>
      <c r="J37" s="18"/>
      <c r="K37" s="82"/>
      <c r="L37" s="18"/>
      <c r="M37" s="18"/>
      <c r="N37" s="18"/>
      <c r="O37" s="18"/>
      <c r="P37" s="18"/>
      <c r="Q37" s="18"/>
      <c r="R37" s="18"/>
      <c r="S37" s="18"/>
      <c r="T37" s="18"/>
      <c r="U37" s="18"/>
      <c r="V37" s="18"/>
      <c r="W37" s="18"/>
      <c r="X37" s="18"/>
      <c r="Y37" s="18"/>
      <c r="Z37" s="18"/>
      <c r="AA37" s="18" t="str">
        <f>IF(Tabel2[[#This Row],['#]]="","",IF(Tabel2[[#This Row],[Antwoord leverancier]]=AD37,"ok","nok"))</f>
        <v>nok</v>
      </c>
      <c r="AB37" s="18" t="s">
        <v>62</v>
      </c>
      <c r="AC37" s="89">
        <v>3</v>
      </c>
      <c r="AD37" s="89" t="s">
        <v>128</v>
      </c>
      <c r="AE37" s="89">
        <f>IF(Tabel2[[#This Row],[Antwoord leverancier]]="BASIS",0,AC37)</f>
        <v>3</v>
      </c>
      <c r="AF37" s="89"/>
      <c r="AG37" s="89"/>
      <c r="AH37" s="90">
        <f>IF(AND(Tabel2[[#This Row],[Antwoord leverancier]]=AD37,Tabel2[[#This Row],[Antwoord leverancier]]&lt;&gt;"Zie Toelichting"),AC37,AF37)</f>
        <v>0</v>
      </c>
      <c r="AI37" s="18"/>
      <c r="AJ37" s="18"/>
      <c r="AK37" s="18"/>
      <c r="AL37" s="95">
        <f t="shared" si="11"/>
        <v>0</v>
      </c>
      <c r="AM37" s="95">
        <f t="shared" si="12"/>
        <v>0</v>
      </c>
      <c r="AN37" s="95">
        <f t="shared" si="11"/>
        <v>3</v>
      </c>
      <c r="AO37" s="95">
        <f t="shared" si="13"/>
        <v>0</v>
      </c>
      <c r="AP37" s="95">
        <f t="shared" si="11"/>
        <v>0</v>
      </c>
      <c r="AQ37" s="95">
        <f t="shared" si="14"/>
        <v>0</v>
      </c>
      <c r="AR37" s="95">
        <f t="shared" si="11"/>
        <v>0</v>
      </c>
      <c r="AS37" s="95">
        <f t="shared" si="15"/>
        <v>0</v>
      </c>
      <c r="AT37" s="95">
        <f t="shared" si="11"/>
        <v>0</v>
      </c>
      <c r="AU37" s="95">
        <f t="shared" si="16"/>
        <v>0</v>
      </c>
      <c r="AV37" s="95">
        <f t="shared" si="11"/>
        <v>0</v>
      </c>
      <c r="AW37" s="95">
        <f t="shared" si="17"/>
        <v>0</v>
      </c>
      <c r="AX37" s="95">
        <f t="shared" si="34"/>
        <v>0</v>
      </c>
      <c r="AY37" s="95">
        <f t="shared" si="18"/>
        <v>0</v>
      </c>
      <c r="AZ37" s="95">
        <f t="shared" si="11"/>
        <v>0</v>
      </c>
      <c r="BA37" s="95">
        <f t="shared" si="19"/>
        <v>0</v>
      </c>
      <c r="BB37" s="95">
        <f t="shared" si="20"/>
        <v>0</v>
      </c>
      <c r="BC37" s="95">
        <f t="shared" si="21"/>
        <v>0</v>
      </c>
      <c r="BD37" s="95">
        <f t="shared" si="22"/>
        <v>0</v>
      </c>
      <c r="BE37" s="95">
        <f t="shared" si="23"/>
        <v>0</v>
      </c>
    </row>
    <row r="38" spans="1:57" ht="25.5" x14ac:dyDescent="0.25">
      <c r="A38" s="167" t="s">
        <v>528</v>
      </c>
      <c r="B38" s="168" t="s">
        <v>364</v>
      </c>
      <c r="C38" s="169" t="s">
        <v>529</v>
      </c>
      <c r="D38" s="169" t="s">
        <v>459</v>
      </c>
      <c r="E38" s="169" t="s">
        <v>530</v>
      </c>
      <c r="F38" s="229" t="str">
        <f>IF(AND(SecurityNiveau="Basis",Tabel2[[#This Row],[Niv]]="H"),"N.V.T.","")</f>
        <v>N.V.T.</v>
      </c>
      <c r="G38" s="230" t="str">
        <f>IF(AND(SecurityNiveau="Basis",Tabel2[[#This Row],[Niv]]="H"),"Met security niveau "&amp;SecurityNiveau&amp;", hoeft deze vraag  niet beantwoord worden.","")</f>
        <v>Met security niveau BASIS, hoeft deze vraag  niet beantwoord worden.</v>
      </c>
      <c r="H38" s="18"/>
      <c r="I38" s="18"/>
      <c r="J38" s="18"/>
      <c r="K38" s="82"/>
      <c r="L38" s="18"/>
      <c r="M38" s="18"/>
      <c r="N38" s="18"/>
      <c r="O38" s="18"/>
      <c r="P38" s="18"/>
      <c r="Q38" s="18"/>
      <c r="R38" s="18"/>
      <c r="S38" s="18"/>
      <c r="T38" s="18"/>
      <c r="U38" s="18"/>
      <c r="V38" s="18"/>
      <c r="W38" s="18"/>
      <c r="X38" s="18"/>
      <c r="Y38" s="18"/>
      <c r="Z38" s="18"/>
      <c r="AA38" s="18" t="str">
        <f>IF(Tabel2[[#This Row],['#]]="","",IF(Tabel2[[#This Row],[Antwoord leverancier]]=AD38,"ok","nok"))</f>
        <v>nok</v>
      </c>
      <c r="AB38" s="18" t="s">
        <v>62</v>
      </c>
      <c r="AC38" s="89">
        <v>1</v>
      </c>
      <c r="AD38" s="89" t="s">
        <v>128</v>
      </c>
      <c r="AE38" s="89">
        <f>IF(Tabel2[[#This Row],[Antwoord leverancier]]="BASIS",0,AC38)</f>
        <v>1</v>
      </c>
      <c r="AF38" s="89"/>
      <c r="AG38" s="89"/>
      <c r="AH38" s="90">
        <f>IF(AND(Tabel2[[#This Row],[Antwoord leverancier]]=AD38,Tabel2[[#This Row],[Antwoord leverancier]]&lt;&gt;"Zie Toelichting"),AC38,AF38)</f>
        <v>0</v>
      </c>
      <c r="AI38" s="18"/>
      <c r="AJ38" s="18"/>
      <c r="AK38" s="18"/>
      <c r="AL38" s="95">
        <f t="shared" si="11"/>
        <v>0</v>
      </c>
      <c r="AM38" s="95">
        <f t="shared" si="12"/>
        <v>0</v>
      </c>
      <c r="AN38" s="95">
        <f t="shared" si="11"/>
        <v>0</v>
      </c>
      <c r="AO38" s="95">
        <f t="shared" si="13"/>
        <v>0</v>
      </c>
      <c r="AP38" s="95">
        <f t="shared" si="11"/>
        <v>0</v>
      </c>
      <c r="AQ38" s="95">
        <f t="shared" si="14"/>
        <v>0</v>
      </c>
      <c r="AR38" s="95">
        <f t="shared" si="11"/>
        <v>0</v>
      </c>
      <c r="AS38" s="95">
        <f t="shared" si="15"/>
        <v>0</v>
      </c>
      <c r="AT38" s="95">
        <f t="shared" si="11"/>
        <v>0</v>
      </c>
      <c r="AU38" s="95">
        <f t="shared" si="16"/>
        <v>0</v>
      </c>
      <c r="AV38" s="95">
        <f t="shared" si="11"/>
        <v>0</v>
      </c>
      <c r="AW38" s="95">
        <f t="shared" si="17"/>
        <v>0</v>
      </c>
      <c r="AX38" s="95">
        <f t="shared" si="34"/>
        <v>0</v>
      </c>
      <c r="AY38" s="95">
        <f t="shared" si="18"/>
        <v>0</v>
      </c>
      <c r="AZ38" s="95">
        <f t="shared" si="11"/>
        <v>0</v>
      </c>
      <c r="BA38" s="95">
        <f t="shared" si="19"/>
        <v>0</v>
      </c>
      <c r="BB38" s="95">
        <f t="shared" si="20"/>
        <v>0</v>
      </c>
      <c r="BC38" s="95">
        <f t="shared" si="21"/>
        <v>0</v>
      </c>
      <c r="BD38" s="95">
        <f t="shared" si="22"/>
        <v>0</v>
      </c>
      <c r="BE38" s="95">
        <f t="shared" si="23"/>
        <v>0</v>
      </c>
    </row>
    <row r="39" spans="1:57" ht="25.5" x14ac:dyDescent="0.25">
      <c r="A39" s="167" t="s">
        <v>531</v>
      </c>
      <c r="B39" s="168"/>
      <c r="C39" s="169" t="s">
        <v>532</v>
      </c>
      <c r="D39" s="169" t="s">
        <v>459</v>
      </c>
      <c r="E39" s="169" t="s">
        <v>533</v>
      </c>
      <c r="F39" s="229" t="str">
        <f>IF(AND(SecurityNiveau="Basis",Tabel2[[#This Row],[Niv]]="H"),"N.V.T.","")</f>
        <v/>
      </c>
      <c r="G39" s="230" t="str">
        <f>IF(AND(SecurityNiveau="Basis",Tabel2[[#This Row],[Niv]]="H"),"Met security niveau "&amp;SecurityNiveau&amp;", hoeft deze vraag  niet beantwoord worden.","")</f>
        <v/>
      </c>
      <c r="H39" s="18"/>
      <c r="I39" s="18"/>
      <c r="J39" s="18"/>
      <c r="K39" s="82"/>
      <c r="L39" s="18"/>
      <c r="M39" s="18"/>
      <c r="N39" s="18"/>
      <c r="O39" s="18"/>
      <c r="P39" s="18"/>
      <c r="Q39" s="18"/>
      <c r="R39" s="18"/>
      <c r="S39" s="18"/>
      <c r="T39" s="18"/>
      <c r="U39" s="18"/>
      <c r="V39" s="18"/>
      <c r="W39" s="18"/>
      <c r="X39" s="18"/>
      <c r="Y39" s="18"/>
      <c r="Z39" s="18"/>
      <c r="AA39" s="18" t="str">
        <f>IF(Tabel2[[#This Row],['#]]="","",IF(Tabel2[[#This Row],[Antwoord leverancier]]=AD39,"ok","nok"))</f>
        <v>nok</v>
      </c>
      <c r="AB39" s="18" t="s">
        <v>62</v>
      </c>
      <c r="AC39" s="89">
        <v>1</v>
      </c>
      <c r="AD39" s="89" t="s">
        <v>128</v>
      </c>
      <c r="AE39" s="89">
        <f>IF(Tabel2[[#This Row],[Antwoord leverancier]]="BASIS",0,AC39)</f>
        <v>1</v>
      </c>
      <c r="AF39" s="89"/>
      <c r="AG39" s="89"/>
      <c r="AH39" s="90">
        <f>IF(AND(Tabel2[[#This Row],[Antwoord leverancier]]=AD39,Tabel2[[#This Row],[Antwoord leverancier]]&lt;&gt;"Zie Toelichting"),AC39,AF39)</f>
        <v>0</v>
      </c>
      <c r="AI39" s="18"/>
      <c r="AJ39" s="18"/>
      <c r="AK39" s="18"/>
      <c r="AL39" s="95">
        <f t="shared" si="11"/>
        <v>0</v>
      </c>
      <c r="AM39" s="95">
        <f t="shared" si="12"/>
        <v>0</v>
      </c>
      <c r="AN39" s="95">
        <f t="shared" si="11"/>
        <v>1</v>
      </c>
      <c r="AO39" s="95">
        <f t="shared" si="13"/>
        <v>0</v>
      </c>
      <c r="AP39" s="95">
        <f t="shared" si="11"/>
        <v>0</v>
      </c>
      <c r="AQ39" s="95">
        <f t="shared" si="14"/>
        <v>0</v>
      </c>
      <c r="AR39" s="95">
        <f t="shared" si="11"/>
        <v>0</v>
      </c>
      <c r="AS39" s="95">
        <f t="shared" si="15"/>
        <v>0</v>
      </c>
      <c r="AT39" s="95">
        <f t="shared" si="11"/>
        <v>0</v>
      </c>
      <c r="AU39" s="95">
        <f t="shared" si="16"/>
        <v>0</v>
      </c>
      <c r="AV39" s="95">
        <f t="shared" si="11"/>
        <v>0</v>
      </c>
      <c r="AW39" s="95">
        <f t="shared" si="17"/>
        <v>0</v>
      </c>
      <c r="AX39" s="95">
        <f t="shared" si="34"/>
        <v>0</v>
      </c>
      <c r="AY39" s="95">
        <f t="shared" si="18"/>
        <v>0</v>
      </c>
      <c r="AZ39" s="95">
        <f t="shared" si="11"/>
        <v>0</v>
      </c>
      <c r="BA39" s="95">
        <f t="shared" si="19"/>
        <v>0</v>
      </c>
      <c r="BB39" s="95">
        <f t="shared" si="20"/>
        <v>0</v>
      </c>
      <c r="BC39" s="95">
        <f t="shared" si="21"/>
        <v>0</v>
      </c>
      <c r="BD39" s="95">
        <f t="shared" si="22"/>
        <v>0</v>
      </c>
      <c r="BE39" s="95">
        <f t="shared" si="23"/>
        <v>0</v>
      </c>
    </row>
    <row r="40" spans="1:57" ht="127.35" customHeight="1" x14ac:dyDescent="0.25">
      <c r="A40" s="167" t="s">
        <v>534</v>
      </c>
      <c r="B40" s="168" t="s">
        <v>364</v>
      </c>
      <c r="C40" s="169" t="s">
        <v>535</v>
      </c>
      <c r="D40" s="169" t="s">
        <v>459</v>
      </c>
      <c r="E40" s="169" t="s">
        <v>536</v>
      </c>
      <c r="F40" s="229" t="str">
        <f>IF(AND(SecurityNiveau="Basis",Tabel2[[#This Row],[Niv]]="H"),"N.V.T.","")</f>
        <v>N.V.T.</v>
      </c>
      <c r="G40" s="230" t="str">
        <f>IF(AND(SecurityNiveau="Basis",Tabel2[[#This Row],[Niv]]="H"),"Met security niveau "&amp;SecurityNiveau&amp;", hoeft deze vraag  niet beantwoord worden.","")</f>
        <v>Met security niveau BASIS, hoeft deze vraag  niet beantwoord worden.</v>
      </c>
      <c r="H40" s="18"/>
      <c r="I40" s="18"/>
      <c r="J40" s="18"/>
      <c r="K40" s="82"/>
      <c r="L40" s="18"/>
      <c r="M40" s="18"/>
      <c r="N40" s="18"/>
      <c r="O40" s="18"/>
      <c r="P40" s="18"/>
      <c r="Q40" s="18"/>
      <c r="R40" s="18"/>
      <c r="S40" s="18"/>
      <c r="T40" s="18"/>
      <c r="U40" s="18"/>
      <c r="V40" s="18"/>
      <c r="W40" s="18"/>
      <c r="X40" s="18"/>
      <c r="Y40" s="18"/>
      <c r="Z40" s="18"/>
      <c r="AA40" s="18" t="str">
        <f>IF(Tabel2[[#This Row],['#]]="","",IF(Tabel2[[#This Row],[Antwoord leverancier]]=AD40,"ok","nok"))</f>
        <v>nok</v>
      </c>
      <c r="AB40" s="18" t="s">
        <v>62</v>
      </c>
      <c r="AC40" s="89">
        <v>3</v>
      </c>
      <c r="AD40" s="89" t="s">
        <v>128</v>
      </c>
      <c r="AE40" s="89">
        <f>IF(Tabel2[[#This Row],[Antwoord leverancier]]="BASIS",0,AC40)</f>
        <v>3</v>
      </c>
      <c r="AF40" s="89"/>
      <c r="AG40" s="89"/>
      <c r="AH40" s="90">
        <f>IF(AND(Tabel2[[#This Row],[Antwoord leverancier]]=AD40,Tabel2[[#This Row],[Antwoord leverancier]]&lt;&gt;"Zie Toelichting"),AC40,AF40)</f>
        <v>0</v>
      </c>
      <c r="AI40" s="18"/>
      <c r="AJ40" s="18"/>
      <c r="AK40" s="18"/>
      <c r="AL40" s="95">
        <f t="shared" si="11"/>
        <v>0</v>
      </c>
      <c r="AM40" s="95">
        <f t="shared" si="12"/>
        <v>0</v>
      </c>
      <c r="AN40" s="95">
        <f t="shared" si="11"/>
        <v>0</v>
      </c>
      <c r="AO40" s="95">
        <f t="shared" si="13"/>
        <v>0</v>
      </c>
      <c r="AP40" s="95">
        <f t="shared" si="11"/>
        <v>0</v>
      </c>
      <c r="AQ40" s="95">
        <f t="shared" si="14"/>
        <v>0</v>
      </c>
      <c r="AR40" s="95">
        <f t="shared" si="11"/>
        <v>0</v>
      </c>
      <c r="AS40" s="95">
        <f t="shared" si="15"/>
        <v>0</v>
      </c>
      <c r="AT40" s="95">
        <f t="shared" si="11"/>
        <v>0</v>
      </c>
      <c r="AU40" s="95">
        <f t="shared" si="16"/>
        <v>0</v>
      </c>
      <c r="AV40" s="95">
        <f t="shared" si="11"/>
        <v>0</v>
      </c>
      <c r="AW40" s="95">
        <f t="shared" si="17"/>
        <v>0</v>
      </c>
      <c r="AX40" s="95">
        <f t="shared" si="34"/>
        <v>0</v>
      </c>
      <c r="AY40" s="95">
        <f t="shared" si="18"/>
        <v>0</v>
      </c>
      <c r="AZ40" s="95">
        <f t="shared" si="11"/>
        <v>0</v>
      </c>
      <c r="BA40" s="95">
        <f t="shared" si="19"/>
        <v>0</v>
      </c>
      <c r="BB40" s="95">
        <f t="shared" si="20"/>
        <v>0</v>
      </c>
      <c r="BC40" s="95">
        <f t="shared" si="21"/>
        <v>0</v>
      </c>
      <c r="BD40" s="95">
        <f t="shared" si="22"/>
        <v>0</v>
      </c>
      <c r="BE40" s="95">
        <f t="shared" si="23"/>
        <v>0</v>
      </c>
    </row>
    <row r="41" spans="1:57" ht="51" x14ac:dyDescent="0.25">
      <c r="A41" s="170" t="s">
        <v>537</v>
      </c>
      <c r="B41" s="171"/>
      <c r="C41" s="172" t="s">
        <v>538</v>
      </c>
      <c r="D41" s="172" t="s">
        <v>493</v>
      </c>
      <c r="E41" s="172" t="s">
        <v>539</v>
      </c>
      <c r="F41" s="234" t="str">
        <f>IF(AND(SecurityNiveau="Basis",Tabel2[[#This Row],[Niv]]="H"),"N.V.T.","")</f>
        <v/>
      </c>
      <c r="G41" s="235" t="str">
        <f>IF(AND(SecurityNiveau="Basis",Tabel2[[#This Row],[Niv]]="H"),"Met security niveau "&amp;SecurityNiveau&amp;", hoeft deze vraag  niet beantwoord worden.","")</f>
        <v/>
      </c>
      <c r="H41" s="18"/>
      <c r="I41" s="18"/>
      <c r="J41" s="18"/>
      <c r="K41" s="82"/>
      <c r="L41" s="18"/>
      <c r="M41" s="18"/>
      <c r="N41" s="18"/>
      <c r="O41" s="18"/>
      <c r="P41" s="18"/>
      <c r="Q41" s="18"/>
      <c r="R41" s="18"/>
      <c r="S41" s="18"/>
      <c r="T41" s="18"/>
      <c r="U41" s="18"/>
      <c r="V41" s="18"/>
      <c r="W41" s="18"/>
      <c r="X41" s="18"/>
      <c r="Y41" s="18"/>
      <c r="Z41" s="18"/>
      <c r="AA41" s="18" t="str">
        <f>IF(Tabel2[[#This Row],['#]]="","",IF(Tabel2[[#This Row],[Antwoord leverancier]]=AD41,"ok","nok"))</f>
        <v>nok</v>
      </c>
      <c r="AB41" s="18" t="s">
        <v>62</v>
      </c>
      <c r="AC41" s="89">
        <v>1</v>
      </c>
      <c r="AD41" s="89" t="s">
        <v>128</v>
      </c>
      <c r="AE41" s="89">
        <f>IF(Tabel2[[#This Row],[Antwoord leverancier]]="BASIS",0,AC41)</f>
        <v>1</v>
      </c>
      <c r="AF41" s="89"/>
      <c r="AG41" s="89"/>
      <c r="AH41" s="90">
        <f>IF(AND(Tabel2[[#This Row],[Antwoord leverancier]]=AD41,Tabel2[[#This Row],[Antwoord leverancier]]&lt;&gt;"Zie Toelichting"),AC41,AF41)</f>
        <v>0</v>
      </c>
      <c r="AI41" s="18"/>
      <c r="AJ41" s="18"/>
      <c r="AK41" s="18"/>
      <c r="AL41" s="95">
        <f t="shared" si="11"/>
        <v>0</v>
      </c>
      <c r="AM41" s="95">
        <f t="shared" si="12"/>
        <v>0</v>
      </c>
      <c r="AN41" s="95">
        <f t="shared" si="11"/>
        <v>1</v>
      </c>
      <c r="AO41" s="95">
        <f t="shared" si="13"/>
        <v>0</v>
      </c>
      <c r="AP41" s="95">
        <f t="shared" si="11"/>
        <v>0</v>
      </c>
      <c r="AQ41" s="95">
        <f t="shared" si="14"/>
        <v>0</v>
      </c>
      <c r="AR41" s="95">
        <f t="shared" si="11"/>
        <v>0</v>
      </c>
      <c r="AS41" s="95">
        <f t="shared" si="15"/>
        <v>0</v>
      </c>
      <c r="AT41" s="95">
        <f t="shared" si="11"/>
        <v>0</v>
      </c>
      <c r="AU41" s="95">
        <f t="shared" si="16"/>
        <v>0</v>
      </c>
      <c r="AV41" s="95">
        <f t="shared" si="11"/>
        <v>0</v>
      </c>
      <c r="AW41" s="95">
        <f t="shared" si="17"/>
        <v>0</v>
      </c>
      <c r="AX41" s="95">
        <f t="shared" si="34"/>
        <v>0</v>
      </c>
      <c r="AY41" s="95">
        <f t="shared" si="18"/>
        <v>0</v>
      </c>
      <c r="AZ41" s="95">
        <f t="shared" si="11"/>
        <v>0</v>
      </c>
      <c r="BA41" s="95">
        <f t="shared" si="19"/>
        <v>0</v>
      </c>
      <c r="BB41" s="95">
        <f t="shared" si="20"/>
        <v>0</v>
      </c>
      <c r="BC41" s="95">
        <f t="shared" si="21"/>
        <v>0</v>
      </c>
      <c r="BD41" s="95">
        <f t="shared" si="22"/>
        <v>0</v>
      </c>
      <c r="BE41" s="95">
        <f t="shared" si="23"/>
        <v>0</v>
      </c>
    </row>
    <row r="42" spans="1:57" ht="9" customHeight="1" x14ac:dyDescent="0.25">
      <c r="A42" s="193"/>
      <c r="B42" s="194"/>
      <c r="C42" s="195"/>
      <c r="D42" s="196"/>
      <c r="E42" s="196"/>
      <c r="F42" s="194"/>
      <c r="G42" s="195"/>
    </row>
  </sheetData>
  <sheetProtection algorithmName="SHA-512" hashValue="J1Nort6n8GlfA8E9tl1JCb6a8xtjOG7L5RWcs1v6fTx2Eq5LLyIUMpRoxV3YYWgzerG2AIZ64CfQxHjLsjzhYA==" saltValue="D6BSje/FjksmYTB9TRUNbg==" spinCount="100000" sheet="1" selectLockedCells="1" autoFilter="0"/>
  <mergeCells count="11">
    <mergeCell ref="A1:F1"/>
    <mergeCell ref="BB1:BC1"/>
    <mergeCell ref="BD1:BE1"/>
    <mergeCell ref="AL1:AM1"/>
    <mergeCell ref="AP1:AQ1"/>
    <mergeCell ref="AR1:AS1"/>
    <mergeCell ref="AV1:AW1"/>
    <mergeCell ref="AX1:AY1"/>
    <mergeCell ref="AZ1:BA1"/>
    <mergeCell ref="AN1:AO1"/>
    <mergeCell ref="AT1:AU1"/>
  </mergeCells>
  <conditionalFormatting sqref="A5:G41">
    <cfRule type="expression" dxfId="13" priority="2">
      <formula>AND($B5="H",SecurityNiveau="Basis")</formula>
    </cfRule>
  </conditionalFormatting>
  <conditionalFormatting sqref="B4:B1048576">
    <cfRule type="cellIs" dxfId="12" priority="48" operator="equal">
      <formula>"H"</formula>
    </cfRule>
  </conditionalFormatting>
  <conditionalFormatting sqref="F5:F41">
    <cfRule type="expression" dxfId="11" priority="1">
      <formula>AND(_Check="x",$F5&lt;&gt;"",$F5&lt;&gt;"-",$F5&lt;&gt;"n.v.t.",$F5&lt;&gt;"n/a",$F5&lt;&gt;$AD5)</formula>
    </cfRule>
  </conditionalFormatting>
  <dataValidations count="2">
    <dataValidation type="list" allowBlank="1" showInputMessage="1" showErrorMessage="1" sqref="F8 F10:F13 F16 F18:F20 F23:F24 F26:F33 F36:F41" xr:uid="{00000000-0002-0000-0400-000000000000}">
      <formula1>lst_janeenvt</formula1>
    </dataValidation>
    <dataValidation type="list" allowBlank="1" showInputMessage="1" showErrorMessage="1" sqref="AB6:AB41" xr:uid="{00000000-0002-0000-0400-000001000000}">
      <formula1>lst_Category</formula1>
    </dataValidation>
  </dataValidations>
  <pageMargins left="0.25" right="0.25" top="0.75" bottom="0.75" header="0.3" footer="0.3"/>
  <pageSetup paperSize="8" orientation="landscape" r:id="rId1"/>
  <headerFooter>
    <oddFooter>&amp;L&amp;8&amp;F | &amp;A&amp;C&amp;8Indien ingevuld - VERTROUWELIJK&amp;R&amp;8&amp;P van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W80"/>
  <sheetViews>
    <sheetView showGridLines="0" showRowColHeaders="0" showZeros="0" workbookViewId="0">
      <pane xSplit="7" ySplit="4" topLeftCell="H5" activePane="bottomRight" state="frozen"/>
      <selection pane="topRight" activeCell="H1" sqref="H1"/>
      <selection pane="bottomLeft" activeCell="A5" sqref="A5"/>
      <selection pane="bottomRight" activeCell="F5" sqref="F5"/>
    </sheetView>
  </sheetViews>
  <sheetFormatPr defaultColWidth="8.85546875" defaultRowHeight="15" outlineLevelCol="1" x14ac:dyDescent="0.2"/>
  <cols>
    <col min="1" max="1" width="5.7109375" style="203" bestFit="1" customWidth="1"/>
    <col min="2" max="2" width="3.85546875" style="33" customWidth="1"/>
    <col min="3" max="3" width="53.85546875" style="19" customWidth="1"/>
    <col min="4" max="4" width="14.28515625" style="17" hidden="1" customWidth="1" outlineLevel="1"/>
    <col min="5" max="5" width="13" style="17" hidden="1" customWidth="1" outlineLevel="1"/>
    <col min="6" max="6" width="26.28515625" style="33" customWidth="1" collapsed="1"/>
    <col min="7" max="7" width="51.7109375" style="19" customWidth="1"/>
    <col min="8" max="8" width="3.85546875" style="17" customWidth="1"/>
    <col min="9" max="9" width="4.7109375" style="17" customWidth="1"/>
    <col min="10" max="26" width="3.85546875" style="17" customWidth="1"/>
    <col min="27" max="27" width="13.7109375" style="33" hidden="1" customWidth="1"/>
    <col min="28" max="28" width="19.85546875" style="17" hidden="1" customWidth="1"/>
    <col min="29" max="47" width="8.85546875" style="17" hidden="1" customWidth="1"/>
    <col min="48" max="48" width="22" style="17" hidden="1" customWidth="1"/>
    <col min="49" max="53" width="8.85546875" style="17" hidden="1" customWidth="1"/>
    <col min="54" max="54" width="5.7109375" style="98" hidden="1" customWidth="1"/>
    <col min="55" max="55" width="13" style="64" hidden="1" customWidth="1"/>
    <col min="56" max="57" width="8.85546875" style="64" hidden="1" customWidth="1"/>
    <col min="58" max="62" width="8.85546875" style="64" customWidth="1"/>
    <col min="63" max="75" width="8.85546875" style="64"/>
    <col min="76" max="16384" width="8.85546875" style="17"/>
  </cols>
  <sheetData>
    <row r="1" spans="1:75" ht="23.25" x14ac:dyDescent="0.35">
      <c r="A1" s="274" t="s">
        <v>540</v>
      </c>
      <c r="B1" s="274"/>
      <c r="C1" s="274"/>
      <c r="D1" s="276" t="s">
        <v>454</v>
      </c>
      <c r="E1" s="276"/>
      <c r="F1" s="276"/>
      <c r="G1" s="148" t="str">
        <f ca="1">"Ingevuld: "&amp;AA1&amp;"%"</f>
        <v>Ingevuld: 0%</v>
      </c>
      <c r="J1" s="18"/>
      <c r="AA1" s="212">
        <f ca="1">IF(($AB$1-$AB$2)=0,0,ROUND(100-($AB$2/$AB$1)*100,0))</f>
        <v>0</v>
      </c>
      <c r="AB1" s="17">
        <f ca="1">(COUNTA($A5:$A43))-AB3</f>
        <v>15</v>
      </c>
      <c r="AC1" s="17" t="s">
        <v>352</v>
      </c>
      <c r="AD1" s="82" t="s">
        <v>218</v>
      </c>
      <c r="AE1" s="88" t="s">
        <v>58</v>
      </c>
      <c r="AF1" s="89"/>
      <c r="AG1" s="89"/>
      <c r="AH1" s="91"/>
      <c r="AI1" s="82" t="s">
        <v>59</v>
      </c>
      <c r="AJ1" s="18"/>
      <c r="AK1" s="82" t="s">
        <v>60</v>
      </c>
      <c r="AL1" s="2" t="s">
        <v>61</v>
      </c>
      <c r="AM1" s="2"/>
      <c r="AN1" s="2" t="s">
        <v>62</v>
      </c>
      <c r="AO1" s="2"/>
      <c r="AP1" s="2" t="s">
        <v>63</v>
      </c>
      <c r="AQ1" s="2"/>
      <c r="AR1" s="2" t="s">
        <v>64</v>
      </c>
      <c r="AS1" s="2"/>
      <c r="AT1" s="2" t="s">
        <v>65</v>
      </c>
      <c r="AU1" s="2"/>
      <c r="AV1" s="2" t="s">
        <v>66</v>
      </c>
      <c r="AW1" s="2"/>
      <c r="AX1" s="2" t="s">
        <v>2</v>
      </c>
      <c r="AY1" s="2"/>
      <c r="AZ1" s="3" t="s">
        <v>67</v>
      </c>
      <c r="BA1" s="3"/>
      <c r="BB1" s="3" t="s">
        <v>68</v>
      </c>
      <c r="BC1" s="3"/>
      <c r="BD1" s="3" t="s">
        <v>69</v>
      </c>
      <c r="BE1" s="3"/>
      <c r="BF1" s="17"/>
      <c r="BG1" s="17"/>
      <c r="BH1" s="17"/>
      <c r="BI1" s="17"/>
      <c r="BJ1" s="17"/>
      <c r="BK1" s="17"/>
      <c r="BL1" s="17"/>
      <c r="BM1" s="17"/>
      <c r="BN1" s="17"/>
      <c r="BO1" s="17"/>
      <c r="BP1" s="17"/>
      <c r="BQ1" s="17"/>
      <c r="BR1" s="17"/>
      <c r="BS1" s="17"/>
      <c r="BT1" s="17"/>
      <c r="BU1" s="17"/>
      <c r="BV1" s="17"/>
      <c r="BW1" s="17"/>
    </row>
    <row r="2" spans="1:75" ht="26.25" customHeight="1" x14ac:dyDescent="0.2">
      <c r="A2" s="201"/>
      <c r="B2" s="115"/>
      <c r="C2" s="215" t="s">
        <v>541</v>
      </c>
      <c r="D2" s="226"/>
      <c r="E2" s="226"/>
      <c r="F2" s="226" t="s">
        <v>454</v>
      </c>
      <c r="G2" s="157" t="str">
        <f>"Geselecteerd Security niveau is: "&amp;SecurityNiveau</f>
        <v>Geselecteerd Security niveau is: BASIS</v>
      </c>
      <c r="AB2" s="17">
        <f ca="1">COUNTIF($F$5:$F$43,"")</f>
        <v>15</v>
      </c>
      <c r="AC2" s="17" t="s">
        <v>71</v>
      </c>
      <c r="AD2" s="106">
        <f ca="1">AH2</f>
        <v>0</v>
      </c>
      <c r="AE2" s="105">
        <f ca="1">SUM(AE5:AE104)</f>
        <v>29</v>
      </c>
      <c r="AF2" s="88"/>
      <c r="AG2" s="88"/>
      <c r="AH2" s="90">
        <f ca="1">SUM(AH5:AH104)</f>
        <v>0</v>
      </c>
      <c r="AI2" s="82" t="s">
        <v>72</v>
      </c>
      <c r="AJ2" s="18"/>
      <c r="AK2" s="82"/>
      <c r="AL2" s="95"/>
      <c r="AM2" s="95">
        <f ca="1">IF(AND(AM5&gt;0,AL5&gt;0),AM5/AL5,0)</f>
        <v>0</v>
      </c>
      <c r="AN2" s="95"/>
      <c r="AO2" s="95">
        <f ca="1">IF(AND(AO5&gt;0,AN5&gt;0),AO5/AN5,0)</f>
        <v>0</v>
      </c>
      <c r="AP2" s="95"/>
      <c r="AQ2" s="95">
        <f ca="1">IF(AND(AQ5&gt;0,AP5&gt;0),AQ5/AP5,0)</f>
        <v>0</v>
      </c>
      <c r="AR2" s="95"/>
      <c r="AS2" s="95">
        <f ca="1">IF(AND(AS5&gt;0,AR5&gt;0),AS5/AR5,0)</f>
        <v>0</v>
      </c>
      <c r="AT2" s="95"/>
      <c r="AU2" s="95">
        <f ca="1">IF(AND(AU5&gt;0,AT5&gt;0),AU5/AT5,0)</f>
        <v>0</v>
      </c>
      <c r="AV2" s="95"/>
      <c r="AW2" s="95">
        <f ca="1">IF(AND(AW5&gt;0,AV5&gt;0),AW5/AV5,0)</f>
        <v>0</v>
      </c>
      <c r="AX2" s="95"/>
      <c r="AY2" s="95">
        <f ca="1">IF(AND(AY5&gt;0,AX5&gt;0),AY5/AX5,0)</f>
        <v>0</v>
      </c>
      <c r="AZ2" s="89"/>
      <c r="BA2" s="95">
        <f ca="1">IF(AND(BA5&gt;0,AZ5&gt;0),BA5/AZ5,0)</f>
        <v>0</v>
      </c>
      <c r="BB2" s="89"/>
      <c r="BC2" s="95">
        <f ca="1">IF(AND(BC5&gt;0,BB5&gt;0),BC5/BB5,0)</f>
        <v>0</v>
      </c>
      <c r="BD2" s="89"/>
      <c r="BE2" s="95">
        <f ca="1">IF(AND(BE5&gt;0,BD5&gt;0),BE5/BD5,0)</f>
        <v>0</v>
      </c>
      <c r="BF2" s="17"/>
      <c r="BG2" s="17"/>
      <c r="BH2" s="17"/>
      <c r="BI2" s="17"/>
      <c r="BJ2" s="17"/>
      <c r="BK2" s="17"/>
      <c r="BL2" s="17"/>
      <c r="BM2" s="17"/>
      <c r="BN2" s="17"/>
      <c r="BO2" s="17"/>
      <c r="BP2" s="17"/>
      <c r="BQ2" s="17"/>
      <c r="BR2" s="17"/>
      <c r="BS2" s="17"/>
      <c r="BT2" s="17"/>
      <c r="BU2" s="17"/>
      <c r="BV2" s="17"/>
      <c r="BW2" s="17"/>
    </row>
    <row r="3" spans="1:75" ht="11.1" customHeight="1" x14ac:dyDescent="0.2">
      <c r="A3" s="201"/>
      <c r="B3" s="115"/>
      <c r="C3" s="115"/>
      <c r="D3" s="227"/>
      <c r="E3" s="227"/>
      <c r="F3" s="227" t="s">
        <v>454</v>
      </c>
      <c r="G3" s="115"/>
      <c r="AB3" s="17">
        <f ca="1">COUNTIF($F:$F,"n.v.t.")</f>
        <v>16</v>
      </c>
      <c r="AC3" s="18" t="s">
        <v>355</v>
      </c>
      <c r="AD3" s="89"/>
      <c r="AE3" s="89"/>
      <c r="AF3" s="88"/>
      <c r="AG3" s="88"/>
      <c r="AH3" s="90"/>
      <c r="AI3" s="82"/>
      <c r="AJ3" s="82"/>
      <c r="AK3" s="82"/>
      <c r="AL3" s="95"/>
      <c r="AM3" s="95"/>
      <c r="AN3" s="95"/>
      <c r="AO3" s="95"/>
      <c r="AP3" s="95"/>
      <c r="AQ3" s="95"/>
      <c r="AR3" s="95"/>
      <c r="AS3" s="95"/>
      <c r="AT3" s="95"/>
      <c r="AU3" s="95"/>
      <c r="AV3" s="95"/>
      <c r="AW3" s="95"/>
      <c r="AX3" s="95"/>
      <c r="AY3" s="95"/>
      <c r="AZ3" s="89"/>
      <c r="BA3" s="95"/>
      <c r="BB3" s="89"/>
      <c r="BC3" s="95"/>
      <c r="BD3" s="89"/>
      <c r="BE3" s="95"/>
      <c r="BF3" s="17"/>
      <c r="BG3" s="17"/>
      <c r="BH3" s="17"/>
      <c r="BI3" s="17"/>
      <c r="BJ3" s="17"/>
      <c r="BK3" s="17"/>
      <c r="BL3" s="17"/>
      <c r="BM3" s="17"/>
      <c r="BN3" s="17"/>
      <c r="BO3" s="17"/>
      <c r="BP3" s="17"/>
      <c r="BQ3" s="17"/>
      <c r="BR3" s="17"/>
      <c r="BS3" s="17"/>
      <c r="BT3" s="17"/>
      <c r="BU3" s="17"/>
      <c r="BV3" s="17"/>
      <c r="BW3" s="17"/>
    </row>
    <row r="4" spans="1:75" ht="13.5" thickBot="1" x14ac:dyDescent="0.25">
      <c r="A4" s="25" t="s">
        <v>77</v>
      </c>
      <c r="B4" s="31" t="s">
        <v>356</v>
      </c>
      <c r="C4" s="25" t="s">
        <v>451</v>
      </c>
      <c r="D4" s="25" t="s">
        <v>222</v>
      </c>
      <c r="E4" s="25" t="s">
        <v>452</v>
      </c>
      <c r="F4" s="153" t="s">
        <v>542</v>
      </c>
      <c r="G4" s="67" t="s">
        <v>81</v>
      </c>
      <c r="J4" s="82"/>
      <c r="AA4" s="242" t="s">
        <v>88</v>
      </c>
      <c r="AB4" s="82" t="s">
        <v>83</v>
      </c>
      <c r="AC4" s="88" t="s">
        <v>84</v>
      </c>
      <c r="AD4" s="88" t="s">
        <v>85</v>
      </c>
      <c r="AE4" s="88" t="s">
        <v>543</v>
      </c>
      <c r="AF4" s="88" t="s">
        <v>87</v>
      </c>
      <c r="AG4" s="88"/>
      <c r="AH4" s="91" t="s">
        <v>88</v>
      </c>
      <c r="AI4" s="82" t="s">
        <v>362</v>
      </c>
      <c r="AJ4" s="82"/>
      <c r="AK4" s="82"/>
      <c r="AL4" s="96" t="s">
        <v>75</v>
      </c>
      <c r="AM4" s="96" t="s">
        <v>76</v>
      </c>
      <c r="AN4" s="96" t="s">
        <v>75</v>
      </c>
      <c r="AO4" s="96" t="s">
        <v>76</v>
      </c>
      <c r="AP4" s="96" t="s">
        <v>75</v>
      </c>
      <c r="AQ4" s="96" t="s">
        <v>76</v>
      </c>
      <c r="AR4" s="96" t="s">
        <v>75</v>
      </c>
      <c r="AS4" s="96" t="s">
        <v>76</v>
      </c>
      <c r="AT4" s="96" t="s">
        <v>75</v>
      </c>
      <c r="AU4" s="96" t="s">
        <v>76</v>
      </c>
      <c r="AV4" s="96" t="s">
        <v>75</v>
      </c>
      <c r="AW4" s="96" t="s">
        <v>76</v>
      </c>
      <c r="AX4" s="96" t="s">
        <v>75</v>
      </c>
      <c r="AY4" s="96" t="s">
        <v>76</v>
      </c>
      <c r="AZ4" s="88" t="s">
        <v>75</v>
      </c>
      <c r="BA4" s="88" t="s">
        <v>76</v>
      </c>
      <c r="BB4" s="88" t="s">
        <v>75</v>
      </c>
      <c r="BC4" s="88" t="s">
        <v>76</v>
      </c>
      <c r="BD4" s="88" t="s">
        <v>75</v>
      </c>
      <c r="BE4" s="88" t="s">
        <v>76</v>
      </c>
      <c r="BF4" s="17"/>
      <c r="BG4" s="17"/>
      <c r="BH4" s="17"/>
      <c r="BI4" s="17"/>
      <c r="BJ4" s="17"/>
      <c r="BK4" s="17"/>
      <c r="BL4" s="17"/>
      <c r="BM4" s="17"/>
      <c r="BN4" s="17"/>
      <c r="BO4" s="17"/>
      <c r="BP4" s="17"/>
      <c r="BQ4" s="17"/>
      <c r="BR4" s="17"/>
      <c r="BS4" s="17"/>
      <c r="BT4" s="17"/>
      <c r="BU4" s="17"/>
      <c r="BV4" s="17"/>
      <c r="BW4" s="17"/>
    </row>
    <row r="5" spans="1:75" ht="26.25" thickTop="1" x14ac:dyDescent="0.2">
      <c r="A5" s="202"/>
      <c r="B5" s="32"/>
      <c r="C5" s="26" t="s">
        <v>544</v>
      </c>
      <c r="D5" s="26"/>
      <c r="E5" s="65"/>
      <c r="F5" s="156" t="s">
        <v>454</v>
      </c>
      <c r="G5" s="68" t="str">
        <f>IF(AND(SecurityNiveau="Basis",Tabel1[[#This Row],[Niv]]="H"),"Met security niveau "&amp;SecurityNiveau&amp;", hoeft deze vraag  niet beantwoord worden.","")</f>
        <v/>
      </c>
      <c r="I5" s="82"/>
      <c r="J5" s="82"/>
      <c r="AA5" s="33" t="str">
        <f>IF(Tabel1[[#This Row],['#]]="","",IF(Tabel1[[#This Row],[Antwoord Leverancier]]=AD5,"ok","nok"))</f>
        <v/>
      </c>
      <c r="AB5" s="82"/>
      <c r="AC5" s="88"/>
      <c r="AD5" s="88"/>
      <c r="AE5" s="88"/>
      <c r="AF5" s="88"/>
      <c r="AG5" s="88"/>
      <c r="AH5" s="91"/>
      <c r="AI5" s="18"/>
      <c r="AJ5" s="18"/>
      <c r="AK5" s="18"/>
      <c r="AL5" s="96">
        <f t="shared" ref="AL5:BE5" ca="1" si="0">SUM(AL6:AL206)</f>
        <v>0</v>
      </c>
      <c r="AM5" s="96">
        <f t="shared" si="0"/>
        <v>0</v>
      </c>
      <c r="AN5" s="96">
        <f t="shared" ca="1" si="0"/>
        <v>0</v>
      </c>
      <c r="AO5" s="96">
        <f t="shared" si="0"/>
        <v>0</v>
      </c>
      <c r="AP5" s="96">
        <f t="shared" ca="1" si="0"/>
        <v>0</v>
      </c>
      <c r="AQ5" s="96">
        <f t="shared" si="0"/>
        <v>0</v>
      </c>
      <c r="AR5" s="96">
        <f t="shared" ca="1" si="0"/>
        <v>2</v>
      </c>
      <c r="AS5" s="96">
        <f t="shared" ca="1" si="0"/>
        <v>0</v>
      </c>
      <c r="AT5" s="96">
        <f t="shared" ca="1" si="0"/>
        <v>0</v>
      </c>
      <c r="AU5" s="96">
        <f t="shared" si="0"/>
        <v>0</v>
      </c>
      <c r="AV5" s="96">
        <f t="shared" ca="1" si="0"/>
        <v>0</v>
      </c>
      <c r="AW5" s="96">
        <f t="shared" si="0"/>
        <v>0</v>
      </c>
      <c r="AX5" s="96">
        <f t="shared" ca="1" si="0"/>
        <v>3</v>
      </c>
      <c r="AY5" s="96">
        <f t="shared" ca="1" si="0"/>
        <v>0</v>
      </c>
      <c r="AZ5" s="96">
        <f t="shared" ca="1" si="0"/>
        <v>20</v>
      </c>
      <c r="BA5" s="96">
        <f t="shared" ca="1" si="0"/>
        <v>0</v>
      </c>
      <c r="BB5" s="96">
        <f t="shared" ca="1" si="0"/>
        <v>0</v>
      </c>
      <c r="BC5" s="96">
        <f t="shared" si="0"/>
        <v>0</v>
      </c>
      <c r="BD5" s="96">
        <f t="shared" ca="1" si="0"/>
        <v>4</v>
      </c>
      <c r="BE5" s="96">
        <f t="shared" ca="1" si="0"/>
        <v>0</v>
      </c>
      <c r="BF5" s="17"/>
      <c r="BG5" s="17"/>
      <c r="BH5" s="17"/>
      <c r="BI5" s="17"/>
      <c r="BJ5" s="17"/>
      <c r="BK5" s="17"/>
      <c r="BL5" s="17"/>
      <c r="BM5" s="17"/>
      <c r="BN5" s="17"/>
      <c r="BO5" s="17"/>
      <c r="BP5" s="17"/>
      <c r="BQ5" s="17"/>
      <c r="BR5" s="17"/>
      <c r="BS5" s="17"/>
      <c r="BT5" s="17"/>
      <c r="BU5" s="17"/>
      <c r="BV5" s="17"/>
      <c r="BW5" s="17"/>
    </row>
    <row r="6" spans="1:75" ht="51" x14ac:dyDescent="0.2">
      <c r="A6" s="203" t="s">
        <v>545</v>
      </c>
      <c r="B6" s="33" t="s">
        <v>364</v>
      </c>
      <c r="C6" s="19" t="s">
        <v>546</v>
      </c>
      <c r="D6" s="28" t="s">
        <v>459</v>
      </c>
      <c r="E6" s="28" t="s">
        <v>547</v>
      </c>
      <c r="F6" s="154" t="str">
        <f ca="1">IF(CERT="CERTIFICAAT OK","N.V.T.",IF(AND(SecurityNiveau="Basis",Tabel1[[#This Row],[Niv]]="H"),"N.V.T.",""))</f>
        <v>N.V.T.</v>
      </c>
      <c r="G6" s="44" t="str">
        <f>IF(AND(SecurityNiveau="Basis",Tabel1[[#This Row],[Niv]]="H"),"Met security niveau "&amp;SecurityNiveau&amp;", hoeft deze vraag  niet beantwoord worden.","")</f>
        <v>Met security niveau BASIS, hoeft deze vraag  niet beantwoord worden.</v>
      </c>
      <c r="J6" s="18"/>
      <c r="AA6" s="33" t="str">
        <f ca="1">IF(Tabel1[[#This Row],['#]]="","",IF(Tabel1[[#This Row],[Antwoord Leverancier]]=AD6,"ok","nok"))</f>
        <v>nok</v>
      </c>
      <c r="AB6" s="18" t="s">
        <v>67</v>
      </c>
      <c r="AC6" s="89">
        <v>5</v>
      </c>
      <c r="AD6" s="89" t="s">
        <v>128</v>
      </c>
      <c r="AE6" s="89">
        <f ca="1">IF(Tabel1[[#This Row],[Antwoord Leverancier]]="n.v.t.",0,AC6)</f>
        <v>0</v>
      </c>
      <c r="AF6" s="89">
        <f ca="1">IF(AND(AD6="Zie Toelichting",Tabel1[[#This Row],[Antwoord Leverancier]]=AD6,Tabel1[[#This Row],[Toelichting]]&lt;&gt;""),AE6,0)</f>
        <v>0</v>
      </c>
      <c r="AG6" s="89"/>
      <c r="AH6" s="90">
        <f ca="1">IF(AND(Tabel1[[#This Row],[Antwoord Leverancier]]=AD6,Tabel1[[#This Row],[Antwoord Leverancier]]&lt;&gt;"Zie Toelichting"),AC6,AF6)</f>
        <v>0</v>
      </c>
      <c r="AI6" s="18"/>
      <c r="AJ6" s="18"/>
      <c r="AK6" s="18"/>
      <c r="AL6" s="95">
        <f ca="1">IF(AND($AB6=AL$1,$F6&lt;&gt;"n.v.t."),$AE6,0)</f>
        <v>0</v>
      </c>
      <c r="AM6" s="95">
        <f t="shared" ref="AM6" si="1">IF($AB6=AL$1,$AH6,0)</f>
        <v>0</v>
      </c>
      <c r="AN6" s="95">
        <f ca="1">IF(AND($AB6=AN$1,$F6&lt;&gt;"n.v.t."),$AE6,0)</f>
        <v>0</v>
      </c>
      <c r="AO6" s="95">
        <f t="shared" ref="AO6" si="2">IF($AB6=AN$1,$AH6,0)</f>
        <v>0</v>
      </c>
      <c r="AP6" s="95">
        <f ca="1">IF(AND($AB6=AP$1,$F6&lt;&gt;"n.v.t."),$AE6,0)</f>
        <v>0</v>
      </c>
      <c r="AQ6" s="95">
        <f t="shared" ref="AQ6" si="3">IF($AB6=AP$1,$AH6,0)</f>
        <v>0</v>
      </c>
      <c r="AR6" s="95">
        <f ca="1">IF(AND($AB6=AR$1,$F6&lt;&gt;"n.v.t."),$AE6,0)</f>
        <v>0</v>
      </c>
      <c r="AS6" s="95">
        <f t="shared" ref="AS6" si="4">IF($AB6=AR$1,$AH6,0)</f>
        <v>0</v>
      </c>
      <c r="AT6" s="95">
        <f ca="1">IF(AND($AB6=AT$1,$F6&lt;&gt;"n.v.t."),$AE6,0)</f>
        <v>0</v>
      </c>
      <c r="AU6" s="95">
        <f t="shared" ref="AU6" si="5">IF($AB6=AT$1,$AH6,0)</f>
        <v>0</v>
      </c>
      <c r="AV6" s="95">
        <f ca="1">IF(AND($AB6=AV$1,$F6&lt;&gt;"n.v.t."),$AE6,0)</f>
        <v>0</v>
      </c>
      <c r="AW6" s="95">
        <f t="shared" ref="AW6" si="6">IF($AB6=AV$1,$AH6,0)</f>
        <v>0</v>
      </c>
      <c r="AX6" s="95">
        <f ca="1">IF(AND($AB6=AX$1,$F6&lt;&gt;"n.v.t."),$AE6,0)</f>
        <v>0</v>
      </c>
      <c r="AY6" s="95">
        <f t="shared" ref="AY6" si="7">IF($AB6=AX$1,$AH6,0)</f>
        <v>0</v>
      </c>
      <c r="AZ6" s="95">
        <f ca="1">IF(AND($AB6=AZ$1,$F6&lt;&gt;"n.v.t."),$AE6,0)</f>
        <v>0</v>
      </c>
      <c r="BA6" s="95">
        <f t="shared" ref="BA6" ca="1" si="8">IF($AB6=AZ$1,$AH6,0)</f>
        <v>0</v>
      </c>
      <c r="BB6" s="95">
        <f ca="1">IF(AND($AB6=BB$1,$F6&lt;&gt;"n.v.t."),$AE6,0)</f>
        <v>0</v>
      </c>
      <c r="BC6" s="95">
        <f t="shared" ref="BC6" si="9">IF($AB6=BB$1,$AH6,0)</f>
        <v>0</v>
      </c>
      <c r="BD6" s="95">
        <f ca="1">IF(AND($AB6=BD$1,$F6&lt;&gt;"n.v.t."),$AE6,0)</f>
        <v>0</v>
      </c>
      <c r="BE6" s="95">
        <f t="shared" ref="BE6" si="10">IF($AB6=BD$1,$AH6,0)</f>
        <v>0</v>
      </c>
      <c r="BF6" s="17"/>
      <c r="BG6" s="17"/>
      <c r="BH6" s="17"/>
      <c r="BI6" s="17"/>
      <c r="BJ6" s="17"/>
      <c r="BK6" s="17"/>
      <c r="BL6" s="17"/>
      <c r="BM6" s="17"/>
      <c r="BN6" s="17"/>
      <c r="BO6" s="17"/>
      <c r="BP6" s="17"/>
      <c r="BQ6" s="17"/>
      <c r="BR6" s="17"/>
      <c r="BS6" s="17"/>
      <c r="BT6" s="17"/>
      <c r="BU6" s="17"/>
      <c r="BV6" s="17"/>
      <c r="BW6" s="17"/>
    </row>
    <row r="7" spans="1:75" ht="25.5" x14ac:dyDescent="0.2">
      <c r="A7" s="203" t="s">
        <v>548</v>
      </c>
      <c r="B7" s="33" t="s">
        <v>364</v>
      </c>
      <c r="C7" s="19" t="s">
        <v>549</v>
      </c>
      <c r="D7" s="28" t="s">
        <v>459</v>
      </c>
      <c r="E7" s="28" t="s">
        <v>550</v>
      </c>
      <c r="F7" s="154" t="str">
        <f ca="1">IF(CERT="CERTIFICAAT OK","N.V.T.",IF(AND(SecurityNiveau="Basis",Tabel1[[#This Row],[Niv]]="H"),"N.V.T.",""))</f>
        <v>N.V.T.</v>
      </c>
      <c r="G7" s="44" t="str">
        <f>IF(AND(SecurityNiveau="Basis",Tabel1[[#This Row],[Niv]]="H"),"Met security niveau "&amp;SecurityNiveau&amp;", hoeft deze vraag  niet beantwoord worden.","")</f>
        <v>Met security niveau BASIS, hoeft deze vraag  niet beantwoord worden.</v>
      </c>
      <c r="AA7" s="33" t="str">
        <f ca="1">IF(Tabel1[[#This Row],['#]]="","",IF(Tabel1[[#This Row],[Antwoord Leverancier]]=AD7,"ok","nok"))</f>
        <v>nok</v>
      </c>
      <c r="AB7" s="18" t="s">
        <v>67</v>
      </c>
      <c r="AC7" s="89">
        <v>1</v>
      </c>
      <c r="AD7" s="89" t="s">
        <v>128</v>
      </c>
      <c r="AE7" s="89">
        <f ca="1">IF(Tabel1[[#This Row],[Antwoord Leverancier]]="n.v.t.",0,AC7)</f>
        <v>0</v>
      </c>
      <c r="AF7" s="89">
        <f ca="1">IF(AND(AD7="Zie Toelichting",Tabel1[[#This Row],[Antwoord Leverancier]]=AD7,Tabel1[[#This Row],[Toelichting]]&lt;&gt;""),AE7,0)</f>
        <v>0</v>
      </c>
      <c r="AG7" s="89"/>
      <c r="AH7" s="90">
        <f ca="1">IF(AND(Tabel1[[#This Row],[Antwoord Leverancier]]=AD7,Tabel1[[#This Row],[Antwoord Leverancier]]&lt;&gt;"Zie Toelichting"),AC7,AF7)</f>
        <v>0</v>
      </c>
      <c r="AI7" s="18"/>
      <c r="AJ7" s="18"/>
      <c r="AK7" s="18"/>
      <c r="AL7" s="95">
        <f t="shared" ref="AL7:AL43" ca="1" si="11">IF(AND($AB7=AL$1,$F7&lt;&gt;"n.v.t."),$AE7,0)</f>
        <v>0</v>
      </c>
      <c r="AM7" s="95">
        <f t="shared" ref="AM7:AM43" si="12">IF($AB7=AL$1,$AH7,0)</f>
        <v>0</v>
      </c>
      <c r="AN7" s="95">
        <f t="shared" ref="AN7:AN43" ca="1" si="13">IF(AND($AB7=AN$1,$F7&lt;&gt;"n.v.t."),$AE7,0)</f>
        <v>0</v>
      </c>
      <c r="AO7" s="95">
        <f t="shared" ref="AO7:AO43" si="14">IF($AB7=AN$1,$AH7,0)</f>
        <v>0</v>
      </c>
      <c r="AP7" s="95">
        <f t="shared" ref="AP7:AP43" ca="1" si="15">IF(AND($AB7=AP$1,$F7&lt;&gt;"n.v.t."),$AE7,0)</f>
        <v>0</v>
      </c>
      <c r="AQ7" s="95">
        <f t="shared" ref="AQ7:AQ43" si="16">IF($AB7=AP$1,$AH7,0)</f>
        <v>0</v>
      </c>
      <c r="AR7" s="95">
        <f t="shared" ref="AR7:AR43" ca="1" si="17">IF(AND($AB7=AR$1,$F7&lt;&gt;"n.v.t."),$AE7,0)</f>
        <v>0</v>
      </c>
      <c r="AS7" s="95">
        <f t="shared" ref="AS7:AS43" si="18">IF($AB7=AR$1,$AH7,0)</f>
        <v>0</v>
      </c>
      <c r="AT7" s="95">
        <f t="shared" ref="AT7:AT43" ca="1" si="19">IF(AND($AB7=AT$1,$F7&lt;&gt;"n.v.t."),$AE7,0)</f>
        <v>0</v>
      </c>
      <c r="AU7" s="95">
        <f t="shared" ref="AU7:AU43" si="20">IF($AB7=AT$1,$AH7,0)</f>
        <v>0</v>
      </c>
      <c r="AV7" s="95">
        <f t="shared" ref="AV7:AV43" ca="1" si="21">IF(AND($AB7=AV$1,$F7&lt;&gt;"n.v.t."),$AE7,0)</f>
        <v>0</v>
      </c>
      <c r="AW7" s="95">
        <f t="shared" ref="AW7:AW43" si="22">IF($AB7=AV$1,$AH7,0)</f>
        <v>0</v>
      </c>
      <c r="AX7" s="95">
        <f t="shared" ref="AX7:AX43" ca="1" si="23">IF(AND($AB7=AX$1,$F7&lt;&gt;"n.v.t."),$AE7,0)</f>
        <v>0</v>
      </c>
      <c r="AY7" s="95">
        <f t="shared" ref="AY7:AY43" si="24">IF($AB7=AX$1,$AH7,0)</f>
        <v>0</v>
      </c>
      <c r="AZ7" s="95">
        <f t="shared" ref="AZ7:AZ43" ca="1" si="25">IF(AND($AB7=AZ$1,$F7&lt;&gt;"n.v.t."),$AE7,0)</f>
        <v>0</v>
      </c>
      <c r="BA7" s="95">
        <f t="shared" ref="BA7:BA43" ca="1" si="26">IF($AB7=AZ$1,$AH7,0)</f>
        <v>0</v>
      </c>
      <c r="BB7" s="95">
        <f t="shared" ref="BB7:BB43" ca="1" si="27">IF(AND($AB7=BB$1,$F7&lt;&gt;"n.v.t."),$AE7,0)</f>
        <v>0</v>
      </c>
      <c r="BC7" s="95">
        <f t="shared" ref="BC7:BC43" si="28">IF($AB7=BB$1,$AH7,0)</f>
        <v>0</v>
      </c>
      <c r="BD7" s="95">
        <f t="shared" ref="BD7:BD43" ca="1" si="29">IF(AND($AB7=BD$1,$F7&lt;&gt;"n.v.t."),$AE7,0)</f>
        <v>0</v>
      </c>
      <c r="BE7" s="95">
        <f t="shared" ref="BE7:BE43" si="30">IF($AB7=BD$1,$AH7,0)</f>
        <v>0</v>
      </c>
      <c r="BF7" s="17"/>
      <c r="BG7" s="17"/>
      <c r="BH7" s="17"/>
      <c r="BI7" s="17"/>
      <c r="BJ7" s="17"/>
      <c r="BK7" s="17"/>
      <c r="BL7" s="17"/>
      <c r="BM7" s="17"/>
      <c r="BN7" s="17"/>
      <c r="BO7" s="17"/>
      <c r="BP7" s="17"/>
      <c r="BQ7" s="17"/>
      <c r="BR7" s="17"/>
      <c r="BS7" s="17"/>
      <c r="BT7" s="17"/>
      <c r="BU7" s="17"/>
      <c r="BV7" s="17"/>
      <c r="BW7" s="17"/>
    </row>
    <row r="8" spans="1:75" ht="38.25" x14ac:dyDescent="0.2">
      <c r="A8" s="203" t="s">
        <v>551</v>
      </c>
      <c r="B8" s="33" t="s">
        <v>364</v>
      </c>
      <c r="C8" s="19" t="s">
        <v>552</v>
      </c>
      <c r="D8" s="28" t="s">
        <v>459</v>
      </c>
      <c r="E8" s="28" t="s">
        <v>553</v>
      </c>
      <c r="F8" s="154" t="str">
        <f ca="1">IF(CERT="CERTIFICAAT OK","N.V.T.",IF(AND(SecurityNiveau="Basis",Tabel1[[#This Row],[Niv]]="H"),"N.V.T.",""))</f>
        <v>N.V.T.</v>
      </c>
      <c r="G8" s="44" t="str">
        <f>IF(AND(SecurityNiveau="Basis",Tabel1[[#This Row],[Niv]]="H"),"Met security niveau "&amp;SecurityNiveau&amp;", hoeft deze vraag  niet beantwoord worden.","")</f>
        <v>Met security niveau BASIS, hoeft deze vraag  niet beantwoord worden.</v>
      </c>
      <c r="AA8" s="33" t="str">
        <f ca="1">IF(Tabel1[[#This Row],['#]]="","",IF(Tabel1[[#This Row],[Antwoord Leverancier]]=AD8,"ok","nok"))</f>
        <v>nok</v>
      </c>
      <c r="AB8" s="18" t="s">
        <v>67</v>
      </c>
      <c r="AC8" s="89">
        <v>1</v>
      </c>
      <c r="AD8" s="89" t="s">
        <v>128</v>
      </c>
      <c r="AE8" s="89">
        <f ca="1">IF(Tabel1[[#This Row],[Antwoord Leverancier]]="n.v.t.",0,AC8)</f>
        <v>0</v>
      </c>
      <c r="AF8" s="89">
        <f ca="1">IF(AND(AD8="Zie Toelichting",Tabel1[[#This Row],[Antwoord Leverancier]]=AD8,Tabel1[[#This Row],[Toelichting]]&lt;&gt;""),AE8,0)</f>
        <v>0</v>
      </c>
      <c r="AG8" s="89"/>
      <c r="AH8" s="90">
        <f ca="1">IF(AND(Tabel1[[#This Row],[Antwoord Leverancier]]=AD8,Tabel1[[#This Row],[Antwoord Leverancier]]&lt;&gt;"Zie Toelichting"),AC8,AF8)</f>
        <v>0</v>
      </c>
      <c r="AI8" s="18"/>
      <c r="AJ8" s="18"/>
      <c r="AK8" s="18"/>
      <c r="AL8" s="95">
        <f t="shared" ca="1" si="11"/>
        <v>0</v>
      </c>
      <c r="AM8" s="95">
        <f t="shared" si="12"/>
        <v>0</v>
      </c>
      <c r="AN8" s="95">
        <f t="shared" ca="1" si="13"/>
        <v>0</v>
      </c>
      <c r="AO8" s="95">
        <f t="shared" si="14"/>
        <v>0</v>
      </c>
      <c r="AP8" s="95">
        <f t="shared" ca="1" si="15"/>
        <v>0</v>
      </c>
      <c r="AQ8" s="95">
        <f t="shared" si="16"/>
        <v>0</v>
      </c>
      <c r="AR8" s="95">
        <f t="shared" ca="1" si="17"/>
        <v>0</v>
      </c>
      <c r="AS8" s="95">
        <f t="shared" si="18"/>
        <v>0</v>
      </c>
      <c r="AT8" s="95">
        <f t="shared" ca="1" si="19"/>
        <v>0</v>
      </c>
      <c r="AU8" s="95">
        <f t="shared" si="20"/>
        <v>0</v>
      </c>
      <c r="AV8" s="95">
        <f t="shared" ca="1" si="21"/>
        <v>0</v>
      </c>
      <c r="AW8" s="95">
        <f t="shared" si="22"/>
        <v>0</v>
      </c>
      <c r="AX8" s="95">
        <f t="shared" ca="1" si="23"/>
        <v>0</v>
      </c>
      <c r="AY8" s="95">
        <f t="shared" si="24"/>
        <v>0</v>
      </c>
      <c r="AZ8" s="95">
        <f t="shared" ca="1" si="25"/>
        <v>0</v>
      </c>
      <c r="BA8" s="95">
        <f t="shared" ca="1" si="26"/>
        <v>0</v>
      </c>
      <c r="BB8" s="95">
        <f t="shared" ca="1" si="27"/>
        <v>0</v>
      </c>
      <c r="BC8" s="95">
        <f t="shared" si="28"/>
        <v>0</v>
      </c>
      <c r="BD8" s="95">
        <f t="shared" ca="1" si="29"/>
        <v>0</v>
      </c>
      <c r="BE8" s="95">
        <f t="shared" si="30"/>
        <v>0</v>
      </c>
      <c r="BF8" s="17"/>
      <c r="BG8" s="17"/>
      <c r="BH8" s="17"/>
      <c r="BI8" s="17"/>
      <c r="BJ8" s="17"/>
      <c r="BK8" s="17"/>
      <c r="BL8" s="17"/>
      <c r="BM8" s="17"/>
      <c r="BN8" s="17"/>
      <c r="BO8" s="17"/>
      <c r="BP8" s="17"/>
      <c r="BQ8" s="17"/>
      <c r="BR8" s="17"/>
      <c r="BS8" s="17"/>
      <c r="BT8" s="17"/>
      <c r="BU8" s="17"/>
      <c r="BV8" s="17"/>
      <c r="BW8" s="17"/>
    </row>
    <row r="9" spans="1:75" ht="12.75" x14ac:dyDescent="0.2">
      <c r="A9" s="202"/>
      <c r="B9" s="32"/>
      <c r="C9" s="26" t="s">
        <v>554</v>
      </c>
      <c r="D9" s="29"/>
      <c r="E9" s="66"/>
      <c r="F9" s="156" t="s">
        <v>454</v>
      </c>
      <c r="G9" s="68" t="str">
        <f>IF(AND(SecurityNiveau="Basis",Tabel1[[#This Row],[Niv]]="H"),"Met security niveau "&amp;SecurityNiveau&amp;", hoeft deze vraag  niet beantwoord worden.","")</f>
        <v/>
      </c>
      <c r="AA9" s="33" t="str">
        <f>IF(Tabel1[[#This Row],['#]]="","",IF(Tabel1[[#This Row],[Antwoord Leverancier]]=AD9,"ok","nok"))</f>
        <v/>
      </c>
      <c r="AB9" s="18"/>
      <c r="AC9" s="89"/>
      <c r="AD9" s="89"/>
      <c r="AE9" s="89">
        <f>IF(Tabel1[[#This Row],[Antwoord Leverancier]]="n.v.t.",0,AC9)</f>
        <v>0</v>
      </c>
      <c r="AF9" s="89">
        <f>IF(AND(AD9="Zie Toelichting",Tabel1[[#This Row],[Antwoord Leverancier]]=AD9,Tabel1[[#This Row],[Toelichting]]&lt;&gt;""),AE9,0)</f>
        <v>0</v>
      </c>
      <c r="AG9" s="89"/>
      <c r="AH9" s="90">
        <f>IF(AND(Tabel1[[#This Row],[Antwoord Leverancier]]=AD9,Tabel1[[#This Row],[Antwoord Leverancier]]&lt;&gt;"Zie Toelichting"),AC9,AF9)</f>
        <v>0</v>
      </c>
      <c r="AI9" s="18"/>
      <c r="AJ9" s="18"/>
      <c r="AK9" s="18"/>
      <c r="AL9" s="95">
        <f t="shared" si="11"/>
        <v>0</v>
      </c>
      <c r="AM9" s="95">
        <f t="shared" si="12"/>
        <v>0</v>
      </c>
      <c r="AN9" s="95">
        <f t="shared" si="13"/>
        <v>0</v>
      </c>
      <c r="AO9" s="95">
        <f t="shared" si="14"/>
        <v>0</v>
      </c>
      <c r="AP9" s="95">
        <f t="shared" si="15"/>
        <v>0</v>
      </c>
      <c r="AQ9" s="95">
        <f t="shared" si="16"/>
        <v>0</v>
      </c>
      <c r="AR9" s="95">
        <f t="shared" si="17"/>
        <v>0</v>
      </c>
      <c r="AS9" s="95">
        <f t="shared" si="18"/>
        <v>0</v>
      </c>
      <c r="AT9" s="95">
        <f t="shared" si="19"/>
        <v>0</v>
      </c>
      <c r="AU9" s="95">
        <f t="shared" si="20"/>
        <v>0</v>
      </c>
      <c r="AV9" s="95">
        <f t="shared" si="21"/>
        <v>0</v>
      </c>
      <c r="AW9" s="95">
        <f t="shared" si="22"/>
        <v>0</v>
      </c>
      <c r="AX9" s="95">
        <f t="shared" si="23"/>
        <v>0</v>
      </c>
      <c r="AY9" s="95">
        <f t="shared" si="24"/>
        <v>0</v>
      </c>
      <c r="AZ9" s="95">
        <f t="shared" si="25"/>
        <v>0</v>
      </c>
      <c r="BA9" s="95">
        <f t="shared" si="26"/>
        <v>0</v>
      </c>
      <c r="BB9" s="95">
        <f t="shared" si="27"/>
        <v>0</v>
      </c>
      <c r="BC9" s="95">
        <f t="shared" si="28"/>
        <v>0</v>
      </c>
      <c r="BD9" s="95">
        <f t="shared" si="29"/>
        <v>0</v>
      </c>
      <c r="BE9" s="95">
        <f t="shared" si="30"/>
        <v>0</v>
      </c>
      <c r="BF9" s="17"/>
      <c r="BG9" s="17"/>
      <c r="BH9" s="17"/>
      <c r="BI9" s="17"/>
      <c r="BJ9" s="17"/>
      <c r="BK9" s="17"/>
      <c r="BL9" s="17"/>
      <c r="BM9" s="17"/>
      <c r="BN9" s="17"/>
      <c r="BO9" s="17"/>
      <c r="BP9" s="17"/>
      <c r="BQ9" s="17"/>
      <c r="BR9" s="17"/>
      <c r="BS9" s="17"/>
      <c r="BT9" s="17"/>
      <c r="BU9" s="17"/>
      <c r="BV9" s="17"/>
      <c r="BW9" s="17"/>
    </row>
    <row r="10" spans="1:75" ht="89.1" customHeight="1" x14ac:dyDescent="0.2">
      <c r="A10" s="203" t="s">
        <v>555</v>
      </c>
      <c r="C10" s="19" t="s">
        <v>556</v>
      </c>
      <c r="D10" s="30" t="s">
        <v>557</v>
      </c>
      <c r="E10" s="28" t="s">
        <v>558</v>
      </c>
      <c r="F10" s="154" t="str">
        <f ca="1">IF(CERT="CERTIFICAAT OK","N.V.T.",IF(AND(SecurityNiveau="Basis",Tabel1[[#This Row],[Niv]]="H"),"N.V.T.",""))</f>
        <v/>
      </c>
      <c r="G10" s="44" t="str">
        <f>IF(AND(SecurityNiveau="Basis",Tabel1[[#This Row],[Niv]]="H"),"Met security niveau "&amp;SecurityNiveau&amp;", hoeft deze vraag  niet beantwoord worden.","")</f>
        <v/>
      </c>
      <c r="AA10" s="33" t="str">
        <f ca="1">IF(Tabel1[[#This Row],['#]]="","",IF(Tabel1[[#This Row],[Antwoord Leverancier]]=AD10,"ok","nok"))</f>
        <v>nok</v>
      </c>
      <c r="AB10" s="18" t="s">
        <v>67</v>
      </c>
      <c r="AC10" s="89">
        <v>3</v>
      </c>
      <c r="AD10" s="89" t="s">
        <v>128</v>
      </c>
      <c r="AE10" s="89">
        <f ca="1">IF(Tabel1[[#This Row],[Antwoord Leverancier]]="n.v.t.",0,AC10)</f>
        <v>3</v>
      </c>
      <c r="AF10" s="89">
        <f ca="1">IF(AND(AD10="Zie Toelichting",Tabel1[[#This Row],[Antwoord Leverancier]]=AD10,Tabel1[[#This Row],[Toelichting]]&lt;&gt;""),AE10,0)</f>
        <v>0</v>
      </c>
      <c r="AG10" s="89"/>
      <c r="AH10" s="90">
        <f ca="1">IF(AND(Tabel1[[#This Row],[Antwoord Leverancier]]=AD10,Tabel1[[#This Row],[Antwoord Leverancier]]&lt;&gt;"Zie Toelichting"),AC10,AF10)</f>
        <v>0</v>
      </c>
      <c r="AI10" s="18"/>
      <c r="AJ10" s="18"/>
      <c r="AK10" s="18"/>
      <c r="AL10" s="95">
        <f t="shared" ca="1" si="11"/>
        <v>0</v>
      </c>
      <c r="AM10" s="95">
        <f t="shared" si="12"/>
        <v>0</v>
      </c>
      <c r="AN10" s="95">
        <f t="shared" ca="1" si="13"/>
        <v>0</v>
      </c>
      <c r="AO10" s="95">
        <f t="shared" si="14"/>
        <v>0</v>
      </c>
      <c r="AP10" s="95">
        <f t="shared" ca="1" si="15"/>
        <v>0</v>
      </c>
      <c r="AQ10" s="95">
        <f t="shared" si="16"/>
        <v>0</v>
      </c>
      <c r="AR10" s="95">
        <f t="shared" ca="1" si="17"/>
        <v>0</v>
      </c>
      <c r="AS10" s="95">
        <f t="shared" si="18"/>
        <v>0</v>
      </c>
      <c r="AT10" s="95">
        <f t="shared" ca="1" si="19"/>
        <v>0</v>
      </c>
      <c r="AU10" s="95">
        <f t="shared" si="20"/>
        <v>0</v>
      </c>
      <c r="AV10" s="95">
        <f t="shared" ca="1" si="21"/>
        <v>0</v>
      </c>
      <c r="AW10" s="95">
        <f t="shared" si="22"/>
        <v>0</v>
      </c>
      <c r="AX10" s="95">
        <f t="shared" ca="1" si="23"/>
        <v>0</v>
      </c>
      <c r="AY10" s="95">
        <f t="shared" si="24"/>
        <v>0</v>
      </c>
      <c r="AZ10" s="95">
        <f t="shared" ca="1" si="25"/>
        <v>3</v>
      </c>
      <c r="BA10" s="95">
        <f t="shared" ca="1" si="26"/>
        <v>0</v>
      </c>
      <c r="BB10" s="95">
        <f t="shared" ca="1" si="27"/>
        <v>0</v>
      </c>
      <c r="BC10" s="95">
        <f t="shared" si="28"/>
        <v>0</v>
      </c>
      <c r="BD10" s="95">
        <f t="shared" ca="1" si="29"/>
        <v>0</v>
      </c>
      <c r="BE10" s="95">
        <f t="shared" si="30"/>
        <v>0</v>
      </c>
      <c r="BF10" s="17"/>
      <c r="BG10" s="17"/>
      <c r="BH10" s="17"/>
      <c r="BI10" s="17"/>
      <c r="BJ10" s="17"/>
      <c r="BK10" s="17"/>
      <c r="BL10" s="17"/>
      <c r="BM10" s="17"/>
      <c r="BN10" s="17"/>
      <c r="BO10" s="17"/>
      <c r="BP10" s="17"/>
      <c r="BQ10" s="17"/>
      <c r="BR10" s="17"/>
      <c r="BS10" s="17"/>
      <c r="BT10" s="17"/>
      <c r="BU10" s="17"/>
      <c r="BV10" s="17"/>
      <c r="BW10" s="17"/>
    </row>
    <row r="11" spans="1:75" ht="63.75" x14ac:dyDescent="0.2">
      <c r="A11" s="203" t="s">
        <v>559</v>
      </c>
      <c r="B11" s="33" t="s">
        <v>364</v>
      </c>
      <c r="C11" s="19" t="s">
        <v>560</v>
      </c>
      <c r="D11" s="28" t="s">
        <v>561</v>
      </c>
      <c r="E11" s="28" t="s">
        <v>562</v>
      </c>
      <c r="F11" s="154" t="str">
        <f ca="1">IF(CERT="CERTIFICAAT OK","N.V.T.",IF(AND(SecurityNiveau="Basis",Tabel1[[#This Row],[Niv]]="H"),"N.V.T.",""))</f>
        <v>N.V.T.</v>
      </c>
      <c r="G11" s="44" t="str">
        <f>IF(AND(SecurityNiveau="Basis",Tabel1[[#This Row],[Niv]]="H"),"Met security niveau "&amp;SecurityNiveau&amp;", hoeft deze vraag  niet beantwoord worden.","")</f>
        <v>Met security niveau BASIS, hoeft deze vraag  niet beantwoord worden.</v>
      </c>
      <c r="AA11" s="33" t="str">
        <f ca="1">IF(Tabel1[[#This Row],['#]]="","",IF(Tabel1[[#This Row],[Antwoord Leverancier]]=AD11,"ok","nok"))</f>
        <v>nok</v>
      </c>
      <c r="AB11" s="18" t="s">
        <v>67</v>
      </c>
      <c r="AC11" s="89">
        <v>5</v>
      </c>
      <c r="AD11" s="89" t="s">
        <v>128</v>
      </c>
      <c r="AE11" s="89">
        <f ca="1">IF(Tabel1[[#This Row],[Antwoord Leverancier]]="n.v.t.",0,AC11)</f>
        <v>0</v>
      </c>
      <c r="AF11" s="89">
        <f ca="1">IF(AND(AD11="Zie Toelichting",Tabel1[[#This Row],[Antwoord Leverancier]]=AD11,Tabel1[[#This Row],[Toelichting]]&lt;&gt;""),AE11,0)</f>
        <v>0</v>
      </c>
      <c r="AG11" s="89"/>
      <c r="AH11" s="90">
        <f ca="1">IF(AND(Tabel1[[#This Row],[Antwoord Leverancier]]=AD11,Tabel1[[#This Row],[Antwoord Leverancier]]&lt;&gt;"Zie Toelichting"),AC11,AF11)</f>
        <v>0</v>
      </c>
      <c r="AI11" s="18"/>
      <c r="AJ11" s="18"/>
      <c r="AK11" s="18"/>
      <c r="AL11" s="95">
        <f t="shared" ca="1" si="11"/>
        <v>0</v>
      </c>
      <c r="AM11" s="95">
        <f t="shared" si="12"/>
        <v>0</v>
      </c>
      <c r="AN11" s="95">
        <f t="shared" ca="1" si="13"/>
        <v>0</v>
      </c>
      <c r="AO11" s="95">
        <f t="shared" si="14"/>
        <v>0</v>
      </c>
      <c r="AP11" s="95">
        <f t="shared" ca="1" si="15"/>
        <v>0</v>
      </c>
      <c r="AQ11" s="95">
        <f t="shared" si="16"/>
        <v>0</v>
      </c>
      <c r="AR11" s="95">
        <f t="shared" ca="1" si="17"/>
        <v>0</v>
      </c>
      <c r="AS11" s="95">
        <f t="shared" si="18"/>
        <v>0</v>
      </c>
      <c r="AT11" s="95">
        <f t="shared" ca="1" si="19"/>
        <v>0</v>
      </c>
      <c r="AU11" s="95">
        <f t="shared" si="20"/>
        <v>0</v>
      </c>
      <c r="AV11" s="95">
        <f t="shared" ca="1" si="21"/>
        <v>0</v>
      </c>
      <c r="AW11" s="95">
        <f t="shared" si="22"/>
        <v>0</v>
      </c>
      <c r="AX11" s="95">
        <f t="shared" ca="1" si="23"/>
        <v>0</v>
      </c>
      <c r="AY11" s="95">
        <f t="shared" si="24"/>
        <v>0</v>
      </c>
      <c r="AZ11" s="95">
        <f t="shared" ca="1" si="25"/>
        <v>0</v>
      </c>
      <c r="BA11" s="95">
        <f t="shared" ca="1" si="26"/>
        <v>0</v>
      </c>
      <c r="BB11" s="95">
        <f t="shared" ca="1" si="27"/>
        <v>0</v>
      </c>
      <c r="BC11" s="95">
        <f t="shared" si="28"/>
        <v>0</v>
      </c>
      <c r="BD11" s="95">
        <f t="shared" ca="1" si="29"/>
        <v>0</v>
      </c>
      <c r="BE11" s="95">
        <f t="shared" si="30"/>
        <v>0</v>
      </c>
      <c r="BF11" s="17"/>
      <c r="BG11" s="17"/>
      <c r="BH11" s="17"/>
      <c r="BI11" s="17"/>
      <c r="BJ11" s="17"/>
      <c r="BK11" s="17"/>
      <c r="BL11" s="17"/>
      <c r="BM11" s="17"/>
      <c r="BN11" s="17"/>
      <c r="BO11" s="17"/>
      <c r="BP11" s="17"/>
      <c r="BQ11" s="17"/>
      <c r="BR11" s="17"/>
      <c r="BS11" s="17"/>
      <c r="BT11" s="17"/>
      <c r="BU11" s="17"/>
      <c r="BV11" s="17"/>
      <c r="BW11" s="17"/>
    </row>
    <row r="12" spans="1:75" ht="38.25" x14ac:dyDescent="0.2">
      <c r="A12" s="203" t="s">
        <v>563</v>
      </c>
      <c r="B12" s="33" t="s">
        <v>364</v>
      </c>
      <c r="C12" s="19" t="s">
        <v>564</v>
      </c>
      <c r="D12" s="28" t="s">
        <v>561</v>
      </c>
      <c r="E12" s="28" t="s">
        <v>562</v>
      </c>
      <c r="F12" s="154" t="str">
        <f ca="1">IF(CERT="CERTIFICAAT OK","N.V.T.",IF(AND(SecurityNiveau="Basis",Tabel1[[#This Row],[Niv]]="H"),"N.V.T.",""))</f>
        <v>N.V.T.</v>
      </c>
      <c r="G12" s="44" t="str">
        <f>IF(AND(SecurityNiveau="Basis",Tabel1[[#This Row],[Niv]]="H"),"Met security niveau "&amp;SecurityNiveau&amp;", hoeft deze vraag  niet beantwoord worden.","")</f>
        <v>Met security niveau BASIS, hoeft deze vraag  niet beantwoord worden.</v>
      </c>
      <c r="AA12" s="33" t="str">
        <f ca="1">IF(Tabel1[[#This Row],['#]]="","",IF(Tabel1[[#This Row],[Antwoord Leverancier]]=AD12,"ok","nok"))</f>
        <v>nok</v>
      </c>
      <c r="AB12" s="18" t="s">
        <v>67</v>
      </c>
      <c r="AC12" s="89">
        <v>3</v>
      </c>
      <c r="AD12" s="89" t="s">
        <v>128</v>
      </c>
      <c r="AE12" s="89">
        <f ca="1">IF(Tabel1[[#This Row],[Antwoord Leverancier]]="n.v.t.",0,AC12)</f>
        <v>0</v>
      </c>
      <c r="AF12" s="89">
        <f ca="1">IF(AND(AD12="Zie Toelichting",Tabel1[[#This Row],[Antwoord Leverancier]]=AD12,Tabel1[[#This Row],[Toelichting]]&lt;&gt;""),AE12,0)</f>
        <v>0</v>
      </c>
      <c r="AG12" s="89"/>
      <c r="AH12" s="90">
        <f ca="1">IF(AND(Tabel1[[#This Row],[Antwoord Leverancier]]=AD12,Tabel1[[#This Row],[Antwoord Leverancier]]&lt;&gt;"Zie Toelichting"),AC12,AF12)</f>
        <v>0</v>
      </c>
      <c r="AI12" s="18"/>
      <c r="AJ12" s="18"/>
      <c r="AK12" s="18"/>
      <c r="AL12" s="95">
        <f t="shared" ca="1" si="11"/>
        <v>0</v>
      </c>
      <c r="AM12" s="95">
        <f t="shared" si="12"/>
        <v>0</v>
      </c>
      <c r="AN12" s="95">
        <f t="shared" ca="1" si="13"/>
        <v>0</v>
      </c>
      <c r="AO12" s="95">
        <f t="shared" si="14"/>
        <v>0</v>
      </c>
      <c r="AP12" s="95">
        <f t="shared" ca="1" si="15"/>
        <v>0</v>
      </c>
      <c r="AQ12" s="95">
        <f t="shared" si="16"/>
        <v>0</v>
      </c>
      <c r="AR12" s="95">
        <f t="shared" ca="1" si="17"/>
        <v>0</v>
      </c>
      <c r="AS12" s="95">
        <f t="shared" si="18"/>
        <v>0</v>
      </c>
      <c r="AT12" s="95">
        <f t="shared" ca="1" si="19"/>
        <v>0</v>
      </c>
      <c r="AU12" s="95">
        <f t="shared" si="20"/>
        <v>0</v>
      </c>
      <c r="AV12" s="95">
        <f t="shared" ca="1" si="21"/>
        <v>0</v>
      </c>
      <c r="AW12" s="95">
        <f t="shared" si="22"/>
        <v>0</v>
      </c>
      <c r="AX12" s="95">
        <f t="shared" ca="1" si="23"/>
        <v>0</v>
      </c>
      <c r="AY12" s="95">
        <f t="shared" si="24"/>
        <v>0</v>
      </c>
      <c r="AZ12" s="95">
        <f t="shared" ca="1" si="25"/>
        <v>0</v>
      </c>
      <c r="BA12" s="95">
        <f t="shared" ca="1" si="26"/>
        <v>0</v>
      </c>
      <c r="BB12" s="95">
        <f t="shared" ca="1" si="27"/>
        <v>0</v>
      </c>
      <c r="BC12" s="95">
        <f t="shared" si="28"/>
        <v>0</v>
      </c>
      <c r="BD12" s="95">
        <f t="shared" ca="1" si="29"/>
        <v>0</v>
      </c>
      <c r="BE12" s="95">
        <f t="shared" si="30"/>
        <v>0</v>
      </c>
      <c r="BF12" s="17"/>
      <c r="BG12" s="17"/>
      <c r="BH12" s="17"/>
      <c r="BI12" s="17"/>
      <c r="BJ12" s="17"/>
      <c r="BK12" s="17"/>
      <c r="BL12" s="17"/>
      <c r="BM12" s="17"/>
      <c r="BN12" s="17"/>
      <c r="BO12" s="17"/>
      <c r="BP12" s="17"/>
      <c r="BQ12" s="17"/>
      <c r="BR12" s="17"/>
      <c r="BS12" s="17"/>
      <c r="BT12" s="17"/>
      <c r="BU12" s="17"/>
      <c r="BV12" s="17"/>
      <c r="BW12" s="17"/>
    </row>
    <row r="13" spans="1:75" ht="12.75" x14ac:dyDescent="0.2">
      <c r="A13" s="202"/>
      <c r="B13" s="32"/>
      <c r="C13" s="26" t="s">
        <v>565</v>
      </c>
      <c r="D13" s="29"/>
      <c r="E13" s="66"/>
      <c r="F13" s="156" t="s">
        <v>454</v>
      </c>
      <c r="G13" s="68" t="str">
        <f>IF(AND(SecurityNiveau="Basis",Tabel1[[#This Row],[Niv]]="H"),"Met security niveau "&amp;SecurityNiveau&amp;", hoeft deze vraag  niet beantwoord worden.","")</f>
        <v/>
      </c>
      <c r="AA13" s="33" t="str">
        <f>IF(Tabel1[[#This Row],['#]]="","",IF(Tabel1[[#This Row],[Antwoord Leverancier]]=AD13,"ok","nok"))</f>
        <v/>
      </c>
      <c r="AB13" s="18"/>
      <c r="AC13" s="89"/>
      <c r="AD13" s="89"/>
      <c r="AE13" s="89">
        <f>IF(Tabel1[[#This Row],[Antwoord Leverancier]]="n.v.t.",0,AC13)</f>
        <v>0</v>
      </c>
      <c r="AF13" s="89">
        <f>IF(AND(AD13="Zie Toelichting",Tabel1[[#This Row],[Antwoord Leverancier]]=AD13,Tabel1[[#This Row],[Toelichting]]&lt;&gt;""),AE13,0)</f>
        <v>0</v>
      </c>
      <c r="AG13" s="89"/>
      <c r="AH13" s="90">
        <f>IF(AND(Tabel1[[#This Row],[Antwoord Leverancier]]=AD13,Tabel1[[#This Row],[Antwoord Leverancier]]&lt;&gt;"Zie Toelichting"),AC13,AF13)</f>
        <v>0</v>
      </c>
      <c r="AI13" s="18"/>
      <c r="AJ13" s="18"/>
      <c r="AK13" s="18"/>
      <c r="AL13" s="95">
        <f t="shared" si="11"/>
        <v>0</v>
      </c>
      <c r="AM13" s="95">
        <f t="shared" si="12"/>
        <v>0</v>
      </c>
      <c r="AN13" s="95">
        <f t="shared" si="13"/>
        <v>0</v>
      </c>
      <c r="AO13" s="95">
        <f t="shared" si="14"/>
        <v>0</v>
      </c>
      <c r="AP13" s="95">
        <f t="shared" si="15"/>
        <v>0</v>
      </c>
      <c r="AQ13" s="95">
        <f t="shared" si="16"/>
        <v>0</v>
      </c>
      <c r="AR13" s="95">
        <f t="shared" si="17"/>
        <v>0</v>
      </c>
      <c r="AS13" s="95">
        <f t="shared" si="18"/>
        <v>0</v>
      </c>
      <c r="AT13" s="95">
        <f t="shared" si="19"/>
        <v>0</v>
      </c>
      <c r="AU13" s="95">
        <f t="shared" si="20"/>
        <v>0</v>
      </c>
      <c r="AV13" s="95">
        <f t="shared" si="21"/>
        <v>0</v>
      </c>
      <c r="AW13" s="95">
        <f t="shared" si="22"/>
        <v>0</v>
      </c>
      <c r="AX13" s="95">
        <f t="shared" si="23"/>
        <v>0</v>
      </c>
      <c r="AY13" s="95">
        <f t="shared" si="24"/>
        <v>0</v>
      </c>
      <c r="AZ13" s="95">
        <f t="shared" si="25"/>
        <v>0</v>
      </c>
      <c r="BA13" s="95">
        <f t="shared" si="26"/>
        <v>0</v>
      </c>
      <c r="BB13" s="95">
        <f t="shared" si="27"/>
        <v>0</v>
      </c>
      <c r="BC13" s="95">
        <f t="shared" si="28"/>
        <v>0</v>
      </c>
      <c r="BD13" s="95">
        <f t="shared" si="29"/>
        <v>0</v>
      </c>
      <c r="BE13" s="95">
        <f t="shared" si="30"/>
        <v>0</v>
      </c>
      <c r="BF13" s="17"/>
      <c r="BG13" s="17"/>
      <c r="BH13" s="17"/>
      <c r="BI13" s="17"/>
      <c r="BJ13" s="17"/>
      <c r="BK13" s="17"/>
      <c r="BL13" s="17"/>
      <c r="BM13" s="17"/>
      <c r="BN13" s="17"/>
      <c r="BO13" s="17"/>
      <c r="BP13" s="17"/>
      <c r="BQ13" s="17"/>
      <c r="BR13" s="17"/>
      <c r="BS13" s="17"/>
      <c r="BT13" s="17"/>
      <c r="BU13" s="17"/>
      <c r="BV13" s="17"/>
      <c r="BW13" s="17"/>
    </row>
    <row r="14" spans="1:75" ht="63.75" x14ac:dyDescent="0.2">
      <c r="A14" s="203" t="s">
        <v>566</v>
      </c>
      <c r="B14" s="33" t="s">
        <v>364</v>
      </c>
      <c r="C14" s="19" t="s">
        <v>567</v>
      </c>
      <c r="D14" s="28" t="s">
        <v>459</v>
      </c>
      <c r="E14" s="28" t="s">
        <v>568</v>
      </c>
      <c r="F14" s="154" t="str">
        <f ca="1">IF(CERT="CERTIFICAAT OK","N.V.T.",IF(AND(SecurityNiveau="Basis",Tabel1[[#This Row],[Niv]]="H"),"N.V.T.",""))</f>
        <v>N.V.T.</v>
      </c>
      <c r="G14" s="44" t="str">
        <f>IF(AND(SecurityNiveau="Basis",Tabel1[[#This Row],[Niv]]="H"),"Met security niveau "&amp;SecurityNiveau&amp;", hoeft deze vraag  niet beantwoord worden.","")</f>
        <v>Met security niveau BASIS, hoeft deze vraag  niet beantwoord worden.</v>
      </c>
      <c r="AA14" s="33" t="str">
        <f ca="1">IF(Tabel1[[#This Row],['#]]="","",IF(Tabel1[[#This Row],[Antwoord Leverancier]]=AD14,"ok","nok"))</f>
        <v>nok</v>
      </c>
      <c r="AB14" s="18" t="s">
        <v>67</v>
      </c>
      <c r="AC14" s="89">
        <v>1</v>
      </c>
      <c r="AD14" s="89" t="s">
        <v>128</v>
      </c>
      <c r="AE14" s="89">
        <f ca="1">IF(Tabel1[[#This Row],[Antwoord Leverancier]]="n.v.t.",0,AC14)</f>
        <v>0</v>
      </c>
      <c r="AF14" s="89">
        <f ca="1">IF(AND(AD14="Zie Toelichting",Tabel1[[#This Row],[Antwoord Leverancier]]=AD14,Tabel1[[#This Row],[Toelichting]]&lt;&gt;""),AE14,0)</f>
        <v>0</v>
      </c>
      <c r="AG14" s="89"/>
      <c r="AH14" s="90">
        <f ca="1">IF(AND(Tabel1[[#This Row],[Antwoord Leverancier]]=AD14,Tabel1[[#This Row],[Antwoord Leverancier]]&lt;&gt;"Zie Toelichting"),AC14,AF14)</f>
        <v>0</v>
      </c>
      <c r="AI14" s="18"/>
      <c r="AJ14" s="18"/>
      <c r="AK14" s="18"/>
      <c r="AL14" s="95">
        <f t="shared" ca="1" si="11"/>
        <v>0</v>
      </c>
      <c r="AM14" s="95">
        <f t="shared" si="12"/>
        <v>0</v>
      </c>
      <c r="AN14" s="95">
        <f t="shared" ca="1" si="13"/>
        <v>0</v>
      </c>
      <c r="AO14" s="95">
        <f t="shared" si="14"/>
        <v>0</v>
      </c>
      <c r="AP14" s="95">
        <f t="shared" ca="1" si="15"/>
        <v>0</v>
      </c>
      <c r="AQ14" s="95">
        <f t="shared" si="16"/>
        <v>0</v>
      </c>
      <c r="AR14" s="95">
        <f t="shared" ca="1" si="17"/>
        <v>0</v>
      </c>
      <c r="AS14" s="95">
        <f t="shared" si="18"/>
        <v>0</v>
      </c>
      <c r="AT14" s="95">
        <f t="shared" ca="1" si="19"/>
        <v>0</v>
      </c>
      <c r="AU14" s="95">
        <f t="shared" si="20"/>
        <v>0</v>
      </c>
      <c r="AV14" s="95">
        <f t="shared" ca="1" si="21"/>
        <v>0</v>
      </c>
      <c r="AW14" s="95">
        <f t="shared" si="22"/>
        <v>0</v>
      </c>
      <c r="AX14" s="95">
        <f t="shared" ca="1" si="23"/>
        <v>0</v>
      </c>
      <c r="AY14" s="95">
        <f t="shared" si="24"/>
        <v>0</v>
      </c>
      <c r="AZ14" s="95">
        <f t="shared" ca="1" si="25"/>
        <v>0</v>
      </c>
      <c r="BA14" s="95">
        <f t="shared" ca="1" si="26"/>
        <v>0</v>
      </c>
      <c r="BB14" s="95">
        <f t="shared" ca="1" si="27"/>
        <v>0</v>
      </c>
      <c r="BC14" s="95">
        <f t="shared" si="28"/>
        <v>0</v>
      </c>
      <c r="BD14" s="95">
        <f t="shared" ca="1" si="29"/>
        <v>0</v>
      </c>
      <c r="BE14" s="95">
        <f t="shared" si="30"/>
        <v>0</v>
      </c>
      <c r="BF14" s="17"/>
      <c r="BG14" s="17"/>
      <c r="BH14" s="17"/>
      <c r="BI14" s="17"/>
      <c r="BJ14" s="17"/>
      <c r="BK14" s="17"/>
      <c r="BL14" s="17"/>
      <c r="BM14" s="17"/>
      <c r="BN14" s="17"/>
      <c r="BO14" s="17"/>
      <c r="BP14" s="17"/>
      <c r="BQ14" s="17"/>
      <c r="BR14" s="17"/>
      <c r="BS14" s="17"/>
      <c r="BT14" s="17"/>
      <c r="BU14" s="17"/>
      <c r="BV14" s="17"/>
      <c r="BW14" s="17"/>
    </row>
    <row r="15" spans="1:75" ht="12.75" x14ac:dyDescent="0.2">
      <c r="A15" s="202"/>
      <c r="B15" s="32"/>
      <c r="C15" s="26" t="s">
        <v>569</v>
      </c>
      <c r="D15" s="29"/>
      <c r="E15" s="66"/>
      <c r="F15" s="156" t="s">
        <v>454</v>
      </c>
      <c r="G15" s="68" t="str">
        <f>IF(AND(SecurityNiveau="Basis",Tabel1[[#This Row],[Niv]]="H"),"Met security niveau "&amp;SecurityNiveau&amp;", hoeft deze vraag  niet beantwoord worden.","")</f>
        <v/>
      </c>
      <c r="AA15" s="33" t="str">
        <f>IF(Tabel1[[#This Row],['#]]="","",IF(Tabel1[[#This Row],[Antwoord Leverancier]]=AD15,"ok","nok"))</f>
        <v/>
      </c>
      <c r="AB15" s="18"/>
      <c r="AC15" s="89"/>
      <c r="AD15" s="89"/>
      <c r="AE15" s="89">
        <f>IF(Tabel1[[#This Row],[Antwoord Leverancier]]="n.v.t.",0,AC15)</f>
        <v>0</v>
      </c>
      <c r="AF15" s="89">
        <f>IF(AND(AD15="Zie Toelichting",Tabel1[[#This Row],[Antwoord Leverancier]]=AD15,Tabel1[[#This Row],[Toelichting]]&lt;&gt;""),AE15,0)</f>
        <v>0</v>
      </c>
      <c r="AG15" s="89"/>
      <c r="AH15" s="90">
        <f>IF(AND(Tabel1[[#This Row],[Antwoord Leverancier]]=AD15,Tabel1[[#This Row],[Antwoord Leverancier]]&lt;&gt;"Zie Toelichting"),AC15,AF15)</f>
        <v>0</v>
      </c>
      <c r="AI15" s="18"/>
      <c r="AJ15" s="18"/>
      <c r="AK15" s="18"/>
      <c r="AL15" s="95">
        <f t="shared" si="11"/>
        <v>0</v>
      </c>
      <c r="AM15" s="95">
        <f t="shared" si="12"/>
        <v>0</v>
      </c>
      <c r="AN15" s="95">
        <f t="shared" si="13"/>
        <v>0</v>
      </c>
      <c r="AO15" s="95">
        <f t="shared" si="14"/>
        <v>0</v>
      </c>
      <c r="AP15" s="95">
        <f t="shared" si="15"/>
        <v>0</v>
      </c>
      <c r="AQ15" s="95">
        <f t="shared" si="16"/>
        <v>0</v>
      </c>
      <c r="AR15" s="95">
        <f t="shared" si="17"/>
        <v>0</v>
      </c>
      <c r="AS15" s="95">
        <f t="shared" si="18"/>
        <v>0</v>
      </c>
      <c r="AT15" s="95">
        <f t="shared" si="19"/>
        <v>0</v>
      </c>
      <c r="AU15" s="95">
        <f t="shared" si="20"/>
        <v>0</v>
      </c>
      <c r="AV15" s="95">
        <f t="shared" si="21"/>
        <v>0</v>
      </c>
      <c r="AW15" s="95">
        <f t="shared" si="22"/>
        <v>0</v>
      </c>
      <c r="AX15" s="95">
        <f t="shared" si="23"/>
        <v>0</v>
      </c>
      <c r="AY15" s="95">
        <f t="shared" si="24"/>
        <v>0</v>
      </c>
      <c r="AZ15" s="95">
        <f t="shared" si="25"/>
        <v>0</v>
      </c>
      <c r="BA15" s="95">
        <f t="shared" si="26"/>
        <v>0</v>
      </c>
      <c r="BB15" s="95">
        <f t="shared" si="27"/>
        <v>0</v>
      </c>
      <c r="BC15" s="95">
        <f t="shared" si="28"/>
        <v>0</v>
      </c>
      <c r="BD15" s="95">
        <f t="shared" si="29"/>
        <v>0</v>
      </c>
      <c r="BE15" s="95">
        <f t="shared" si="30"/>
        <v>0</v>
      </c>
      <c r="BF15" s="17"/>
      <c r="BG15" s="17"/>
      <c r="BH15" s="17"/>
      <c r="BI15" s="17"/>
      <c r="BJ15" s="17"/>
      <c r="BK15" s="17"/>
      <c r="BL15" s="17"/>
      <c r="BM15" s="17"/>
      <c r="BN15" s="17"/>
      <c r="BO15" s="17"/>
      <c r="BP15" s="17"/>
      <c r="BQ15" s="17"/>
      <c r="BR15" s="17"/>
      <c r="BS15" s="17"/>
      <c r="BT15" s="17"/>
      <c r="BU15" s="17"/>
      <c r="BV15" s="17"/>
      <c r="BW15" s="17"/>
    </row>
    <row r="16" spans="1:75" ht="51" x14ac:dyDescent="0.2">
      <c r="A16" s="203" t="s">
        <v>570</v>
      </c>
      <c r="C16" s="19" t="s">
        <v>571</v>
      </c>
      <c r="D16" s="28" t="s">
        <v>459</v>
      </c>
      <c r="E16" s="28" t="s">
        <v>572</v>
      </c>
      <c r="F16" s="154" t="str">
        <f ca="1">IF(CERT="CERTIFICAAT OK","N.V.T.",IF(AND(SecurityNiveau="Basis",Tabel1[[#This Row],[Niv]]="H"),"N.V.T.",""))</f>
        <v/>
      </c>
      <c r="G16" s="44" t="str">
        <f>IF(AND(SecurityNiveau="Basis",Tabel1[[#This Row],[Niv]]="H"),"Met security niveau "&amp;SecurityNiveau&amp;", hoeft deze vraag  niet beantwoord worden.","")</f>
        <v/>
      </c>
      <c r="AA16" s="33" t="str">
        <f ca="1">IF(Tabel1[[#This Row],['#]]="","",IF(Tabel1[[#This Row],[Antwoord Leverancier]]=AD16,"ok","nok"))</f>
        <v>nok</v>
      </c>
      <c r="AB16" s="18" t="s">
        <v>67</v>
      </c>
      <c r="AC16" s="89">
        <v>3</v>
      </c>
      <c r="AD16" s="89" t="s">
        <v>128</v>
      </c>
      <c r="AE16" s="89">
        <f ca="1">IF(Tabel1[[#This Row],[Antwoord Leverancier]]="n.v.t.",0,AC16)</f>
        <v>3</v>
      </c>
      <c r="AF16" s="89">
        <f ca="1">IF(AND(AD16="Zie Toelichting",Tabel1[[#This Row],[Antwoord Leverancier]]=AD16,Tabel1[[#This Row],[Toelichting]]&lt;&gt;""),AE16,0)</f>
        <v>0</v>
      </c>
      <c r="AG16" s="89"/>
      <c r="AH16" s="90">
        <f ca="1">IF(AND(Tabel1[[#This Row],[Antwoord Leverancier]]=AD16,Tabel1[[#This Row],[Antwoord Leverancier]]&lt;&gt;"Zie Toelichting"),AC16,AF16)</f>
        <v>0</v>
      </c>
      <c r="AI16" s="18"/>
      <c r="AJ16" s="18"/>
      <c r="AK16" s="18"/>
      <c r="AL16" s="95">
        <f t="shared" ca="1" si="11"/>
        <v>0</v>
      </c>
      <c r="AM16" s="95">
        <f t="shared" si="12"/>
        <v>0</v>
      </c>
      <c r="AN16" s="95">
        <f t="shared" ca="1" si="13"/>
        <v>0</v>
      </c>
      <c r="AO16" s="95">
        <f t="shared" si="14"/>
        <v>0</v>
      </c>
      <c r="AP16" s="95">
        <f t="shared" ca="1" si="15"/>
        <v>0</v>
      </c>
      <c r="AQ16" s="95">
        <f t="shared" si="16"/>
        <v>0</v>
      </c>
      <c r="AR16" s="95">
        <f t="shared" ca="1" si="17"/>
        <v>0</v>
      </c>
      <c r="AS16" s="95">
        <f t="shared" si="18"/>
        <v>0</v>
      </c>
      <c r="AT16" s="95">
        <f t="shared" ca="1" si="19"/>
        <v>0</v>
      </c>
      <c r="AU16" s="95">
        <f t="shared" si="20"/>
        <v>0</v>
      </c>
      <c r="AV16" s="95">
        <f t="shared" ca="1" si="21"/>
        <v>0</v>
      </c>
      <c r="AW16" s="95">
        <f t="shared" si="22"/>
        <v>0</v>
      </c>
      <c r="AX16" s="95">
        <f t="shared" ca="1" si="23"/>
        <v>0</v>
      </c>
      <c r="AY16" s="95">
        <f t="shared" si="24"/>
        <v>0</v>
      </c>
      <c r="AZ16" s="95">
        <f t="shared" ca="1" si="25"/>
        <v>3</v>
      </c>
      <c r="BA16" s="95">
        <f t="shared" ca="1" si="26"/>
        <v>0</v>
      </c>
      <c r="BB16" s="95">
        <f t="shared" ca="1" si="27"/>
        <v>0</v>
      </c>
      <c r="BC16" s="95">
        <f t="shared" si="28"/>
        <v>0</v>
      </c>
      <c r="BD16" s="95">
        <f t="shared" ca="1" si="29"/>
        <v>0</v>
      </c>
      <c r="BE16" s="95">
        <f t="shared" si="30"/>
        <v>0</v>
      </c>
      <c r="BF16" s="17"/>
      <c r="BG16" s="17"/>
      <c r="BH16" s="17"/>
      <c r="BI16" s="17"/>
      <c r="BJ16" s="17"/>
      <c r="BK16" s="17"/>
      <c r="BL16" s="17"/>
      <c r="BM16" s="17"/>
      <c r="BN16" s="17"/>
      <c r="BO16" s="17"/>
      <c r="BP16" s="17"/>
      <c r="BQ16" s="17"/>
      <c r="BR16" s="17"/>
      <c r="BS16" s="17"/>
      <c r="BT16" s="17"/>
      <c r="BU16" s="17"/>
      <c r="BV16" s="17"/>
      <c r="BW16" s="17"/>
    </row>
    <row r="17" spans="1:75" ht="25.5" x14ac:dyDescent="0.2">
      <c r="A17" s="203" t="s">
        <v>573</v>
      </c>
      <c r="C17" s="19" t="s">
        <v>574</v>
      </c>
      <c r="D17" s="28" t="s">
        <v>459</v>
      </c>
      <c r="E17" s="28" t="s">
        <v>572</v>
      </c>
      <c r="F17" s="154" t="str">
        <f ca="1">IF(CERT="CERTIFICAAT OK","N.V.T.",IF(AND(SecurityNiveau="Basis",Tabel1[[#This Row],[Niv]]="H"),"N.V.T.",""))</f>
        <v/>
      </c>
      <c r="G17" s="44" t="str">
        <f>IF(AND(SecurityNiveau="Basis",Tabel1[[#This Row],[Niv]]="H"),"Met security niveau "&amp;SecurityNiveau&amp;", hoeft deze vraag  niet beantwoord worden.","")</f>
        <v/>
      </c>
      <c r="AA17" s="33" t="str">
        <f ca="1">IF(Tabel1[[#This Row],['#]]="","",IF(Tabel1[[#This Row],[Antwoord Leverancier]]=AD17,"ok","nok"))</f>
        <v>nok</v>
      </c>
      <c r="AB17" s="18" t="s">
        <v>67</v>
      </c>
      <c r="AC17" s="89">
        <v>1</v>
      </c>
      <c r="AD17" s="89" t="s">
        <v>128</v>
      </c>
      <c r="AE17" s="89">
        <f ca="1">IF(Tabel1[[#This Row],[Antwoord Leverancier]]="n.v.t.",0,AC17)</f>
        <v>1</v>
      </c>
      <c r="AF17" s="89">
        <f ca="1">IF(AND(AD17="Zie Toelichting",Tabel1[[#This Row],[Antwoord Leverancier]]=AD17,Tabel1[[#This Row],[Toelichting]]&lt;&gt;""),AE17,0)</f>
        <v>0</v>
      </c>
      <c r="AG17" s="89"/>
      <c r="AH17" s="90">
        <f ca="1">IF(AND(Tabel1[[#This Row],[Antwoord Leverancier]]=AD17,Tabel1[[#This Row],[Antwoord Leverancier]]&lt;&gt;"Zie Toelichting"),AC17,AF17)</f>
        <v>0</v>
      </c>
      <c r="AI17" s="18"/>
      <c r="AJ17" s="18"/>
      <c r="AK17" s="18"/>
      <c r="AL17" s="95">
        <f t="shared" ca="1" si="11"/>
        <v>0</v>
      </c>
      <c r="AM17" s="95">
        <f t="shared" si="12"/>
        <v>0</v>
      </c>
      <c r="AN17" s="95">
        <f t="shared" ca="1" si="13"/>
        <v>0</v>
      </c>
      <c r="AO17" s="95">
        <f t="shared" si="14"/>
        <v>0</v>
      </c>
      <c r="AP17" s="95">
        <f t="shared" ca="1" si="15"/>
        <v>0</v>
      </c>
      <c r="AQ17" s="95">
        <f t="shared" si="16"/>
        <v>0</v>
      </c>
      <c r="AR17" s="95">
        <f t="shared" ca="1" si="17"/>
        <v>0</v>
      </c>
      <c r="AS17" s="95">
        <f t="shared" si="18"/>
        <v>0</v>
      </c>
      <c r="AT17" s="95">
        <f t="shared" ca="1" si="19"/>
        <v>0</v>
      </c>
      <c r="AU17" s="95">
        <f t="shared" si="20"/>
        <v>0</v>
      </c>
      <c r="AV17" s="95">
        <f t="shared" ca="1" si="21"/>
        <v>0</v>
      </c>
      <c r="AW17" s="95">
        <f t="shared" si="22"/>
        <v>0</v>
      </c>
      <c r="AX17" s="95">
        <f t="shared" ca="1" si="23"/>
        <v>0</v>
      </c>
      <c r="AY17" s="95">
        <f t="shared" si="24"/>
        <v>0</v>
      </c>
      <c r="AZ17" s="95">
        <f t="shared" ca="1" si="25"/>
        <v>1</v>
      </c>
      <c r="BA17" s="95">
        <f t="shared" ca="1" si="26"/>
        <v>0</v>
      </c>
      <c r="BB17" s="95">
        <f t="shared" ca="1" si="27"/>
        <v>0</v>
      </c>
      <c r="BC17" s="95">
        <f t="shared" si="28"/>
        <v>0</v>
      </c>
      <c r="BD17" s="95">
        <f t="shared" ca="1" si="29"/>
        <v>0</v>
      </c>
      <c r="BE17" s="95">
        <f t="shared" si="30"/>
        <v>0</v>
      </c>
      <c r="BF17" s="17"/>
      <c r="BG17" s="17"/>
      <c r="BH17" s="17"/>
      <c r="BI17" s="17"/>
      <c r="BJ17" s="17"/>
      <c r="BK17" s="17"/>
      <c r="BL17" s="17"/>
      <c r="BM17" s="17"/>
      <c r="BN17" s="17"/>
      <c r="BO17" s="17"/>
      <c r="BP17" s="17"/>
      <c r="BQ17" s="17"/>
      <c r="BR17" s="17"/>
      <c r="BS17" s="17"/>
      <c r="BT17" s="17"/>
      <c r="BU17" s="17"/>
      <c r="BV17" s="17"/>
      <c r="BW17" s="17"/>
    </row>
    <row r="18" spans="1:75" ht="25.5" x14ac:dyDescent="0.2">
      <c r="A18" s="203" t="s">
        <v>575</v>
      </c>
      <c r="B18" s="33" t="s">
        <v>364</v>
      </c>
      <c r="C18" s="19" t="s">
        <v>576</v>
      </c>
      <c r="D18" s="28" t="s">
        <v>459</v>
      </c>
      <c r="E18" s="28" t="s">
        <v>577</v>
      </c>
      <c r="F18" s="154" t="str">
        <f ca="1">IF(CERT="CERTIFICAAT OK","N.V.T.",IF(AND(SecurityNiveau="Basis",Tabel1[[#This Row],[Niv]]="H"),"N.V.T.",""))</f>
        <v>N.V.T.</v>
      </c>
      <c r="G18" s="44" t="str">
        <f>IF(AND(SecurityNiveau="Basis",Tabel1[[#This Row],[Niv]]="H"),"Met security niveau "&amp;SecurityNiveau&amp;", hoeft deze vraag  niet beantwoord worden.","")</f>
        <v>Met security niveau BASIS, hoeft deze vraag  niet beantwoord worden.</v>
      </c>
      <c r="AA18" s="33" t="str">
        <f ca="1">IF(Tabel1[[#This Row],['#]]="","",IF(Tabel1[[#This Row],[Antwoord Leverancier]]=AD18,"ok","nok"))</f>
        <v>nok</v>
      </c>
      <c r="AB18" s="18" t="s">
        <v>67</v>
      </c>
      <c r="AC18" s="89">
        <v>1</v>
      </c>
      <c r="AD18" s="89" t="s">
        <v>128</v>
      </c>
      <c r="AE18" s="89">
        <f ca="1">IF(Tabel1[[#This Row],[Antwoord Leverancier]]="n.v.t.",0,AC18)</f>
        <v>0</v>
      </c>
      <c r="AF18" s="89">
        <f ca="1">IF(AND(AD18="Zie Toelichting",Tabel1[[#This Row],[Antwoord Leverancier]]=AD18,Tabel1[[#This Row],[Toelichting]]&lt;&gt;""),AE18,0)</f>
        <v>0</v>
      </c>
      <c r="AG18" s="89"/>
      <c r="AH18" s="90">
        <f ca="1">IF(AND(Tabel1[[#This Row],[Antwoord Leverancier]]=AD18,Tabel1[[#This Row],[Antwoord Leverancier]]&lt;&gt;"Zie Toelichting"),AC18,AF18)</f>
        <v>0</v>
      </c>
      <c r="AI18" s="18"/>
      <c r="AJ18" s="18"/>
      <c r="AK18" s="18"/>
      <c r="AL18" s="95">
        <f t="shared" ca="1" si="11"/>
        <v>0</v>
      </c>
      <c r="AM18" s="95">
        <f t="shared" si="12"/>
        <v>0</v>
      </c>
      <c r="AN18" s="95">
        <f t="shared" ca="1" si="13"/>
        <v>0</v>
      </c>
      <c r="AO18" s="95">
        <f t="shared" si="14"/>
        <v>0</v>
      </c>
      <c r="AP18" s="95">
        <f t="shared" ca="1" si="15"/>
        <v>0</v>
      </c>
      <c r="AQ18" s="95">
        <f t="shared" si="16"/>
        <v>0</v>
      </c>
      <c r="AR18" s="95">
        <f t="shared" ca="1" si="17"/>
        <v>0</v>
      </c>
      <c r="AS18" s="95">
        <f t="shared" si="18"/>
        <v>0</v>
      </c>
      <c r="AT18" s="95">
        <f t="shared" ca="1" si="19"/>
        <v>0</v>
      </c>
      <c r="AU18" s="95">
        <f t="shared" si="20"/>
        <v>0</v>
      </c>
      <c r="AV18" s="95">
        <f t="shared" ca="1" si="21"/>
        <v>0</v>
      </c>
      <c r="AW18" s="95">
        <f t="shared" si="22"/>
        <v>0</v>
      </c>
      <c r="AX18" s="95">
        <f t="shared" ca="1" si="23"/>
        <v>0</v>
      </c>
      <c r="AY18" s="95">
        <f t="shared" si="24"/>
        <v>0</v>
      </c>
      <c r="AZ18" s="95">
        <f t="shared" ca="1" si="25"/>
        <v>0</v>
      </c>
      <c r="BA18" s="95">
        <f t="shared" ca="1" si="26"/>
        <v>0</v>
      </c>
      <c r="BB18" s="95">
        <f t="shared" ca="1" si="27"/>
        <v>0</v>
      </c>
      <c r="BC18" s="95">
        <f t="shared" si="28"/>
        <v>0</v>
      </c>
      <c r="BD18" s="95">
        <f t="shared" ca="1" si="29"/>
        <v>0</v>
      </c>
      <c r="BE18" s="95">
        <f t="shared" si="30"/>
        <v>0</v>
      </c>
      <c r="BF18" s="17"/>
      <c r="BG18" s="17"/>
      <c r="BH18" s="17"/>
      <c r="BI18" s="17"/>
      <c r="BJ18" s="17"/>
      <c r="BK18" s="17"/>
      <c r="BL18" s="17"/>
      <c r="BM18" s="17"/>
      <c r="BN18" s="17"/>
      <c r="BO18" s="17"/>
      <c r="BP18" s="17"/>
      <c r="BQ18" s="17"/>
      <c r="BR18" s="17"/>
      <c r="BS18" s="17"/>
      <c r="BT18" s="17"/>
      <c r="BU18" s="17"/>
      <c r="BV18" s="17"/>
      <c r="BW18" s="17"/>
    </row>
    <row r="19" spans="1:75" ht="25.5" x14ac:dyDescent="0.2">
      <c r="A19" s="203" t="s">
        <v>578</v>
      </c>
      <c r="B19" s="33" t="s">
        <v>364</v>
      </c>
      <c r="C19" s="19" t="s">
        <v>579</v>
      </c>
      <c r="D19" s="28" t="s">
        <v>459</v>
      </c>
      <c r="E19" s="28" t="s">
        <v>580</v>
      </c>
      <c r="F19" s="154" t="str">
        <f ca="1">IF(CERT="CERTIFICAAT OK","N.V.T.",IF(AND(SecurityNiveau="Basis",Tabel1[[#This Row],[Niv]]="H"),"N.V.T.",""))</f>
        <v>N.V.T.</v>
      </c>
      <c r="G19" s="44" t="str">
        <f>IF(AND(SecurityNiveau="Basis",Tabel1[[#This Row],[Niv]]="H"),"Met security niveau "&amp;SecurityNiveau&amp;", hoeft deze vraag  niet beantwoord worden.","")</f>
        <v>Met security niveau BASIS, hoeft deze vraag  niet beantwoord worden.</v>
      </c>
      <c r="AA19" s="33" t="str">
        <f ca="1">IF(Tabel1[[#This Row],['#]]="","",IF(Tabel1[[#This Row],[Antwoord Leverancier]]=AD19,"ok","nok"))</f>
        <v>nok</v>
      </c>
      <c r="AB19" s="18" t="s">
        <v>67</v>
      </c>
      <c r="AC19" s="89">
        <v>1</v>
      </c>
      <c r="AD19" s="89" t="s">
        <v>128</v>
      </c>
      <c r="AE19" s="89">
        <f ca="1">IF(Tabel1[[#This Row],[Antwoord Leverancier]]="n.v.t.",0,AC19)</f>
        <v>0</v>
      </c>
      <c r="AF19" s="89">
        <f ca="1">IF(AND(AD19="Zie Toelichting",Tabel1[[#This Row],[Antwoord Leverancier]]=AD19,Tabel1[[#This Row],[Toelichting]]&lt;&gt;""),AE19,0)</f>
        <v>0</v>
      </c>
      <c r="AG19" s="89"/>
      <c r="AH19" s="90">
        <f ca="1">IF(AND(Tabel1[[#This Row],[Antwoord Leverancier]]=AD19,Tabel1[[#This Row],[Antwoord Leverancier]]&lt;&gt;"Zie Toelichting"),AC19,AF19)</f>
        <v>0</v>
      </c>
      <c r="AI19" s="18"/>
      <c r="AJ19" s="18"/>
      <c r="AK19" s="18"/>
      <c r="AL19" s="95">
        <f t="shared" ca="1" si="11"/>
        <v>0</v>
      </c>
      <c r="AM19" s="95">
        <f t="shared" si="12"/>
        <v>0</v>
      </c>
      <c r="AN19" s="95">
        <f t="shared" ca="1" si="13"/>
        <v>0</v>
      </c>
      <c r="AO19" s="95">
        <f t="shared" si="14"/>
        <v>0</v>
      </c>
      <c r="AP19" s="95">
        <f t="shared" ca="1" si="15"/>
        <v>0</v>
      </c>
      <c r="AQ19" s="95">
        <f t="shared" si="16"/>
        <v>0</v>
      </c>
      <c r="AR19" s="95">
        <f t="shared" ca="1" si="17"/>
        <v>0</v>
      </c>
      <c r="AS19" s="95">
        <f t="shared" si="18"/>
        <v>0</v>
      </c>
      <c r="AT19" s="95">
        <f t="shared" ca="1" si="19"/>
        <v>0</v>
      </c>
      <c r="AU19" s="95">
        <f t="shared" si="20"/>
        <v>0</v>
      </c>
      <c r="AV19" s="95">
        <f t="shared" ca="1" si="21"/>
        <v>0</v>
      </c>
      <c r="AW19" s="95">
        <f t="shared" si="22"/>
        <v>0</v>
      </c>
      <c r="AX19" s="95">
        <f t="shared" ca="1" si="23"/>
        <v>0</v>
      </c>
      <c r="AY19" s="95">
        <f t="shared" si="24"/>
        <v>0</v>
      </c>
      <c r="AZ19" s="95">
        <f t="shared" ca="1" si="25"/>
        <v>0</v>
      </c>
      <c r="BA19" s="95">
        <f t="shared" ca="1" si="26"/>
        <v>0</v>
      </c>
      <c r="BB19" s="95">
        <f t="shared" ca="1" si="27"/>
        <v>0</v>
      </c>
      <c r="BC19" s="95">
        <f t="shared" si="28"/>
        <v>0</v>
      </c>
      <c r="BD19" s="95">
        <f t="shared" ca="1" si="29"/>
        <v>0</v>
      </c>
      <c r="BE19" s="95">
        <f t="shared" si="30"/>
        <v>0</v>
      </c>
      <c r="BF19" s="17"/>
      <c r="BG19" s="17"/>
      <c r="BH19" s="17"/>
      <c r="BI19" s="17"/>
      <c r="BJ19" s="17"/>
      <c r="BK19" s="17"/>
      <c r="BL19" s="17"/>
      <c r="BM19" s="17"/>
      <c r="BN19" s="17"/>
      <c r="BO19" s="17"/>
      <c r="BP19" s="17"/>
      <c r="BQ19" s="17"/>
      <c r="BR19" s="17"/>
      <c r="BS19" s="17"/>
      <c r="BT19" s="17"/>
      <c r="BU19" s="17"/>
      <c r="BV19" s="17"/>
      <c r="BW19" s="17"/>
    </row>
    <row r="20" spans="1:75" ht="63.75" x14ac:dyDescent="0.2">
      <c r="A20" s="203" t="s">
        <v>581</v>
      </c>
      <c r="C20" s="19" t="s">
        <v>582</v>
      </c>
      <c r="D20" s="28" t="s">
        <v>583</v>
      </c>
      <c r="E20" s="28" t="s">
        <v>584</v>
      </c>
      <c r="F20" s="154" t="str">
        <f ca="1">IF(CERT="CERTIFICAAT OK","N.V.T.",IF(AND(SecurityNiveau="Basis",Tabel1[[#This Row],[Niv]]="H"),"N.V.T.",""))</f>
        <v/>
      </c>
      <c r="G20" s="44" t="str">
        <f>IF(AND(SecurityNiveau="Basis",Tabel1[[#This Row],[Niv]]="H"),"Met security niveau "&amp;SecurityNiveau&amp;", hoeft deze vraag  niet beantwoord worden.","")</f>
        <v/>
      </c>
      <c r="AA20" s="33" t="str">
        <f ca="1">IF(Tabel1[[#This Row],['#]]="","",IF(Tabel1[[#This Row],[Antwoord Leverancier]]=AD20,"ok","nok"))</f>
        <v>nok</v>
      </c>
      <c r="AB20" s="18" t="s">
        <v>2</v>
      </c>
      <c r="AC20" s="89">
        <v>3</v>
      </c>
      <c r="AD20" s="89" t="s">
        <v>128</v>
      </c>
      <c r="AE20" s="89">
        <f ca="1">IF(Tabel1[[#This Row],[Antwoord Leverancier]]="n.v.t.",0,AC20)</f>
        <v>3</v>
      </c>
      <c r="AF20" s="89">
        <f ca="1">IF(AND(AD20="Zie Toelichting",Tabel1[[#This Row],[Antwoord Leverancier]]=AD20,Tabel1[[#This Row],[Toelichting]]&lt;&gt;""),AE20,0)</f>
        <v>0</v>
      </c>
      <c r="AG20" s="89"/>
      <c r="AH20" s="90">
        <f ca="1">IF(AND(Tabel1[[#This Row],[Antwoord Leverancier]]=AD20,Tabel1[[#This Row],[Antwoord Leverancier]]&lt;&gt;"Zie Toelichting"),AC20,AF20)</f>
        <v>0</v>
      </c>
      <c r="AI20" s="18"/>
      <c r="AJ20" s="18"/>
      <c r="AK20" s="18"/>
      <c r="AL20" s="95">
        <f t="shared" ca="1" si="11"/>
        <v>0</v>
      </c>
      <c r="AM20" s="95">
        <f t="shared" si="12"/>
        <v>0</v>
      </c>
      <c r="AN20" s="95">
        <f t="shared" ca="1" si="13"/>
        <v>0</v>
      </c>
      <c r="AO20" s="95">
        <f t="shared" si="14"/>
        <v>0</v>
      </c>
      <c r="AP20" s="95">
        <f t="shared" ca="1" si="15"/>
        <v>0</v>
      </c>
      <c r="AQ20" s="95">
        <f t="shared" si="16"/>
        <v>0</v>
      </c>
      <c r="AR20" s="95">
        <f t="shared" ca="1" si="17"/>
        <v>0</v>
      </c>
      <c r="AS20" s="95">
        <f t="shared" si="18"/>
        <v>0</v>
      </c>
      <c r="AT20" s="95">
        <f t="shared" ca="1" si="19"/>
        <v>0</v>
      </c>
      <c r="AU20" s="95">
        <f t="shared" si="20"/>
        <v>0</v>
      </c>
      <c r="AV20" s="95">
        <f t="shared" ca="1" si="21"/>
        <v>0</v>
      </c>
      <c r="AW20" s="95">
        <f t="shared" si="22"/>
        <v>0</v>
      </c>
      <c r="AX20" s="95">
        <f t="shared" ca="1" si="23"/>
        <v>3</v>
      </c>
      <c r="AY20" s="95">
        <f t="shared" ca="1" si="24"/>
        <v>0</v>
      </c>
      <c r="AZ20" s="95">
        <f t="shared" ca="1" si="25"/>
        <v>0</v>
      </c>
      <c r="BA20" s="95">
        <f t="shared" si="26"/>
        <v>0</v>
      </c>
      <c r="BB20" s="95">
        <f t="shared" ca="1" si="27"/>
        <v>0</v>
      </c>
      <c r="BC20" s="95">
        <f t="shared" si="28"/>
        <v>0</v>
      </c>
      <c r="BD20" s="95">
        <f t="shared" ca="1" si="29"/>
        <v>0</v>
      </c>
      <c r="BE20" s="95">
        <f t="shared" si="30"/>
        <v>0</v>
      </c>
      <c r="BF20" s="17"/>
      <c r="BG20" s="17"/>
      <c r="BH20" s="17"/>
      <c r="BI20" s="17"/>
      <c r="BJ20" s="17"/>
      <c r="BK20" s="17"/>
      <c r="BL20" s="17"/>
      <c r="BM20" s="17"/>
      <c r="BN20" s="17"/>
      <c r="BO20" s="17"/>
      <c r="BP20" s="17"/>
      <c r="BQ20" s="17"/>
      <c r="BR20" s="17"/>
      <c r="BS20" s="17"/>
      <c r="BT20" s="17"/>
      <c r="BU20" s="17"/>
      <c r="BV20" s="17"/>
      <c r="BW20" s="17"/>
    </row>
    <row r="21" spans="1:75" ht="12.75" x14ac:dyDescent="0.2">
      <c r="A21" s="202"/>
      <c r="B21" s="32"/>
      <c r="C21" s="26" t="s">
        <v>585</v>
      </c>
      <c r="D21" s="29"/>
      <c r="E21" s="66"/>
      <c r="F21" s="156" t="s">
        <v>454</v>
      </c>
      <c r="G21" s="68" t="str">
        <f>IF(AND(SecurityNiveau="Basis",Tabel1[[#This Row],[Niv]]="H"),"Met security niveau "&amp;SecurityNiveau&amp;", hoeft deze vraag  niet beantwoord worden.","")</f>
        <v/>
      </c>
      <c r="AA21" s="33" t="str">
        <f>IF(Tabel1[[#This Row],['#]]="","",IF(Tabel1[[#This Row],[Antwoord Leverancier]]=AD21,"ok","nok"))</f>
        <v/>
      </c>
      <c r="AB21" s="18"/>
      <c r="AC21" s="89"/>
      <c r="AD21" s="89"/>
      <c r="AE21" s="89">
        <f>IF(Tabel1[[#This Row],[Antwoord Leverancier]]="n.v.t.",0,AC21)</f>
        <v>0</v>
      </c>
      <c r="AF21" s="89">
        <f>IF(AND(AD21="Zie Toelichting",Tabel1[[#This Row],[Antwoord Leverancier]]=AD21,Tabel1[[#This Row],[Toelichting]]&lt;&gt;""),AE21,0)</f>
        <v>0</v>
      </c>
      <c r="AG21" s="89"/>
      <c r="AH21" s="90">
        <f>IF(AND(Tabel1[[#This Row],[Antwoord Leverancier]]=AD21,Tabel1[[#This Row],[Antwoord Leverancier]]&lt;&gt;"Zie Toelichting"),AC21,AF21)</f>
        <v>0</v>
      </c>
      <c r="AI21" s="18"/>
      <c r="AJ21" s="18"/>
      <c r="AK21" s="18"/>
      <c r="AL21" s="95">
        <f t="shared" si="11"/>
        <v>0</v>
      </c>
      <c r="AM21" s="95">
        <f t="shared" si="12"/>
        <v>0</v>
      </c>
      <c r="AN21" s="95">
        <f t="shared" si="13"/>
        <v>0</v>
      </c>
      <c r="AO21" s="95">
        <f t="shared" si="14"/>
        <v>0</v>
      </c>
      <c r="AP21" s="95">
        <f t="shared" si="15"/>
        <v>0</v>
      </c>
      <c r="AQ21" s="95">
        <f t="shared" si="16"/>
        <v>0</v>
      </c>
      <c r="AR21" s="95">
        <f t="shared" si="17"/>
        <v>0</v>
      </c>
      <c r="AS21" s="95">
        <f t="shared" si="18"/>
        <v>0</v>
      </c>
      <c r="AT21" s="95">
        <f t="shared" si="19"/>
        <v>0</v>
      </c>
      <c r="AU21" s="95">
        <f t="shared" si="20"/>
        <v>0</v>
      </c>
      <c r="AV21" s="95">
        <f t="shared" si="21"/>
        <v>0</v>
      </c>
      <c r="AW21" s="95">
        <f t="shared" si="22"/>
        <v>0</v>
      </c>
      <c r="AX21" s="95">
        <f t="shared" si="23"/>
        <v>0</v>
      </c>
      <c r="AY21" s="95">
        <f t="shared" si="24"/>
        <v>0</v>
      </c>
      <c r="AZ21" s="95">
        <f t="shared" si="25"/>
        <v>0</v>
      </c>
      <c r="BA21" s="95">
        <f t="shared" si="26"/>
        <v>0</v>
      </c>
      <c r="BB21" s="95">
        <f t="shared" si="27"/>
        <v>0</v>
      </c>
      <c r="BC21" s="95">
        <f t="shared" si="28"/>
        <v>0</v>
      </c>
      <c r="BD21" s="95">
        <f t="shared" si="29"/>
        <v>0</v>
      </c>
      <c r="BE21" s="95">
        <f t="shared" si="30"/>
        <v>0</v>
      </c>
      <c r="BF21" s="17"/>
      <c r="BG21" s="17"/>
      <c r="BH21" s="17"/>
      <c r="BI21" s="17"/>
      <c r="BJ21" s="17"/>
      <c r="BK21" s="17"/>
      <c r="BL21" s="17"/>
      <c r="BM21" s="17"/>
      <c r="BN21" s="17"/>
      <c r="BO21" s="17"/>
      <c r="BP21" s="17"/>
      <c r="BQ21" s="17"/>
      <c r="BR21" s="17"/>
      <c r="BS21" s="17"/>
      <c r="BT21" s="17"/>
      <c r="BU21" s="17"/>
      <c r="BV21" s="17"/>
      <c r="BW21" s="17"/>
    </row>
    <row r="22" spans="1:75" ht="25.5" x14ac:dyDescent="0.2">
      <c r="A22" s="203" t="s">
        <v>586</v>
      </c>
      <c r="B22" s="33" t="s">
        <v>364</v>
      </c>
      <c r="C22" s="19" t="s">
        <v>587</v>
      </c>
      <c r="D22" s="28" t="s">
        <v>459</v>
      </c>
      <c r="E22" s="28" t="s">
        <v>588</v>
      </c>
      <c r="F22" s="154" t="str">
        <f ca="1">IF(CERT="CERTIFICAAT OK","N.V.T.",IF(AND(SecurityNiveau="Basis",Tabel1[[#This Row],[Niv]]="H"),"N.V.T.",""))</f>
        <v>N.V.T.</v>
      </c>
      <c r="G22" s="44" t="str">
        <f>IF(AND(SecurityNiveau="Basis",Tabel1[[#This Row],[Niv]]="H"),"Met security niveau "&amp;SecurityNiveau&amp;", hoeft deze vraag  niet beantwoord worden.","")</f>
        <v>Met security niveau BASIS, hoeft deze vraag  niet beantwoord worden.</v>
      </c>
      <c r="AA22" s="33" t="str">
        <f ca="1">IF(Tabel1[[#This Row],['#]]="","",IF(Tabel1[[#This Row],[Antwoord Leverancier]]=AD22,"ok","nok"))</f>
        <v>nok</v>
      </c>
      <c r="AB22" s="18" t="s">
        <v>67</v>
      </c>
      <c r="AC22" s="89">
        <v>1</v>
      </c>
      <c r="AD22" s="89" t="s">
        <v>128</v>
      </c>
      <c r="AE22" s="89">
        <f ca="1">IF(Tabel1[[#This Row],[Antwoord Leverancier]]="n.v.t.",0,AC22)</f>
        <v>0</v>
      </c>
      <c r="AF22" s="89">
        <f ca="1">IF(AND(AD22="Zie Toelichting",Tabel1[[#This Row],[Antwoord Leverancier]]=AD22,Tabel1[[#This Row],[Toelichting]]&lt;&gt;""),AE22,0)</f>
        <v>0</v>
      </c>
      <c r="AG22" s="89"/>
      <c r="AH22" s="90">
        <f ca="1">IF(AND(Tabel1[[#This Row],[Antwoord Leverancier]]=AD22,Tabel1[[#This Row],[Antwoord Leverancier]]&lt;&gt;"Zie Toelichting"),AC22,AF22)</f>
        <v>0</v>
      </c>
      <c r="AI22" s="18"/>
      <c r="AJ22" s="18"/>
      <c r="AK22" s="18"/>
      <c r="AL22" s="95">
        <f t="shared" ca="1" si="11"/>
        <v>0</v>
      </c>
      <c r="AM22" s="95">
        <f t="shared" si="12"/>
        <v>0</v>
      </c>
      <c r="AN22" s="95">
        <f t="shared" ca="1" si="13"/>
        <v>0</v>
      </c>
      <c r="AO22" s="95">
        <f t="shared" si="14"/>
        <v>0</v>
      </c>
      <c r="AP22" s="95">
        <f t="shared" ca="1" si="15"/>
        <v>0</v>
      </c>
      <c r="AQ22" s="95">
        <f t="shared" si="16"/>
        <v>0</v>
      </c>
      <c r="AR22" s="95">
        <f t="shared" ca="1" si="17"/>
        <v>0</v>
      </c>
      <c r="AS22" s="95">
        <f t="shared" si="18"/>
        <v>0</v>
      </c>
      <c r="AT22" s="95">
        <f t="shared" ca="1" si="19"/>
        <v>0</v>
      </c>
      <c r="AU22" s="95">
        <f t="shared" si="20"/>
        <v>0</v>
      </c>
      <c r="AV22" s="95">
        <f t="shared" ca="1" si="21"/>
        <v>0</v>
      </c>
      <c r="AW22" s="95">
        <f t="shared" si="22"/>
        <v>0</v>
      </c>
      <c r="AX22" s="95">
        <f t="shared" ca="1" si="23"/>
        <v>0</v>
      </c>
      <c r="AY22" s="95">
        <f t="shared" si="24"/>
        <v>0</v>
      </c>
      <c r="AZ22" s="95">
        <f t="shared" ca="1" si="25"/>
        <v>0</v>
      </c>
      <c r="BA22" s="95">
        <f t="shared" ca="1" si="26"/>
        <v>0</v>
      </c>
      <c r="BB22" s="95">
        <f t="shared" ca="1" si="27"/>
        <v>0</v>
      </c>
      <c r="BC22" s="95">
        <f t="shared" si="28"/>
        <v>0</v>
      </c>
      <c r="BD22" s="95">
        <f t="shared" ca="1" si="29"/>
        <v>0</v>
      </c>
      <c r="BE22" s="95">
        <f t="shared" si="30"/>
        <v>0</v>
      </c>
      <c r="BF22" s="17"/>
      <c r="BG22" s="17"/>
      <c r="BH22" s="17"/>
      <c r="BI22" s="17"/>
      <c r="BJ22" s="17"/>
      <c r="BK22" s="17"/>
      <c r="BL22" s="17"/>
      <c r="BM22" s="17"/>
      <c r="BN22" s="17"/>
      <c r="BO22" s="17"/>
      <c r="BP22" s="17"/>
      <c r="BQ22" s="17"/>
      <c r="BR22" s="17"/>
      <c r="BS22" s="17"/>
      <c r="BT22" s="17"/>
      <c r="BU22" s="17"/>
      <c r="BV22" s="17"/>
      <c r="BW22" s="17"/>
    </row>
    <row r="23" spans="1:75" ht="38.25" x14ac:dyDescent="0.2">
      <c r="A23" s="203" t="s">
        <v>589</v>
      </c>
      <c r="C23" s="19" t="s">
        <v>590</v>
      </c>
      <c r="D23" s="28" t="s">
        <v>459</v>
      </c>
      <c r="E23" s="28" t="s">
        <v>591</v>
      </c>
      <c r="F23" s="154" t="str">
        <f ca="1">IF(CERT="CERTIFICAAT OK","N.V.T.",IF(AND(SecurityNiveau="Basis",Tabel1[[#This Row],[Niv]]="H"),"N.V.T.",""))</f>
        <v/>
      </c>
      <c r="G23" s="44" t="str">
        <f>IF(AND(SecurityNiveau="Basis",Tabel1[[#This Row],[Niv]]="H"),"Met security niveau "&amp;SecurityNiveau&amp;", hoeft deze vraag  niet beantwoord worden.","")</f>
        <v/>
      </c>
      <c r="AA23" s="33" t="str">
        <f ca="1">IF(Tabel1[[#This Row],['#]]="","",IF(Tabel1[[#This Row],[Antwoord Leverancier]]=AD23,"ok","nok"))</f>
        <v>nok</v>
      </c>
      <c r="AB23" s="18" t="s">
        <v>67</v>
      </c>
      <c r="AC23" s="89">
        <v>3</v>
      </c>
      <c r="AD23" s="89" t="s">
        <v>128</v>
      </c>
      <c r="AE23" s="89">
        <f ca="1">IF(Tabel1[[#This Row],[Antwoord Leverancier]]="n.v.t.",0,AC23)</f>
        <v>3</v>
      </c>
      <c r="AF23" s="89">
        <f ca="1">IF(AND(AD23="Zie Toelichting",Tabel1[[#This Row],[Antwoord Leverancier]]=AD23,Tabel1[[#This Row],[Toelichting]]&lt;&gt;""),AE23,0)</f>
        <v>0</v>
      </c>
      <c r="AG23" s="89"/>
      <c r="AH23" s="90">
        <f ca="1">IF(AND(Tabel1[[#This Row],[Antwoord Leverancier]]=AD23,Tabel1[[#This Row],[Antwoord Leverancier]]&lt;&gt;"Zie Toelichting"),AC23,AF23)</f>
        <v>0</v>
      </c>
      <c r="AI23" s="18"/>
      <c r="AJ23" s="18"/>
      <c r="AK23" s="18"/>
      <c r="AL23" s="95">
        <f t="shared" ca="1" si="11"/>
        <v>0</v>
      </c>
      <c r="AM23" s="95">
        <f t="shared" si="12"/>
        <v>0</v>
      </c>
      <c r="AN23" s="95">
        <f t="shared" ca="1" si="13"/>
        <v>0</v>
      </c>
      <c r="AO23" s="95">
        <f t="shared" si="14"/>
        <v>0</v>
      </c>
      <c r="AP23" s="95">
        <f t="shared" ca="1" si="15"/>
        <v>0</v>
      </c>
      <c r="AQ23" s="95">
        <f t="shared" si="16"/>
        <v>0</v>
      </c>
      <c r="AR23" s="95">
        <f t="shared" ca="1" si="17"/>
        <v>0</v>
      </c>
      <c r="AS23" s="95">
        <f t="shared" si="18"/>
        <v>0</v>
      </c>
      <c r="AT23" s="95">
        <f t="shared" ca="1" si="19"/>
        <v>0</v>
      </c>
      <c r="AU23" s="95">
        <f t="shared" si="20"/>
        <v>0</v>
      </c>
      <c r="AV23" s="95">
        <f t="shared" ca="1" si="21"/>
        <v>0</v>
      </c>
      <c r="AW23" s="95">
        <f t="shared" si="22"/>
        <v>0</v>
      </c>
      <c r="AX23" s="95">
        <f t="shared" ca="1" si="23"/>
        <v>0</v>
      </c>
      <c r="AY23" s="95">
        <f t="shared" si="24"/>
        <v>0</v>
      </c>
      <c r="AZ23" s="95">
        <f t="shared" ca="1" si="25"/>
        <v>3</v>
      </c>
      <c r="BA23" s="95">
        <f t="shared" ca="1" si="26"/>
        <v>0</v>
      </c>
      <c r="BB23" s="95">
        <f t="shared" ca="1" si="27"/>
        <v>0</v>
      </c>
      <c r="BC23" s="95">
        <f t="shared" si="28"/>
        <v>0</v>
      </c>
      <c r="BD23" s="95">
        <f t="shared" ca="1" si="29"/>
        <v>0</v>
      </c>
      <c r="BE23" s="95">
        <f t="shared" si="30"/>
        <v>0</v>
      </c>
      <c r="BF23" s="17"/>
      <c r="BG23" s="17"/>
      <c r="BH23" s="17"/>
      <c r="BI23" s="17"/>
      <c r="BJ23" s="17"/>
      <c r="BK23" s="17"/>
      <c r="BL23" s="17"/>
      <c r="BM23" s="17"/>
      <c r="BN23" s="17"/>
      <c r="BO23" s="17"/>
      <c r="BP23" s="17"/>
      <c r="BQ23" s="17"/>
      <c r="BR23" s="17"/>
      <c r="BS23" s="17"/>
      <c r="BT23" s="17"/>
      <c r="BU23" s="17"/>
      <c r="BV23" s="17"/>
      <c r="BW23" s="17"/>
    </row>
    <row r="24" spans="1:75" ht="38.25" x14ac:dyDescent="0.2">
      <c r="A24" s="203" t="s">
        <v>592</v>
      </c>
      <c r="C24" s="19" t="s">
        <v>593</v>
      </c>
      <c r="D24" s="28"/>
      <c r="E24" s="28"/>
      <c r="F24" s="154" t="str">
        <f ca="1">IF(CERT="CERTIFICAAT OK","N.V.T.",IF(AND(SecurityNiveau="Basis",Tabel1[[#This Row],[Niv]]="H"),"N.V.T.",""))</f>
        <v/>
      </c>
      <c r="G24" s="44" t="str">
        <f>IF(AND(SecurityNiveau="Basis",Tabel1[[#This Row],[Niv]]="H"),"Met security niveau "&amp;SecurityNiveau&amp;", hoeft deze vraag  niet beantwoord worden.","")</f>
        <v/>
      </c>
      <c r="AA24" s="33" t="str">
        <f ca="1">IF(Tabel1[[#This Row],['#]]="","",IF(Tabel1[[#This Row],[Antwoord Leverancier]]=AD24,"ok","nok"))</f>
        <v>nok</v>
      </c>
      <c r="AB24" s="18" t="s">
        <v>67</v>
      </c>
      <c r="AC24" s="89">
        <v>1</v>
      </c>
      <c r="AD24" s="89" t="s">
        <v>128</v>
      </c>
      <c r="AE24" s="89">
        <f ca="1">IF(Tabel1[[#This Row],[Antwoord Leverancier]]="n.v.t.",0,AC24)</f>
        <v>1</v>
      </c>
      <c r="AF24" s="89">
        <f ca="1">IF(AND(AD24="Zie Toelichting",Tabel1[[#This Row],[Antwoord Leverancier]]=AD24,Tabel1[[#This Row],[Toelichting]]&lt;&gt;""),AE24,0)</f>
        <v>0</v>
      </c>
      <c r="AG24" s="89"/>
      <c r="AH24" s="90">
        <f ca="1">IF(AND(Tabel1[[#This Row],[Antwoord Leverancier]]=AD24,Tabel1[[#This Row],[Antwoord Leverancier]]&lt;&gt;"Zie Toelichting"),AC24,AF24)</f>
        <v>0</v>
      </c>
      <c r="AI24" s="18"/>
      <c r="AJ24" s="18"/>
      <c r="AK24" s="18"/>
      <c r="AL24" s="95">
        <f t="shared" ca="1" si="11"/>
        <v>0</v>
      </c>
      <c r="AM24" s="95">
        <f t="shared" si="12"/>
        <v>0</v>
      </c>
      <c r="AN24" s="95">
        <f t="shared" ca="1" si="13"/>
        <v>0</v>
      </c>
      <c r="AO24" s="95">
        <f t="shared" si="14"/>
        <v>0</v>
      </c>
      <c r="AP24" s="95">
        <f t="shared" ca="1" si="15"/>
        <v>0</v>
      </c>
      <c r="AQ24" s="95">
        <f t="shared" si="16"/>
        <v>0</v>
      </c>
      <c r="AR24" s="95">
        <f t="shared" ca="1" si="17"/>
        <v>0</v>
      </c>
      <c r="AS24" s="95">
        <f t="shared" si="18"/>
        <v>0</v>
      </c>
      <c r="AT24" s="95">
        <f t="shared" ca="1" si="19"/>
        <v>0</v>
      </c>
      <c r="AU24" s="95">
        <f t="shared" si="20"/>
        <v>0</v>
      </c>
      <c r="AV24" s="95">
        <f t="shared" ca="1" si="21"/>
        <v>0</v>
      </c>
      <c r="AW24" s="95">
        <f t="shared" si="22"/>
        <v>0</v>
      </c>
      <c r="AX24" s="95">
        <f t="shared" ca="1" si="23"/>
        <v>0</v>
      </c>
      <c r="AY24" s="95">
        <f t="shared" si="24"/>
        <v>0</v>
      </c>
      <c r="AZ24" s="95">
        <f t="shared" ca="1" si="25"/>
        <v>1</v>
      </c>
      <c r="BA24" s="95">
        <f t="shared" ca="1" si="26"/>
        <v>0</v>
      </c>
      <c r="BB24" s="95">
        <f t="shared" ca="1" si="27"/>
        <v>0</v>
      </c>
      <c r="BC24" s="95">
        <f t="shared" si="28"/>
        <v>0</v>
      </c>
      <c r="BD24" s="95">
        <f t="shared" ca="1" si="29"/>
        <v>0</v>
      </c>
      <c r="BE24" s="95">
        <f t="shared" si="30"/>
        <v>0</v>
      </c>
      <c r="BF24" s="17"/>
      <c r="BG24" s="17"/>
      <c r="BH24" s="17"/>
      <c r="BI24" s="17"/>
      <c r="BJ24" s="17"/>
      <c r="BK24" s="17"/>
      <c r="BL24" s="17"/>
      <c r="BM24" s="17"/>
      <c r="BN24" s="17"/>
      <c r="BO24" s="17"/>
      <c r="BP24" s="17"/>
      <c r="BQ24" s="17"/>
      <c r="BR24" s="17"/>
      <c r="BS24" s="17"/>
      <c r="BT24" s="17"/>
      <c r="BU24" s="17"/>
      <c r="BV24" s="17"/>
      <c r="BW24" s="17"/>
    </row>
    <row r="25" spans="1:75" ht="38.25" x14ac:dyDescent="0.2">
      <c r="A25" s="203" t="s">
        <v>594</v>
      </c>
      <c r="B25" s="33" t="s">
        <v>364</v>
      </c>
      <c r="C25" s="19" t="s">
        <v>595</v>
      </c>
      <c r="D25" s="28"/>
      <c r="E25" s="28"/>
      <c r="F25" s="154" t="str">
        <f ca="1">IF(CERT="CERTIFICAAT OK","N.V.T.",IF(AND(SecurityNiveau="Basis",Tabel1[[#This Row],[Niv]]="H"),"N.V.T.",""))</f>
        <v>N.V.T.</v>
      </c>
      <c r="G25" s="44" t="str">
        <f>IF(AND(SecurityNiveau="Basis",Tabel1[[#This Row],[Niv]]="H"),"Met security niveau "&amp;SecurityNiveau&amp;", hoeft deze vraag  niet beantwoord worden.","")</f>
        <v>Met security niveau BASIS, hoeft deze vraag  niet beantwoord worden.</v>
      </c>
      <c r="AA25" s="33" t="str">
        <f ca="1">IF(Tabel1[[#This Row],['#]]="","",IF(Tabel1[[#This Row],[Antwoord Leverancier]]=AD25,"ok","nok"))</f>
        <v>nok</v>
      </c>
      <c r="AB25" s="18" t="s">
        <v>67</v>
      </c>
      <c r="AC25" s="89">
        <v>1</v>
      </c>
      <c r="AD25" s="89" t="s">
        <v>128</v>
      </c>
      <c r="AE25" s="89">
        <f ca="1">IF(Tabel1[[#This Row],[Antwoord Leverancier]]="n.v.t.",0,AC25)</f>
        <v>0</v>
      </c>
      <c r="AF25" s="89">
        <f ca="1">IF(AND(AD25="Zie Toelichting",Tabel1[[#This Row],[Antwoord Leverancier]]=AD25,Tabel1[[#This Row],[Toelichting]]&lt;&gt;""),AE25,0)</f>
        <v>0</v>
      </c>
      <c r="AG25" s="89"/>
      <c r="AH25" s="90">
        <f ca="1">IF(AND(Tabel1[[#This Row],[Antwoord Leverancier]]=AD25,Tabel1[[#This Row],[Antwoord Leverancier]]&lt;&gt;"Zie Toelichting"),AC25,AF25)</f>
        <v>0</v>
      </c>
      <c r="AI25" s="18"/>
      <c r="AJ25" s="18"/>
      <c r="AK25" s="18"/>
      <c r="AL25" s="95">
        <f t="shared" ca="1" si="11"/>
        <v>0</v>
      </c>
      <c r="AM25" s="95">
        <f t="shared" si="12"/>
        <v>0</v>
      </c>
      <c r="AN25" s="95">
        <f t="shared" ca="1" si="13"/>
        <v>0</v>
      </c>
      <c r="AO25" s="95">
        <f t="shared" si="14"/>
        <v>0</v>
      </c>
      <c r="AP25" s="95">
        <f t="shared" ca="1" si="15"/>
        <v>0</v>
      </c>
      <c r="AQ25" s="95">
        <f t="shared" si="16"/>
        <v>0</v>
      </c>
      <c r="AR25" s="95">
        <f t="shared" ca="1" si="17"/>
        <v>0</v>
      </c>
      <c r="AS25" s="95">
        <f t="shared" si="18"/>
        <v>0</v>
      </c>
      <c r="AT25" s="95">
        <f t="shared" ca="1" si="19"/>
        <v>0</v>
      </c>
      <c r="AU25" s="95">
        <f t="shared" si="20"/>
        <v>0</v>
      </c>
      <c r="AV25" s="95">
        <f t="shared" ca="1" si="21"/>
        <v>0</v>
      </c>
      <c r="AW25" s="95">
        <f t="shared" si="22"/>
        <v>0</v>
      </c>
      <c r="AX25" s="95">
        <f t="shared" ca="1" si="23"/>
        <v>0</v>
      </c>
      <c r="AY25" s="95">
        <f t="shared" si="24"/>
        <v>0</v>
      </c>
      <c r="AZ25" s="95">
        <f t="shared" ca="1" si="25"/>
        <v>0</v>
      </c>
      <c r="BA25" s="95">
        <f t="shared" ca="1" si="26"/>
        <v>0</v>
      </c>
      <c r="BB25" s="95">
        <f t="shared" ca="1" si="27"/>
        <v>0</v>
      </c>
      <c r="BC25" s="95">
        <f t="shared" si="28"/>
        <v>0</v>
      </c>
      <c r="BD25" s="95">
        <f t="shared" ca="1" si="29"/>
        <v>0</v>
      </c>
      <c r="BE25" s="95">
        <f t="shared" si="30"/>
        <v>0</v>
      </c>
      <c r="BF25" s="17"/>
      <c r="BG25" s="17"/>
      <c r="BH25" s="17"/>
      <c r="BI25" s="17"/>
      <c r="BJ25" s="17"/>
      <c r="BK25" s="17"/>
      <c r="BL25" s="17"/>
      <c r="BM25" s="17"/>
      <c r="BN25" s="17"/>
      <c r="BO25" s="17"/>
      <c r="BP25" s="17"/>
      <c r="BQ25" s="17"/>
      <c r="BR25" s="17"/>
      <c r="BS25" s="17"/>
      <c r="BT25" s="17"/>
      <c r="BU25" s="17"/>
      <c r="BV25" s="17"/>
      <c r="BW25" s="17"/>
    </row>
    <row r="26" spans="1:75" ht="25.5" x14ac:dyDescent="0.2">
      <c r="A26" s="203" t="s">
        <v>596</v>
      </c>
      <c r="B26" s="33" t="s">
        <v>364</v>
      </c>
      <c r="C26" s="19" t="s">
        <v>597</v>
      </c>
      <c r="D26" s="28" t="s">
        <v>459</v>
      </c>
      <c r="E26" s="28" t="s">
        <v>523</v>
      </c>
      <c r="F26" s="154" t="str">
        <f ca="1">IF(CERT="CERTIFICAAT OK","N.V.T.",IF(AND(SecurityNiveau="Basis",Tabel1[[#This Row],[Niv]]="H"),"N.V.T.",""))</f>
        <v>N.V.T.</v>
      </c>
      <c r="G26" s="44" t="str">
        <f>IF(AND(SecurityNiveau="Basis",Tabel1[[#This Row],[Niv]]="H"),"Met security niveau "&amp;SecurityNiveau&amp;", hoeft deze vraag  niet beantwoord worden.","")</f>
        <v>Met security niveau BASIS, hoeft deze vraag  niet beantwoord worden.</v>
      </c>
      <c r="AA26" s="33" t="str">
        <f ca="1">IF(Tabel1[[#This Row],['#]]="","",IF(Tabel1[[#This Row],[Antwoord Leverancier]]=AD26,"ok","nok"))</f>
        <v>nok</v>
      </c>
      <c r="AB26" s="18" t="s">
        <v>67</v>
      </c>
      <c r="AC26" s="89">
        <v>3</v>
      </c>
      <c r="AD26" s="89" t="s">
        <v>128</v>
      </c>
      <c r="AE26" s="89">
        <f ca="1">IF(Tabel1[[#This Row],[Antwoord Leverancier]]="n.v.t.",0,AC26)</f>
        <v>0</v>
      </c>
      <c r="AF26" s="89">
        <f ca="1">IF(AND(AD26="Zie Toelichting",Tabel1[[#This Row],[Antwoord Leverancier]]=AD26,Tabel1[[#This Row],[Toelichting]]&lt;&gt;""),AE26,0)</f>
        <v>0</v>
      </c>
      <c r="AG26" s="89"/>
      <c r="AH26" s="90">
        <f ca="1">IF(AND(Tabel1[[#This Row],[Antwoord Leverancier]]=AD26,Tabel1[[#This Row],[Antwoord Leverancier]]&lt;&gt;"Zie Toelichting"),AC26,AF26)</f>
        <v>0</v>
      </c>
      <c r="AI26" s="18"/>
      <c r="AJ26" s="18"/>
      <c r="AK26" s="18"/>
      <c r="AL26" s="95">
        <f t="shared" ca="1" si="11"/>
        <v>0</v>
      </c>
      <c r="AM26" s="95">
        <f t="shared" si="12"/>
        <v>0</v>
      </c>
      <c r="AN26" s="95">
        <f t="shared" ca="1" si="13"/>
        <v>0</v>
      </c>
      <c r="AO26" s="95">
        <f t="shared" si="14"/>
        <v>0</v>
      </c>
      <c r="AP26" s="95">
        <f t="shared" ca="1" si="15"/>
        <v>0</v>
      </c>
      <c r="AQ26" s="95">
        <f t="shared" si="16"/>
        <v>0</v>
      </c>
      <c r="AR26" s="95">
        <f t="shared" ca="1" si="17"/>
        <v>0</v>
      </c>
      <c r="AS26" s="95">
        <f t="shared" si="18"/>
        <v>0</v>
      </c>
      <c r="AT26" s="95">
        <f t="shared" ca="1" si="19"/>
        <v>0</v>
      </c>
      <c r="AU26" s="95">
        <f t="shared" si="20"/>
        <v>0</v>
      </c>
      <c r="AV26" s="95">
        <f t="shared" ca="1" si="21"/>
        <v>0</v>
      </c>
      <c r="AW26" s="95">
        <f t="shared" si="22"/>
        <v>0</v>
      </c>
      <c r="AX26" s="95">
        <f t="shared" ca="1" si="23"/>
        <v>0</v>
      </c>
      <c r="AY26" s="95">
        <f t="shared" si="24"/>
        <v>0</v>
      </c>
      <c r="AZ26" s="95">
        <f t="shared" ca="1" si="25"/>
        <v>0</v>
      </c>
      <c r="BA26" s="95">
        <f t="shared" ca="1" si="26"/>
        <v>0</v>
      </c>
      <c r="BB26" s="95">
        <f t="shared" ca="1" si="27"/>
        <v>0</v>
      </c>
      <c r="BC26" s="95">
        <f t="shared" si="28"/>
        <v>0</v>
      </c>
      <c r="BD26" s="95">
        <f t="shared" ca="1" si="29"/>
        <v>0</v>
      </c>
      <c r="BE26" s="95">
        <f t="shared" si="30"/>
        <v>0</v>
      </c>
      <c r="BF26" s="17"/>
      <c r="BG26" s="17"/>
      <c r="BH26" s="17"/>
      <c r="BI26" s="17"/>
      <c r="BJ26" s="17"/>
      <c r="BK26" s="17"/>
      <c r="BL26" s="17"/>
      <c r="BM26" s="17"/>
      <c r="BN26" s="17"/>
      <c r="BO26" s="17"/>
      <c r="BP26" s="17"/>
      <c r="BQ26" s="17"/>
      <c r="BR26" s="17"/>
      <c r="BS26" s="17"/>
      <c r="BT26" s="17"/>
      <c r="BU26" s="17"/>
      <c r="BV26" s="17"/>
      <c r="BW26" s="17"/>
    </row>
    <row r="27" spans="1:75" ht="12.75" x14ac:dyDescent="0.2">
      <c r="A27" s="202"/>
      <c r="B27" s="32"/>
      <c r="C27" s="26" t="s">
        <v>598</v>
      </c>
      <c r="D27" s="29"/>
      <c r="E27" s="66"/>
      <c r="F27" s="156" t="s">
        <v>454</v>
      </c>
      <c r="G27" s="68" t="str">
        <f>IF(AND(SecurityNiveau="Basis",Tabel1[[#This Row],[Niv]]="H"),"Met security niveau "&amp;SecurityNiveau&amp;", hoeft deze vraag  niet beantwoord worden.","")</f>
        <v/>
      </c>
      <c r="AA27" s="33" t="str">
        <f>IF(Tabel1[[#This Row],['#]]="","",IF(Tabel1[[#This Row],[Antwoord Leverancier]]=AD27,"ok","nok"))</f>
        <v/>
      </c>
      <c r="AB27" s="18"/>
      <c r="AC27" s="89"/>
      <c r="AD27" s="89"/>
      <c r="AE27" s="89">
        <f>IF(Tabel1[[#This Row],[Antwoord Leverancier]]="n.v.t.",0,AC27)</f>
        <v>0</v>
      </c>
      <c r="AF27" s="89">
        <f>IF(AND(AD27="Zie Toelichting",Tabel1[[#This Row],[Antwoord Leverancier]]=AD27,Tabel1[[#This Row],[Toelichting]]&lt;&gt;""),AE27,0)</f>
        <v>0</v>
      </c>
      <c r="AG27" s="89"/>
      <c r="AH27" s="90">
        <f>IF(AND(Tabel1[[#This Row],[Antwoord Leverancier]]=AD27,Tabel1[[#This Row],[Antwoord Leverancier]]&lt;&gt;"Zie Toelichting"),AC27,AF27)</f>
        <v>0</v>
      </c>
      <c r="AI27" s="18"/>
      <c r="AJ27" s="18"/>
      <c r="AK27" s="18"/>
      <c r="AL27" s="95">
        <f t="shared" si="11"/>
        <v>0</v>
      </c>
      <c r="AM27" s="95">
        <f t="shared" si="12"/>
        <v>0</v>
      </c>
      <c r="AN27" s="95">
        <f t="shared" si="13"/>
        <v>0</v>
      </c>
      <c r="AO27" s="95">
        <f t="shared" si="14"/>
        <v>0</v>
      </c>
      <c r="AP27" s="95">
        <f t="shared" si="15"/>
        <v>0</v>
      </c>
      <c r="AQ27" s="95">
        <f t="shared" si="16"/>
        <v>0</v>
      </c>
      <c r="AR27" s="95">
        <f t="shared" si="17"/>
        <v>0</v>
      </c>
      <c r="AS27" s="95">
        <f t="shared" si="18"/>
        <v>0</v>
      </c>
      <c r="AT27" s="95">
        <f t="shared" si="19"/>
        <v>0</v>
      </c>
      <c r="AU27" s="95">
        <f t="shared" si="20"/>
        <v>0</v>
      </c>
      <c r="AV27" s="95">
        <f t="shared" si="21"/>
        <v>0</v>
      </c>
      <c r="AW27" s="95">
        <f t="shared" si="22"/>
        <v>0</v>
      </c>
      <c r="AX27" s="95">
        <f t="shared" si="23"/>
        <v>0</v>
      </c>
      <c r="AY27" s="95">
        <f t="shared" si="24"/>
        <v>0</v>
      </c>
      <c r="AZ27" s="95">
        <f t="shared" si="25"/>
        <v>0</v>
      </c>
      <c r="BA27" s="95">
        <f t="shared" si="26"/>
        <v>0</v>
      </c>
      <c r="BB27" s="95">
        <f t="shared" si="27"/>
        <v>0</v>
      </c>
      <c r="BC27" s="95">
        <f t="shared" si="28"/>
        <v>0</v>
      </c>
      <c r="BD27" s="95">
        <f t="shared" si="29"/>
        <v>0</v>
      </c>
      <c r="BE27" s="95">
        <f t="shared" si="30"/>
        <v>0</v>
      </c>
      <c r="BF27" s="17"/>
      <c r="BG27" s="17"/>
      <c r="BH27" s="17"/>
      <c r="BI27" s="17"/>
      <c r="BJ27" s="17"/>
      <c r="BK27" s="17"/>
      <c r="BL27" s="17"/>
      <c r="BM27" s="17"/>
      <c r="BN27" s="17"/>
      <c r="BO27" s="17"/>
      <c r="BP27" s="17"/>
      <c r="BQ27" s="17"/>
      <c r="BR27" s="17"/>
      <c r="BS27" s="17"/>
      <c r="BT27" s="17"/>
      <c r="BU27" s="17"/>
      <c r="BV27" s="17"/>
      <c r="BW27" s="17"/>
    </row>
    <row r="28" spans="1:75" ht="51" x14ac:dyDescent="0.2">
      <c r="A28" s="203" t="s">
        <v>599</v>
      </c>
      <c r="C28" s="19" t="s">
        <v>600</v>
      </c>
      <c r="D28" s="28" t="s">
        <v>459</v>
      </c>
      <c r="E28" s="28" t="s">
        <v>601</v>
      </c>
      <c r="F28" s="154" t="str">
        <f ca="1">IF(CERT="CERTIFICAAT OK","N.V.T.",IF(AND(SecurityNiveau="Basis",Tabel1[[#This Row],[Niv]]="H"),"N.V.T.",""))</f>
        <v/>
      </c>
      <c r="G28" s="44" t="str">
        <f>IF(AND(SecurityNiveau="Basis",Tabel1[[#This Row],[Niv]]="H"),"Met security niveau "&amp;SecurityNiveau&amp;", hoeft deze vraag  niet beantwoord worden.","")</f>
        <v/>
      </c>
      <c r="AA28" s="33" t="str">
        <f ca="1">IF(Tabel1[[#This Row],['#]]="","",IF(Tabel1[[#This Row],[Antwoord Leverancier]]=AD28,"ok","nok"))</f>
        <v>nok</v>
      </c>
      <c r="AB28" s="18" t="s">
        <v>67</v>
      </c>
      <c r="AC28" s="89">
        <v>1</v>
      </c>
      <c r="AD28" s="89" t="s">
        <v>128</v>
      </c>
      <c r="AE28" s="89">
        <f ca="1">IF(Tabel1[[#This Row],[Antwoord Leverancier]]="n.v.t.",0,AC28)</f>
        <v>1</v>
      </c>
      <c r="AF28" s="89">
        <f ca="1">IF(AND(AD28="Zie Toelichting",Tabel1[[#This Row],[Antwoord Leverancier]]=AD28,Tabel1[[#This Row],[Toelichting]]&lt;&gt;""),AE28,0)</f>
        <v>0</v>
      </c>
      <c r="AG28" s="89"/>
      <c r="AH28" s="90">
        <f ca="1">IF(AND(Tabel1[[#This Row],[Antwoord Leverancier]]=AD28,Tabel1[[#This Row],[Antwoord Leverancier]]&lt;&gt;"Zie Toelichting"),AC28,AF28)</f>
        <v>0</v>
      </c>
      <c r="AI28" s="18"/>
      <c r="AJ28" s="18"/>
      <c r="AK28" s="18"/>
      <c r="AL28" s="95">
        <f t="shared" ca="1" si="11"/>
        <v>0</v>
      </c>
      <c r="AM28" s="95">
        <f t="shared" si="12"/>
        <v>0</v>
      </c>
      <c r="AN28" s="95">
        <f t="shared" ca="1" si="13"/>
        <v>0</v>
      </c>
      <c r="AO28" s="95">
        <f t="shared" si="14"/>
        <v>0</v>
      </c>
      <c r="AP28" s="95">
        <f t="shared" ca="1" si="15"/>
        <v>0</v>
      </c>
      <c r="AQ28" s="95">
        <f t="shared" si="16"/>
        <v>0</v>
      </c>
      <c r="AR28" s="95">
        <f t="shared" ca="1" si="17"/>
        <v>0</v>
      </c>
      <c r="AS28" s="95">
        <f t="shared" si="18"/>
        <v>0</v>
      </c>
      <c r="AT28" s="95">
        <f t="shared" ca="1" si="19"/>
        <v>0</v>
      </c>
      <c r="AU28" s="95">
        <f t="shared" si="20"/>
        <v>0</v>
      </c>
      <c r="AV28" s="95">
        <f t="shared" ca="1" si="21"/>
        <v>0</v>
      </c>
      <c r="AW28" s="95">
        <f t="shared" si="22"/>
        <v>0</v>
      </c>
      <c r="AX28" s="95">
        <f t="shared" ca="1" si="23"/>
        <v>0</v>
      </c>
      <c r="AY28" s="95">
        <f t="shared" si="24"/>
        <v>0</v>
      </c>
      <c r="AZ28" s="95">
        <f t="shared" ca="1" si="25"/>
        <v>1</v>
      </c>
      <c r="BA28" s="95">
        <f t="shared" ca="1" si="26"/>
        <v>0</v>
      </c>
      <c r="BB28" s="95">
        <f t="shared" ca="1" si="27"/>
        <v>0</v>
      </c>
      <c r="BC28" s="95">
        <f t="shared" si="28"/>
        <v>0</v>
      </c>
      <c r="BD28" s="95">
        <f t="shared" ca="1" si="29"/>
        <v>0</v>
      </c>
      <c r="BE28" s="95">
        <f t="shared" si="30"/>
        <v>0</v>
      </c>
      <c r="BF28" s="17"/>
      <c r="BG28" s="17"/>
      <c r="BH28" s="17"/>
      <c r="BI28" s="17"/>
      <c r="BJ28" s="17"/>
      <c r="BK28" s="17"/>
      <c r="BL28" s="17"/>
      <c r="BM28" s="17"/>
      <c r="BN28" s="17"/>
      <c r="BO28" s="17"/>
      <c r="BP28" s="17"/>
      <c r="BQ28" s="17"/>
      <c r="BR28" s="17"/>
      <c r="BS28" s="17"/>
      <c r="BT28" s="17"/>
      <c r="BU28" s="17"/>
      <c r="BV28" s="17"/>
      <c r="BW28" s="17"/>
    </row>
    <row r="29" spans="1:75" ht="51" x14ac:dyDescent="0.2">
      <c r="A29" s="203" t="s">
        <v>602</v>
      </c>
      <c r="C29" s="19" t="s">
        <v>603</v>
      </c>
      <c r="D29" s="28" t="s">
        <v>459</v>
      </c>
      <c r="E29" s="28" t="s">
        <v>601</v>
      </c>
      <c r="F29" s="154" t="str">
        <f ca="1">IF(CERT="CERTIFICAAT OK","N.V.T.",IF(AND(SecurityNiveau="Basis",Tabel1[[#This Row],[Niv]]="H"),"N.V.T.",""))</f>
        <v/>
      </c>
      <c r="G29" s="44" t="str">
        <f>IF(AND(SecurityNiveau="Basis",Tabel1[[#This Row],[Niv]]="H"),"Met security niveau "&amp;SecurityNiveau&amp;", hoeft deze vraag  niet beantwoord worden.","")</f>
        <v/>
      </c>
      <c r="AA29" s="33" t="str">
        <f ca="1">IF(Tabel1[[#This Row],['#]]="","",IF(Tabel1[[#This Row],[Antwoord Leverancier]]=AD29,"ok","nok"))</f>
        <v>nok</v>
      </c>
      <c r="AB29" s="18" t="s">
        <v>67</v>
      </c>
      <c r="AC29" s="89">
        <v>3</v>
      </c>
      <c r="AD29" s="89" t="s">
        <v>128</v>
      </c>
      <c r="AE29" s="89">
        <f ca="1">IF(Tabel1[[#This Row],[Antwoord Leverancier]]="n.v.t.",0,AC29)</f>
        <v>3</v>
      </c>
      <c r="AF29" s="89">
        <f ca="1">IF(AND(AD29="Zie Toelichting",Tabel1[[#This Row],[Antwoord Leverancier]]=AD29,Tabel1[[#This Row],[Toelichting]]&lt;&gt;""),AE29,0)</f>
        <v>0</v>
      </c>
      <c r="AG29" s="89"/>
      <c r="AH29" s="90">
        <f ca="1">IF(AND(Tabel1[[#This Row],[Antwoord Leverancier]]=AD29,Tabel1[[#This Row],[Antwoord Leverancier]]&lt;&gt;"Zie Toelichting"),AC29,AF29)</f>
        <v>0</v>
      </c>
      <c r="AI29" s="18"/>
      <c r="AJ29" s="18"/>
      <c r="AK29" s="18"/>
      <c r="AL29" s="95">
        <f t="shared" ca="1" si="11"/>
        <v>0</v>
      </c>
      <c r="AM29" s="95">
        <f t="shared" si="12"/>
        <v>0</v>
      </c>
      <c r="AN29" s="95">
        <f t="shared" ca="1" si="13"/>
        <v>0</v>
      </c>
      <c r="AO29" s="95">
        <f t="shared" si="14"/>
        <v>0</v>
      </c>
      <c r="AP29" s="95">
        <f t="shared" ca="1" si="15"/>
        <v>0</v>
      </c>
      <c r="AQ29" s="95">
        <f t="shared" si="16"/>
        <v>0</v>
      </c>
      <c r="AR29" s="95">
        <f t="shared" ca="1" si="17"/>
        <v>0</v>
      </c>
      <c r="AS29" s="95">
        <f t="shared" si="18"/>
        <v>0</v>
      </c>
      <c r="AT29" s="95">
        <f t="shared" ca="1" si="19"/>
        <v>0</v>
      </c>
      <c r="AU29" s="95">
        <f t="shared" si="20"/>
        <v>0</v>
      </c>
      <c r="AV29" s="95">
        <f t="shared" ca="1" si="21"/>
        <v>0</v>
      </c>
      <c r="AW29" s="95">
        <f t="shared" si="22"/>
        <v>0</v>
      </c>
      <c r="AX29" s="95">
        <f t="shared" ca="1" si="23"/>
        <v>0</v>
      </c>
      <c r="AY29" s="95">
        <f t="shared" si="24"/>
        <v>0</v>
      </c>
      <c r="AZ29" s="95">
        <f t="shared" ca="1" si="25"/>
        <v>3</v>
      </c>
      <c r="BA29" s="95">
        <f t="shared" ca="1" si="26"/>
        <v>0</v>
      </c>
      <c r="BB29" s="95">
        <f t="shared" ca="1" si="27"/>
        <v>0</v>
      </c>
      <c r="BC29" s="95">
        <f t="shared" si="28"/>
        <v>0</v>
      </c>
      <c r="BD29" s="95">
        <f t="shared" ca="1" si="29"/>
        <v>0</v>
      </c>
      <c r="BE29" s="95">
        <f t="shared" si="30"/>
        <v>0</v>
      </c>
      <c r="BF29" s="17"/>
      <c r="BG29" s="17"/>
      <c r="BH29" s="17"/>
      <c r="BI29" s="17"/>
      <c r="BJ29" s="17"/>
      <c r="BK29" s="17"/>
      <c r="BL29" s="17"/>
      <c r="BM29" s="17"/>
      <c r="BN29" s="17"/>
      <c r="BO29" s="17"/>
      <c r="BP29" s="17"/>
      <c r="BQ29" s="17"/>
      <c r="BR29" s="17"/>
      <c r="BS29" s="17"/>
      <c r="BT29" s="17"/>
      <c r="BU29" s="17"/>
      <c r="BV29" s="17"/>
      <c r="BW29" s="17"/>
    </row>
    <row r="30" spans="1:75" ht="25.5" x14ac:dyDescent="0.2">
      <c r="A30" s="203" t="s">
        <v>604</v>
      </c>
      <c r="C30" s="19" t="s">
        <v>605</v>
      </c>
      <c r="D30" s="28" t="s">
        <v>459</v>
      </c>
      <c r="E30" s="28" t="s">
        <v>606</v>
      </c>
      <c r="F30" s="154" t="str">
        <f ca="1">IF(CERT="CERTIFICAAT OK","N.V.T.",IF(AND(SecurityNiveau="Basis",Tabel1[[#This Row],[Niv]]="H"),"N.V.T.",""))</f>
        <v/>
      </c>
      <c r="G30" s="44" t="str">
        <f>IF(AND(SecurityNiveau="Basis",Tabel1[[#This Row],[Niv]]="H"),"Met security niveau "&amp;SecurityNiveau&amp;", hoeft deze vraag  niet beantwoord worden.","")</f>
        <v/>
      </c>
      <c r="AA30" s="33" t="str">
        <f ca="1">IF(Tabel1[[#This Row],['#]]="","",IF(Tabel1[[#This Row],[Antwoord Leverancier]]=AD30,"ok","nok"))</f>
        <v>nok</v>
      </c>
      <c r="AB30" s="18" t="s">
        <v>67</v>
      </c>
      <c r="AC30" s="89">
        <v>1</v>
      </c>
      <c r="AD30" s="89" t="s">
        <v>128</v>
      </c>
      <c r="AE30" s="89">
        <f ca="1">IF(Tabel1[[#This Row],[Antwoord Leverancier]]="n.v.t.",0,AC30)</f>
        <v>1</v>
      </c>
      <c r="AF30" s="89">
        <f ca="1">IF(AND(AD30="Zie Toelichting",Tabel1[[#This Row],[Antwoord Leverancier]]=AD30,Tabel1[[#This Row],[Toelichting]]&lt;&gt;""),AE30,0)</f>
        <v>0</v>
      </c>
      <c r="AG30" s="89"/>
      <c r="AH30" s="90">
        <f ca="1">IF(AND(Tabel1[[#This Row],[Antwoord Leverancier]]=AD30,Tabel1[[#This Row],[Antwoord Leverancier]]&lt;&gt;"Zie Toelichting"),AC30,AF30)</f>
        <v>0</v>
      </c>
      <c r="AI30" s="18"/>
      <c r="AJ30" s="18"/>
      <c r="AK30" s="18"/>
      <c r="AL30" s="95">
        <f t="shared" ca="1" si="11"/>
        <v>0</v>
      </c>
      <c r="AM30" s="95">
        <f t="shared" si="12"/>
        <v>0</v>
      </c>
      <c r="AN30" s="95">
        <f t="shared" ca="1" si="13"/>
        <v>0</v>
      </c>
      <c r="AO30" s="95">
        <f t="shared" si="14"/>
        <v>0</v>
      </c>
      <c r="AP30" s="95">
        <f t="shared" ca="1" si="15"/>
        <v>0</v>
      </c>
      <c r="AQ30" s="95">
        <f t="shared" si="16"/>
        <v>0</v>
      </c>
      <c r="AR30" s="95">
        <f t="shared" ca="1" si="17"/>
        <v>0</v>
      </c>
      <c r="AS30" s="95">
        <f t="shared" si="18"/>
        <v>0</v>
      </c>
      <c r="AT30" s="95">
        <f t="shared" ca="1" si="19"/>
        <v>0</v>
      </c>
      <c r="AU30" s="95">
        <f t="shared" si="20"/>
        <v>0</v>
      </c>
      <c r="AV30" s="95">
        <f t="shared" ca="1" si="21"/>
        <v>0</v>
      </c>
      <c r="AW30" s="95">
        <f t="shared" si="22"/>
        <v>0</v>
      </c>
      <c r="AX30" s="95">
        <f t="shared" ca="1" si="23"/>
        <v>0</v>
      </c>
      <c r="AY30" s="95">
        <f t="shared" si="24"/>
        <v>0</v>
      </c>
      <c r="AZ30" s="95">
        <f t="shared" ca="1" si="25"/>
        <v>1</v>
      </c>
      <c r="BA30" s="95">
        <f t="shared" ca="1" si="26"/>
        <v>0</v>
      </c>
      <c r="BB30" s="95">
        <f t="shared" ca="1" si="27"/>
        <v>0</v>
      </c>
      <c r="BC30" s="95">
        <f t="shared" si="28"/>
        <v>0</v>
      </c>
      <c r="BD30" s="95">
        <f t="shared" ca="1" si="29"/>
        <v>0</v>
      </c>
      <c r="BE30" s="95">
        <f t="shared" si="30"/>
        <v>0</v>
      </c>
      <c r="BF30" s="17"/>
      <c r="BG30" s="17"/>
      <c r="BH30" s="17"/>
      <c r="BI30" s="17"/>
      <c r="BJ30" s="17"/>
      <c r="BK30" s="17"/>
      <c r="BL30" s="17"/>
      <c r="BM30" s="17"/>
      <c r="BN30" s="17"/>
      <c r="BO30" s="17"/>
      <c r="BP30" s="17"/>
      <c r="BQ30" s="17"/>
      <c r="BR30" s="17"/>
      <c r="BS30" s="17"/>
      <c r="BT30" s="17"/>
      <c r="BU30" s="17"/>
      <c r="BV30" s="17"/>
      <c r="BW30" s="17"/>
    </row>
    <row r="31" spans="1:75" ht="51" x14ac:dyDescent="0.2">
      <c r="A31" s="203" t="s">
        <v>607</v>
      </c>
      <c r="B31" s="33" t="s">
        <v>364</v>
      </c>
      <c r="C31" s="19" t="s">
        <v>608</v>
      </c>
      <c r="D31" s="28" t="s">
        <v>459</v>
      </c>
      <c r="E31" s="28" t="s">
        <v>606</v>
      </c>
      <c r="F31" s="154" t="str">
        <f ca="1">IF(CERT="CERTIFICAAT OK","N.V.T.",IF(AND(SecurityNiveau="Basis",Tabel1[[#This Row],[Niv]]="H"),"N.V.T.",""))</f>
        <v>N.V.T.</v>
      </c>
      <c r="G31" s="44" t="str">
        <f>IF(AND(SecurityNiveau="Basis",Tabel1[[#This Row],[Niv]]="H"),"Met security niveau "&amp;SecurityNiveau&amp;", hoeft deze vraag  niet beantwoord worden.","")</f>
        <v>Met security niveau BASIS, hoeft deze vraag  niet beantwoord worden.</v>
      </c>
      <c r="AA31" s="33" t="str">
        <f ca="1">IF(Tabel1[[#This Row],['#]]="","",IF(Tabel1[[#This Row],[Antwoord Leverancier]]=AD31,"ok","nok"))</f>
        <v>nok</v>
      </c>
      <c r="AB31" s="18" t="s">
        <v>67</v>
      </c>
      <c r="AC31" s="89">
        <v>5</v>
      </c>
      <c r="AD31" s="89" t="s">
        <v>128</v>
      </c>
      <c r="AE31" s="89">
        <f ca="1">IF(Tabel1[[#This Row],[Antwoord Leverancier]]="n.v.t.",0,AC31)</f>
        <v>0</v>
      </c>
      <c r="AF31" s="89">
        <f ca="1">IF(AND(AD31="Zie Toelichting",Tabel1[[#This Row],[Antwoord Leverancier]]=AD31,Tabel1[[#This Row],[Toelichting]]&lt;&gt;""),AE31,0)</f>
        <v>0</v>
      </c>
      <c r="AG31" s="89"/>
      <c r="AH31" s="90">
        <f ca="1">IF(AND(Tabel1[[#This Row],[Antwoord Leverancier]]=AD31,Tabel1[[#This Row],[Antwoord Leverancier]]&lt;&gt;"Zie Toelichting"),AC31,AF31)</f>
        <v>0</v>
      </c>
      <c r="AI31" s="18"/>
      <c r="AJ31" s="18"/>
      <c r="AK31" s="18"/>
      <c r="AL31" s="95">
        <f t="shared" ca="1" si="11"/>
        <v>0</v>
      </c>
      <c r="AM31" s="95">
        <f t="shared" si="12"/>
        <v>0</v>
      </c>
      <c r="AN31" s="95">
        <f t="shared" ca="1" si="13"/>
        <v>0</v>
      </c>
      <c r="AO31" s="95">
        <f t="shared" si="14"/>
        <v>0</v>
      </c>
      <c r="AP31" s="95">
        <f t="shared" ca="1" si="15"/>
        <v>0</v>
      </c>
      <c r="AQ31" s="95">
        <f t="shared" si="16"/>
        <v>0</v>
      </c>
      <c r="AR31" s="95">
        <f t="shared" ca="1" si="17"/>
        <v>0</v>
      </c>
      <c r="AS31" s="95">
        <f t="shared" si="18"/>
        <v>0</v>
      </c>
      <c r="AT31" s="95">
        <f t="shared" ca="1" si="19"/>
        <v>0</v>
      </c>
      <c r="AU31" s="95">
        <f t="shared" si="20"/>
        <v>0</v>
      </c>
      <c r="AV31" s="95">
        <f t="shared" ca="1" si="21"/>
        <v>0</v>
      </c>
      <c r="AW31" s="95">
        <f t="shared" si="22"/>
        <v>0</v>
      </c>
      <c r="AX31" s="95">
        <f t="shared" ca="1" si="23"/>
        <v>0</v>
      </c>
      <c r="AY31" s="95">
        <f t="shared" si="24"/>
        <v>0</v>
      </c>
      <c r="AZ31" s="95">
        <f t="shared" ca="1" si="25"/>
        <v>0</v>
      </c>
      <c r="BA31" s="95">
        <f t="shared" ca="1" si="26"/>
        <v>0</v>
      </c>
      <c r="BB31" s="95">
        <f t="shared" ca="1" si="27"/>
        <v>0</v>
      </c>
      <c r="BC31" s="95">
        <f t="shared" si="28"/>
        <v>0</v>
      </c>
      <c r="BD31" s="95">
        <f t="shared" ca="1" si="29"/>
        <v>0</v>
      </c>
      <c r="BE31" s="95">
        <f t="shared" si="30"/>
        <v>0</v>
      </c>
      <c r="BF31" s="17"/>
      <c r="BG31" s="17"/>
      <c r="BH31" s="17"/>
      <c r="BI31" s="17"/>
      <c r="BJ31" s="17"/>
      <c r="BK31" s="17"/>
      <c r="BL31" s="17"/>
      <c r="BM31" s="17"/>
      <c r="BN31" s="17"/>
      <c r="BO31" s="17"/>
      <c r="BP31" s="17"/>
      <c r="BQ31" s="17"/>
      <c r="BR31" s="17"/>
      <c r="BS31" s="17"/>
      <c r="BT31" s="17"/>
      <c r="BU31" s="17"/>
      <c r="BV31" s="17"/>
      <c r="BW31" s="17"/>
    </row>
    <row r="32" spans="1:75" ht="12.75" x14ac:dyDescent="0.2">
      <c r="A32" s="203" t="s">
        <v>609</v>
      </c>
      <c r="C32" s="19" t="s">
        <v>610</v>
      </c>
      <c r="D32" s="28" t="s">
        <v>611</v>
      </c>
      <c r="E32" s="28" t="s">
        <v>612</v>
      </c>
      <c r="F32" s="154" t="str">
        <f ca="1">IF(CERT="CERTIFICAAT OK","N.V.T.",IF(AND(SecurityNiveau="Basis",Tabel1[[#This Row],[Niv]]="H"),"N.V.T.",""))</f>
        <v/>
      </c>
      <c r="G32" s="44" t="str">
        <f>IF(AND(SecurityNiveau="Basis",Tabel1[[#This Row],[Niv]]="H"),"Met security niveau "&amp;SecurityNiveau&amp;", hoeft deze vraag  niet beantwoord worden.","")</f>
        <v/>
      </c>
      <c r="AA32" s="33" t="str">
        <f ca="1">IF(Tabel1[[#This Row],['#]]="","",IF(Tabel1[[#This Row],[Antwoord Leverancier]]=AD32,"ok","nok"))</f>
        <v>nok</v>
      </c>
      <c r="AB32" s="18" t="s">
        <v>64</v>
      </c>
      <c r="AC32" s="89">
        <v>1</v>
      </c>
      <c r="AD32" s="89" t="s">
        <v>128</v>
      </c>
      <c r="AE32" s="89">
        <f ca="1">IF(Tabel1[[#This Row],[Antwoord Leverancier]]="n.v.t.",0,AC32)</f>
        <v>1</v>
      </c>
      <c r="AF32" s="89">
        <f ca="1">IF(AND(AD32="Zie Toelichting",Tabel1[[#This Row],[Antwoord Leverancier]]=AD32,Tabel1[[#This Row],[Toelichting]]&lt;&gt;""),AE32,0)</f>
        <v>0</v>
      </c>
      <c r="AG32" s="89"/>
      <c r="AH32" s="90">
        <f ca="1">IF(AND(Tabel1[[#This Row],[Antwoord Leverancier]]=AD32,Tabel1[[#This Row],[Antwoord Leverancier]]&lt;&gt;"Zie Toelichting"),AC32,AF32)</f>
        <v>0</v>
      </c>
      <c r="AI32" s="18"/>
      <c r="AJ32" s="18"/>
      <c r="AK32" s="18"/>
      <c r="AL32" s="95">
        <f t="shared" ca="1" si="11"/>
        <v>0</v>
      </c>
      <c r="AM32" s="95">
        <f t="shared" si="12"/>
        <v>0</v>
      </c>
      <c r="AN32" s="95">
        <f t="shared" ca="1" si="13"/>
        <v>0</v>
      </c>
      <c r="AO32" s="95">
        <f t="shared" si="14"/>
        <v>0</v>
      </c>
      <c r="AP32" s="95">
        <f t="shared" ca="1" si="15"/>
        <v>0</v>
      </c>
      <c r="AQ32" s="95">
        <f t="shared" si="16"/>
        <v>0</v>
      </c>
      <c r="AR32" s="95">
        <f t="shared" ca="1" si="17"/>
        <v>1</v>
      </c>
      <c r="AS32" s="95">
        <f t="shared" ca="1" si="18"/>
        <v>0</v>
      </c>
      <c r="AT32" s="95">
        <f t="shared" ca="1" si="19"/>
        <v>0</v>
      </c>
      <c r="AU32" s="95">
        <f t="shared" si="20"/>
        <v>0</v>
      </c>
      <c r="AV32" s="95">
        <f t="shared" ca="1" si="21"/>
        <v>0</v>
      </c>
      <c r="AW32" s="95">
        <f t="shared" si="22"/>
        <v>0</v>
      </c>
      <c r="AX32" s="95">
        <f t="shared" ca="1" si="23"/>
        <v>0</v>
      </c>
      <c r="AY32" s="95">
        <f t="shared" si="24"/>
        <v>0</v>
      </c>
      <c r="AZ32" s="95">
        <f t="shared" ca="1" si="25"/>
        <v>0</v>
      </c>
      <c r="BA32" s="95">
        <f t="shared" si="26"/>
        <v>0</v>
      </c>
      <c r="BB32" s="95">
        <f t="shared" ca="1" si="27"/>
        <v>0</v>
      </c>
      <c r="BC32" s="95">
        <f t="shared" si="28"/>
        <v>0</v>
      </c>
      <c r="BD32" s="95">
        <f t="shared" ca="1" si="29"/>
        <v>0</v>
      </c>
      <c r="BE32" s="95">
        <f t="shared" si="30"/>
        <v>0</v>
      </c>
      <c r="BF32" s="17"/>
      <c r="BG32" s="17"/>
      <c r="BH32" s="17"/>
      <c r="BI32" s="17"/>
      <c r="BJ32" s="17"/>
      <c r="BK32" s="17"/>
      <c r="BL32" s="17"/>
      <c r="BM32" s="17"/>
      <c r="BN32" s="17"/>
      <c r="BO32" s="17"/>
      <c r="BP32" s="17"/>
      <c r="BQ32" s="17"/>
      <c r="BR32" s="17"/>
      <c r="BS32" s="17"/>
      <c r="BT32" s="17"/>
      <c r="BU32" s="17"/>
      <c r="BV32" s="17"/>
      <c r="BW32" s="17"/>
    </row>
    <row r="33" spans="1:75" ht="38.25" x14ac:dyDescent="0.2">
      <c r="A33" s="203" t="s">
        <v>613</v>
      </c>
      <c r="C33" s="19" t="s">
        <v>614</v>
      </c>
      <c r="D33" s="28" t="s">
        <v>459</v>
      </c>
      <c r="E33" s="28" t="s">
        <v>612</v>
      </c>
      <c r="F33" s="154" t="str">
        <f ca="1">IF(CERT="CERTIFICAAT OK","N.V.T.",IF(AND(SecurityNiveau="Basis",Tabel1[[#This Row],[Niv]]="H"),"N.V.T.",""))</f>
        <v/>
      </c>
      <c r="G33" s="44" t="str">
        <f>IF(AND(SecurityNiveau="Basis",Tabel1[[#This Row],[Niv]]="H"),"Met security niveau "&amp;SecurityNiveau&amp;", hoeft deze vraag  niet beantwoord worden.","")</f>
        <v/>
      </c>
      <c r="AA33" s="33" t="str">
        <f ca="1">IF(Tabel1[[#This Row],['#]]="","",IF(Tabel1[[#This Row],[Antwoord Leverancier]]=AD33,"ok","nok"))</f>
        <v>nok</v>
      </c>
      <c r="AB33" s="18" t="s">
        <v>64</v>
      </c>
      <c r="AC33" s="89">
        <v>1</v>
      </c>
      <c r="AD33" s="89" t="s">
        <v>128</v>
      </c>
      <c r="AE33" s="89">
        <f ca="1">IF(Tabel1[[#This Row],[Antwoord Leverancier]]="n.v.t.",0,AC33)</f>
        <v>1</v>
      </c>
      <c r="AF33" s="89">
        <f ca="1">IF(AND(AD33="Zie Toelichting",Tabel1[[#This Row],[Antwoord Leverancier]]=AD33,Tabel1[[#This Row],[Toelichting]]&lt;&gt;""),AE33,0)</f>
        <v>0</v>
      </c>
      <c r="AG33" s="89"/>
      <c r="AH33" s="90">
        <f ca="1">IF(AND(Tabel1[[#This Row],[Antwoord Leverancier]]=AD33,Tabel1[[#This Row],[Antwoord Leverancier]]&lt;&gt;"Zie Toelichting"),AC33,AF33)</f>
        <v>0</v>
      </c>
      <c r="AI33" s="18"/>
      <c r="AJ33" s="18"/>
      <c r="AK33" s="18"/>
      <c r="AL33" s="95">
        <f t="shared" ca="1" si="11"/>
        <v>0</v>
      </c>
      <c r="AM33" s="95">
        <f t="shared" si="12"/>
        <v>0</v>
      </c>
      <c r="AN33" s="95">
        <f t="shared" ca="1" si="13"/>
        <v>0</v>
      </c>
      <c r="AO33" s="95">
        <f t="shared" si="14"/>
        <v>0</v>
      </c>
      <c r="AP33" s="95">
        <f t="shared" ca="1" si="15"/>
        <v>0</v>
      </c>
      <c r="AQ33" s="95">
        <f t="shared" si="16"/>
        <v>0</v>
      </c>
      <c r="AR33" s="95">
        <f t="shared" ca="1" si="17"/>
        <v>1</v>
      </c>
      <c r="AS33" s="95">
        <f t="shared" ca="1" si="18"/>
        <v>0</v>
      </c>
      <c r="AT33" s="95">
        <f t="shared" ca="1" si="19"/>
        <v>0</v>
      </c>
      <c r="AU33" s="95">
        <f t="shared" si="20"/>
        <v>0</v>
      </c>
      <c r="AV33" s="95">
        <f t="shared" ca="1" si="21"/>
        <v>0</v>
      </c>
      <c r="AW33" s="95">
        <f t="shared" si="22"/>
        <v>0</v>
      </c>
      <c r="AX33" s="95">
        <f t="shared" ca="1" si="23"/>
        <v>0</v>
      </c>
      <c r="AY33" s="95">
        <f t="shared" si="24"/>
        <v>0</v>
      </c>
      <c r="AZ33" s="95">
        <f t="shared" ca="1" si="25"/>
        <v>0</v>
      </c>
      <c r="BA33" s="95">
        <f t="shared" si="26"/>
        <v>0</v>
      </c>
      <c r="BB33" s="95">
        <f t="shared" ca="1" si="27"/>
        <v>0</v>
      </c>
      <c r="BC33" s="95">
        <f t="shared" si="28"/>
        <v>0</v>
      </c>
      <c r="BD33" s="95">
        <f t="shared" ca="1" si="29"/>
        <v>0</v>
      </c>
      <c r="BE33" s="95">
        <f t="shared" si="30"/>
        <v>0</v>
      </c>
      <c r="BF33" s="17"/>
      <c r="BG33" s="17"/>
      <c r="BH33" s="17"/>
      <c r="BI33" s="17"/>
      <c r="BJ33" s="17"/>
      <c r="BK33" s="17"/>
      <c r="BL33" s="17"/>
      <c r="BM33" s="17"/>
      <c r="BN33" s="17"/>
      <c r="BO33" s="17"/>
      <c r="BP33" s="17"/>
      <c r="BQ33" s="17"/>
      <c r="BR33" s="17"/>
      <c r="BS33" s="17"/>
      <c r="BT33" s="17"/>
      <c r="BU33" s="17"/>
      <c r="BV33" s="17"/>
      <c r="BW33" s="17"/>
    </row>
    <row r="34" spans="1:75" ht="89.25" x14ac:dyDescent="0.2">
      <c r="A34" s="203" t="s">
        <v>615</v>
      </c>
      <c r="B34" s="33" t="s">
        <v>364</v>
      </c>
      <c r="C34" s="19" t="s">
        <v>616</v>
      </c>
      <c r="D34" s="28"/>
      <c r="E34" s="28"/>
      <c r="F34" s="154" t="str">
        <f ca="1">IF(CERT="CERTIFICAAT OK","N.V.T.",IF(AND(SecurityNiveau="Basis",Tabel1[[#This Row],[Niv]]="H"),"N.V.T.",""))</f>
        <v>N.V.T.</v>
      </c>
      <c r="G34" s="44" t="str">
        <f>IF(AND(SecurityNiveau="Basis",Tabel1[[#This Row],[Niv]]="H"),"Met security niveau "&amp;SecurityNiveau&amp;", hoeft deze vraag  niet beantwoord worden.","")</f>
        <v>Met security niveau BASIS, hoeft deze vraag  niet beantwoord worden.</v>
      </c>
      <c r="AA34" s="33" t="str">
        <f ca="1">IF(Tabel1[[#This Row],['#]]="","",IF(Tabel1[[#This Row],[Antwoord Leverancier]]=AD34,"ok","nok"))</f>
        <v>nok</v>
      </c>
      <c r="AB34" s="18" t="s">
        <v>67</v>
      </c>
      <c r="AC34" s="89">
        <v>3</v>
      </c>
      <c r="AD34" s="89" t="s">
        <v>128</v>
      </c>
      <c r="AE34" s="89">
        <f ca="1">IF(Tabel1[[#This Row],[Antwoord Leverancier]]="n.v.t.",0,AC34)</f>
        <v>0</v>
      </c>
      <c r="AF34" s="89">
        <f ca="1">IF(AND(AD34="Zie Toelichting",Tabel1[[#This Row],[Antwoord Leverancier]]=AD34,Tabel1[[#This Row],[Toelichting]]&lt;&gt;""),AE34,0)</f>
        <v>0</v>
      </c>
      <c r="AG34" s="89"/>
      <c r="AH34" s="90">
        <f ca="1">IF(AND(Tabel1[[#This Row],[Antwoord Leverancier]]=AD34,Tabel1[[#This Row],[Antwoord Leverancier]]&lt;&gt;"Zie Toelichting"),AC34,AF34)</f>
        <v>0</v>
      </c>
      <c r="AI34" s="18"/>
      <c r="AJ34" s="18"/>
      <c r="AK34" s="18"/>
      <c r="AL34" s="95">
        <f t="shared" ca="1" si="11"/>
        <v>0</v>
      </c>
      <c r="AM34" s="95">
        <f t="shared" si="12"/>
        <v>0</v>
      </c>
      <c r="AN34" s="95">
        <f t="shared" ca="1" si="13"/>
        <v>0</v>
      </c>
      <c r="AO34" s="95">
        <f t="shared" si="14"/>
        <v>0</v>
      </c>
      <c r="AP34" s="95">
        <f t="shared" ca="1" si="15"/>
        <v>0</v>
      </c>
      <c r="AQ34" s="95">
        <f t="shared" si="16"/>
        <v>0</v>
      </c>
      <c r="AR34" s="95">
        <f t="shared" ca="1" si="17"/>
        <v>0</v>
      </c>
      <c r="AS34" s="95">
        <f t="shared" si="18"/>
        <v>0</v>
      </c>
      <c r="AT34" s="95">
        <f t="shared" ca="1" si="19"/>
        <v>0</v>
      </c>
      <c r="AU34" s="95">
        <f t="shared" si="20"/>
        <v>0</v>
      </c>
      <c r="AV34" s="95">
        <f t="shared" ca="1" si="21"/>
        <v>0</v>
      </c>
      <c r="AW34" s="95">
        <f t="shared" si="22"/>
        <v>0</v>
      </c>
      <c r="AX34" s="95">
        <f t="shared" ca="1" si="23"/>
        <v>0</v>
      </c>
      <c r="AY34" s="95">
        <f t="shared" si="24"/>
        <v>0</v>
      </c>
      <c r="AZ34" s="95">
        <f t="shared" ca="1" si="25"/>
        <v>0</v>
      </c>
      <c r="BA34" s="95">
        <f t="shared" ca="1" si="26"/>
        <v>0</v>
      </c>
      <c r="BB34" s="95">
        <f t="shared" ca="1" si="27"/>
        <v>0</v>
      </c>
      <c r="BC34" s="95">
        <f t="shared" si="28"/>
        <v>0</v>
      </c>
      <c r="BD34" s="95">
        <f t="shared" ca="1" si="29"/>
        <v>0</v>
      </c>
      <c r="BE34" s="95">
        <f t="shared" si="30"/>
        <v>0</v>
      </c>
      <c r="BF34" s="17"/>
      <c r="BG34" s="17"/>
      <c r="BH34" s="17"/>
      <c r="BI34" s="17"/>
      <c r="BJ34" s="17"/>
      <c r="BK34" s="17"/>
      <c r="BL34" s="17"/>
      <c r="BM34" s="17"/>
      <c r="BN34" s="17"/>
      <c r="BO34" s="17"/>
      <c r="BP34" s="17"/>
      <c r="BQ34" s="17"/>
      <c r="BR34" s="17"/>
      <c r="BS34" s="17"/>
      <c r="BT34" s="17"/>
      <c r="BU34" s="17"/>
      <c r="BV34" s="17"/>
      <c r="BW34" s="17"/>
    </row>
    <row r="35" spans="1:75" ht="25.5" x14ac:dyDescent="0.2">
      <c r="A35" s="203" t="s">
        <v>617</v>
      </c>
      <c r="B35" s="33" t="s">
        <v>364</v>
      </c>
      <c r="C35" s="19" t="s">
        <v>618</v>
      </c>
      <c r="F35" s="154" t="str">
        <f ca="1">IF(CERT="CERTIFICAAT OK","N.V.T.",IF(AND(SecurityNiveau="Basis",Tabel1[[#This Row],[Niv]]="H"),"N.V.T.",""))</f>
        <v>N.V.T.</v>
      </c>
      <c r="G35" s="44" t="str">
        <f>IF(AND(SecurityNiveau="Basis",Tabel1[[#This Row],[Niv]]="H"),"Met security niveau "&amp;SecurityNiveau&amp;", hoeft deze vraag  niet beantwoord worden.","")</f>
        <v>Met security niveau BASIS, hoeft deze vraag  niet beantwoord worden.</v>
      </c>
      <c r="AA35" s="33" t="str">
        <f ca="1">IF(Tabel1[[#This Row],['#]]="","",IF(Tabel1[[#This Row],[Antwoord Leverancier]]=AD35,"ok","nok"))</f>
        <v>nok</v>
      </c>
      <c r="AB35" s="18" t="s">
        <v>67</v>
      </c>
      <c r="AC35" s="89">
        <v>1</v>
      </c>
      <c r="AD35" s="89" t="s">
        <v>95</v>
      </c>
      <c r="AE35" s="89">
        <f ca="1">IF(Tabel1[[#This Row],[Antwoord Leverancier]]="n.v.t.",0,AC35)</f>
        <v>0</v>
      </c>
      <c r="AF35" s="89">
        <f ca="1">IF(AND(AD35="Zie Toelichting",Tabel1[[#This Row],[Antwoord Leverancier]]=AD35,Tabel1[[#This Row],[Toelichting]]&lt;&gt;""),AE35,0)</f>
        <v>0</v>
      </c>
      <c r="AG35" s="89"/>
      <c r="AH35" s="90">
        <f ca="1">IF(AND(Tabel1[[#This Row],[Antwoord Leverancier]]=AD35,Tabel1[[#This Row],[Antwoord Leverancier]]&lt;&gt;"Zie Toelichting"),AC35,AF35)</f>
        <v>0</v>
      </c>
      <c r="AI35" s="18" t="s">
        <v>96</v>
      </c>
      <c r="AJ35" s="18"/>
      <c r="AK35" s="18"/>
      <c r="AL35" s="95">
        <f t="shared" ca="1" si="11"/>
        <v>0</v>
      </c>
      <c r="AM35" s="95">
        <f t="shared" si="12"/>
        <v>0</v>
      </c>
      <c r="AN35" s="95">
        <f t="shared" ca="1" si="13"/>
        <v>0</v>
      </c>
      <c r="AO35" s="95">
        <f t="shared" si="14"/>
        <v>0</v>
      </c>
      <c r="AP35" s="95">
        <f t="shared" ca="1" si="15"/>
        <v>0</v>
      </c>
      <c r="AQ35" s="95">
        <f t="shared" si="16"/>
        <v>0</v>
      </c>
      <c r="AR35" s="95">
        <f t="shared" ca="1" si="17"/>
        <v>0</v>
      </c>
      <c r="AS35" s="95">
        <f t="shared" si="18"/>
        <v>0</v>
      </c>
      <c r="AT35" s="95">
        <f t="shared" ca="1" si="19"/>
        <v>0</v>
      </c>
      <c r="AU35" s="95">
        <f t="shared" si="20"/>
        <v>0</v>
      </c>
      <c r="AV35" s="95">
        <f t="shared" ca="1" si="21"/>
        <v>0</v>
      </c>
      <c r="AW35" s="95">
        <f t="shared" si="22"/>
        <v>0</v>
      </c>
      <c r="AX35" s="95">
        <f t="shared" ca="1" si="23"/>
        <v>0</v>
      </c>
      <c r="AY35" s="95">
        <f t="shared" si="24"/>
        <v>0</v>
      </c>
      <c r="AZ35" s="95">
        <f t="shared" ca="1" si="25"/>
        <v>0</v>
      </c>
      <c r="BA35" s="95">
        <f t="shared" ca="1" si="26"/>
        <v>0</v>
      </c>
      <c r="BB35" s="95">
        <f t="shared" ca="1" si="27"/>
        <v>0</v>
      </c>
      <c r="BC35" s="95">
        <f t="shared" si="28"/>
        <v>0</v>
      </c>
      <c r="BD35" s="95">
        <f t="shared" ca="1" si="29"/>
        <v>0</v>
      </c>
      <c r="BE35" s="95">
        <f t="shared" si="30"/>
        <v>0</v>
      </c>
      <c r="BF35" s="17"/>
      <c r="BG35" s="17"/>
      <c r="BH35" s="17"/>
      <c r="BI35" s="17"/>
      <c r="BJ35" s="17"/>
      <c r="BK35" s="17"/>
      <c r="BL35" s="17"/>
      <c r="BM35" s="17"/>
      <c r="BN35" s="17"/>
      <c r="BO35" s="17"/>
      <c r="BP35" s="17"/>
      <c r="BQ35" s="17"/>
      <c r="BR35" s="17"/>
      <c r="BS35" s="17"/>
      <c r="BT35" s="17"/>
      <c r="BU35" s="17"/>
      <c r="BV35" s="17"/>
      <c r="BW35" s="17"/>
    </row>
    <row r="36" spans="1:75" ht="12.75" x14ac:dyDescent="0.2">
      <c r="A36" s="202"/>
      <c r="B36" s="32"/>
      <c r="C36" s="26" t="s">
        <v>619</v>
      </c>
      <c r="D36" s="29"/>
      <c r="E36" s="66"/>
      <c r="F36" s="156" t="s">
        <v>454</v>
      </c>
      <c r="G36" s="68" t="str">
        <f>IF(AND(SecurityNiveau="Basis",Tabel1[[#This Row],[Niv]]="H"),"Met security niveau "&amp;SecurityNiveau&amp;", hoeft deze vraag  niet beantwoord worden.","")</f>
        <v/>
      </c>
      <c r="AA36" s="33" t="str">
        <f>IF(Tabel1[[#This Row],['#]]="","",IF(Tabel1[[#This Row],[Antwoord Leverancier]]=AD36,"ok","nok"))</f>
        <v/>
      </c>
      <c r="AB36" s="18"/>
      <c r="AC36" s="89"/>
      <c r="AD36" s="89"/>
      <c r="AE36" s="89">
        <f>IF(Tabel1[[#This Row],[Antwoord Leverancier]]="n.v.t.",0,AC36)</f>
        <v>0</v>
      </c>
      <c r="AF36" s="89">
        <f>IF(AND(AD36="Zie Toelichting",Tabel1[[#This Row],[Antwoord Leverancier]]=AD36,Tabel1[[#This Row],[Toelichting]]&lt;&gt;""),AE36,0)</f>
        <v>0</v>
      </c>
      <c r="AG36" s="89"/>
      <c r="AH36" s="90">
        <f>IF(AND(Tabel1[[#This Row],[Antwoord Leverancier]]=AD36,Tabel1[[#This Row],[Antwoord Leverancier]]&lt;&gt;"Zie Toelichting"),AC36,AF36)</f>
        <v>0</v>
      </c>
      <c r="AI36" s="18"/>
      <c r="AJ36" s="18"/>
      <c r="AK36" s="18"/>
      <c r="AL36" s="95">
        <f t="shared" si="11"/>
        <v>0</v>
      </c>
      <c r="AM36" s="95">
        <f t="shared" si="12"/>
        <v>0</v>
      </c>
      <c r="AN36" s="95">
        <f t="shared" si="13"/>
        <v>0</v>
      </c>
      <c r="AO36" s="95">
        <f t="shared" si="14"/>
        <v>0</v>
      </c>
      <c r="AP36" s="95">
        <f t="shared" si="15"/>
        <v>0</v>
      </c>
      <c r="AQ36" s="95">
        <f t="shared" si="16"/>
        <v>0</v>
      </c>
      <c r="AR36" s="95">
        <f t="shared" si="17"/>
        <v>0</v>
      </c>
      <c r="AS36" s="95">
        <f t="shared" si="18"/>
        <v>0</v>
      </c>
      <c r="AT36" s="95">
        <f t="shared" si="19"/>
        <v>0</v>
      </c>
      <c r="AU36" s="95">
        <f t="shared" si="20"/>
        <v>0</v>
      </c>
      <c r="AV36" s="95">
        <f t="shared" si="21"/>
        <v>0</v>
      </c>
      <c r="AW36" s="95">
        <f t="shared" si="22"/>
        <v>0</v>
      </c>
      <c r="AX36" s="95">
        <f t="shared" si="23"/>
        <v>0</v>
      </c>
      <c r="AY36" s="95">
        <f t="shared" si="24"/>
        <v>0</v>
      </c>
      <c r="AZ36" s="95">
        <f t="shared" si="25"/>
        <v>0</v>
      </c>
      <c r="BA36" s="95">
        <f t="shared" si="26"/>
        <v>0</v>
      </c>
      <c r="BB36" s="95">
        <f t="shared" si="27"/>
        <v>0</v>
      </c>
      <c r="BC36" s="95">
        <f t="shared" si="28"/>
        <v>0</v>
      </c>
      <c r="BD36" s="95">
        <f t="shared" si="29"/>
        <v>0</v>
      </c>
      <c r="BE36" s="95">
        <f t="shared" si="30"/>
        <v>0</v>
      </c>
      <c r="BF36" s="17"/>
      <c r="BG36" s="17"/>
      <c r="BH36" s="17"/>
      <c r="BI36" s="17"/>
      <c r="BJ36" s="17"/>
      <c r="BK36" s="17"/>
      <c r="BL36" s="17"/>
      <c r="BM36" s="17"/>
      <c r="BN36" s="17"/>
      <c r="BO36" s="17"/>
      <c r="BP36" s="17"/>
      <c r="BQ36" s="17"/>
      <c r="BR36" s="17"/>
      <c r="BS36" s="17"/>
      <c r="BT36" s="17"/>
      <c r="BU36" s="17"/>
      <c r="BV36" s="17"/>
      <c r="BW36" s="17"/>
    </row>
    <row r="37" spans="1:75" ht="30" customHeight="1" x14ac:dyDescent="0.2">
      <c r="A37" s="203" t="s">
        <v>620</v>
      </c>
      <c r="C37" s="19" t="s">
        <v>621</v>
      </c>
      <c r="D37" s="28" t="s">
        <v>459</v>
      </c>
      <c r="E37" s="28" t="s">
        <v>622</v>
      </c>
      <c r="F37" s="154" t="str">
        <f ca="1">IF(CERT="CERTIFICAAT OK","N.V.T.",IF(AND(SecurityNiveau="Basis",Tabel1[[#This Row],[Niv]]="H"),"N.V.T.",""))</f>
        <v/>
      </c>
      <c r="G37" s="44" t="str">
        <f>IF(AND(SecurityNiveau="Basis",Tabel1[[#This Row],[Niv]]="H"),"Met security niveau "&amp;SecurityNiveau&amp;", hoeft deze vraag  niet beantwoord worden.","")</f>
        <v/>
      </c>
      <c r="AA37" s="33" t="str">
        <f ca="1">IF(Tabel1[[#This Row],['#]]="","",IF(Tabel1[[#This Row],[Antwoord Leverancier]]=AD37,"ok","nok"))</f>
        <v>nok</v>
      </c>
      <c r="AB37" s="18" t="s">
        <v>67</v>
      </c>
      <c r="AC37" s="89">
        <v>3</v>
      </c>
      <c r="AD37" s="89" t="s">
        <v>128</v>
      </c>
      <c r="AE37" s="89">
        <f ca="1">IF(Tabel1[[#This Row],[Antwoord Leverancier]]="n.v.t.",0,AC37)</f>
        <v>3</v>
      </c>
      <c r="AF37" s="89">
        <f ca="1">IF(AND(AD37="Zie Toelichting",Tabel1[[#This Row],[Antwoord Leverancier]]=AD37,Tabel1[[#This Row],[Toelichting]]&lt;&gt;""),AE37,0)</f>
        <v>0</v>
      </c>
      <c r="AG37" s="89"/>
      <c r="AH37" s="90">
        <f ca="1">IF(AND(Tabel1[[#This Row],[Antwoord Leverancier]]=AD37,Tabel1[[#This Row],[Antwoord Leverancier]]&lt;&gt;"Zie Toelichting"),AC37,AF37)</f>
        <v>0</v>
      </c>
      <c r="AI37" s="18"/>
      <c r="AJ37" s="18"/>
      <c r="AK37" s="18"/>
      <c r="AL37" s="95">
        <f t="shared" ca="1" si="11"/>
        <v>0</v>
      </c>
      <c r="AM37" s="95">
        <f t="shared" si="12"/>
        <v>0</v>
      </c>
      <c r="AN37" s="95">
        <f t="shared" ca="1" si="13"/>
        <v>0</v>
      </c>
      <c r="AO37" s="95">
        <f t="shared" si="14"/>
        <v>0</v>
      </c>
      <c r="AP37" s="95">
        <f t="shared" ca="1" si="15"/>
        <v>0</v>
      </c>
      <c r="AQ37" s="95">
        <f t="shared" si="16"/>
        <v>0</v>
      </c>
      <c r="AR37" s="95">
        <f t="shared" ca="1" si="17"/>
        <v>0</v>
      </c>
      <c r="AS37" s="95">
        <f t="shared" si="18"/>
        <v>0</v>
      </c>
      <c r="AT37" s="95">
        <f t="shared" ca="1" si="19"/>
        <v>0</v>
      </c>
      <c r="AU37" s="95">
        <f t="shared" si="20"/>
        <v>0</v>
      </c>
      <c r="AV37" s="95">
        <f t="shared" ca="1" si="21"/>
        <v>0</v>
      </c>
      <c r="AW37" s="95">
        <f t="shared" si="22"/>
        <v>0</v>
      </c>
      <c r="AX37" s="95">
        <f t="shared" ca="1" si="23"/>
        <v>0</v>
      </c>
      <c r="AY37" s="95">
        <f t="shared" si="24"/>
        <v>0</v>
      </c>
      <c r="AZ37" s="95">
        <f t="shared" ca="1" si="25"/>
        <v>3</v>
      </c>
      <c r="BA37" s="95">
        <f t="shared" ca="1" si="26"/>
        <v>0</v>
      </c>
      <c r="BB37" s="95">
        <f t="shared" ca="1" si="27"/>
        <v>0</v>
      </c>
      <c r="BC37" s="95">
        <f t="shared" si="28"/>
        <v>0</v>
      </c>
      <c r="BD37" s="95">
        <f t="shared" ca="1" si="29"/>
        <v>0</v>
      </c>
      <c r="BE37" s="95">
        <f t="shared" si="30"/>
        <v>0</v>
      </c>
      <c r="BF37" s="17"/>
      <c r="BG37" s="17"/>
      <c r="BH37" s="17"/>
      <c r="BI37" s="17"/>
      <c r="BJ37" s="17"/>
      <c r="BK37" s="17"/>
      <c r="BL37" s="17"/>
      <c r="BM37" s="17"/>
      <c r="BN37" s="17"/>
      <c r="BO37" s="17"/>
      <c r="BP37" s="17"/>
      <c r="BQ37" s="17"/>
      <c r="BR37" s="17"/>
      <c r="BS37" s="17"/>
      <c r="BT37" s="17"/>
      <c r="BU37" s="17"/>
      <c r="BV37" s="17"/>
      <c r="BW37" s="17"/>
    </row>
    <row r="38" spans="1:75" ht="63.75" x14ac:dyDescent="0.2">
      <c r="A38" s="203" t="s">
        <v>623</v>
      </c>
      <c r="C38" s="19" t="s">
        <v>624</v>
      </c>
      <c r="D38" s="28" t="s">
        <v>459</v>
      </c>
      <c r="E38" s="28" t="s">
        <v>625</v>
      </c>
      <c r="F38" s="154" t="str">
        <f ca="1">IF(CERT="CERTIFICAAT OK","N.V.T.",IF(AND(SecurityNiveau="Basis",Tabel1[[#This Row],[Niv]]="H"),"N.V.T.",""))</f>
        <v/>
      </c>
      <c r="G38" s="44" t="str">
        <f>IF(AND(SecurityNiveau="Basis",Tabel1[[#This Row],[Niv]]="H"),"Met security niveau "&amp;SecurityNiveau&amp;", hoeft deze vraag  niet beantwoord worden.","")</f>
        <v/>
      </c>
      <c r="AA38" s="33" t="str">
        <f ca="1">IF(Tabel1[[#This Row],['#]]="","",IF(Tabel1[[#This Row],[Antwoord Leverancier]]=AD38,"ok","nok"))</f>
        <v>nok</v>
      </c>
      <c r="AB38" s="18" t="s">
        <v>67</v>
      </c>
      <c r="AC38" s="89">
        <v>1</v>
      </c>
      <c r="AD38" s="89" t="s">
        <v>128</v>
      </c>
      <c r="AE38" s="89">
        <f ca="1">IF(Tabel1[[#This Row],[Antwoord Leverancier]]="n.v.t.",0,AC38)</f>
        <v>1</v>
      </c>
      <c r="AF38" s="89">
        <f ca="1">IF(AND(AD38="Zie Toelichting",Tabel1[[#This Row],[Antwoord Leverancier]]=AD38,Tabel1[[#This Row],[Toelichting]]&lt;&gt;""),AE38,0)</f>
        <v>0</v>
      </c>
      <c r="AG38" s="89"/>
      <c r="AH38" s="90">
        <f ca="1">IF(AND(Tabel1[[#This Row],[Antwoord Leverancier]]=AD38,Tabel1[[#This Row],[Antwoord Leverancier]]&lt;&gt;"Zie Toelichting"),AC38,AF38)</f>
        <v>0</v>
      </c>
      <c r="AI38" s="18"/>
      <c r="AJ38" s="18"/>
      <c r="AK38" s="18"/>
      <c r="AL38" s="95">
        <f t="shared" ca="1" si="11"/>
        <v>0</v>
      </c>
      <c r="AM38" s="95">
        <f t="shared" si="12"/>
        <v>0</v>
      </c>
      <c r="AN38" s="95">
        <f t="shared" ca="1" si="13"/>
        <v>0</v>
      </c>
      <c r="AO38" s="95">
        <f t="shared" si="14"/>
        <v>0</v>
      </c>
      <c r="AP38" s="95">
        <f t="shared" ca="1" si="15"/>
        <v>0</v>
      </c>
      <c r="AQ38" s="95">
        <f t="shared" si="16"/>
        <v>0</v>
      </c>
      <c r="AR38" s="95">
        <f t="shared" ca="1" si="17"/>
        <v>0</v>
      </c>
      <c r="AS38" s="95">
        <f t="shared" si="18"/>
        <v>0</v>
      </c>
      <c r="AT38" s="95">
        <f t="shared" ca="1" si="19"/>
        <v>0</v>
      </c>
      <c r="AU38" s="95">
        <f t="shared" si="20"/>
        <v>0</v>
      </c>
      <c r="AV38" s="95">
        <f t="shared" ca="1" si="21"/>
        <v>0</v>
      </c>
      <c r="AW38" s="95">
        <f t="shared" si="22"/>
        <v>0</v>
      </c>
      <c r="AX38" s="95">
        <f t="shared" ca="1" si="23"/>
        <v>0</v>
      </c>
      <c r="AY38" s="95">
        <f t="shared" si="24"/>
        <v>0</v>
      </c>
      <c r="AZ38" s="95">
        <f t="shared" ca="1" si="25"/>
        <v>1</v>
      </c>
      <c r="BA38" s="95">
        <f t="shared" ca="1" si="26"/>
        <v>0</v>
      </c>
      <c r="BB38" s="95">
        <f t="shared" ca="1" si="27"/>
        <v>0</v>
      </c>
      <c r="BC38" s="95">
        <f t="shared" si="28"/>
        <v>0</v>
      </c>
      <c r="BD38" s="95">
        <f t="shared" ca="1" si="29"/>
        <v>0</v>
      </c>
      <c r="BE38" s="95">
        <f t="shared" si="30"/>
        <v>0</v>
      </c>
      <c r="BF38" s="17"/>
      <c r="BG38" s="17"/>
      <c r="BH38" s="17"/>
      <c r="BI38" s="17"/>
      <c r="BJ38" s="17"/>
      <c r="BK38" s="17"/>
      <c r="BL38" s="17"/>
      <c r="BM38" s="17"/>
      <c r="BN38" s="17"/>
      <c r="BO38" s="17"/>
      <c r="BP38" s="17"/>
      <c r="BQ38" s="17"/>
      <c r="BR38" s="17"/>
      <c r="BS38" s="17"/>
      <c r="BT38" s="17"/>
      <c r="BU38" s="17"/>
      <c r="BV38" s="17"/>
      <c r="BW38" s="17"/>
    </row>
    <row r="39" spans="1:75" ht="51" x14ac:dyDescent="0.2">
      <c r="A39" s="203" t="s">
        <v>626</v>
      </c>
      <c r="B39" s="33" t="s">
        <v>364</v>
      </c>
      <c r="C39" s="19" t="s">
        <v>627</v>
      </c>
      <c r="D39" s="28" t="s">
        <v>459</v>
      </c>
      <c r="E39" s="28" t="s">
        <v>625</v>
      </c>
      <c r="F39" s="154" t="str">
        <f ca="1">IF(CERT="CERTIFICAAT OK","N.V.T.",IF(AND(SecurityNiveau="Basis",Tabel1[[#This Row],[Niv]]="H"),"N.V.T.",""))</f>
        <v>N.V.T.</v>
      </c>
      <c r="G39" s="44" t="str">
        <f>IF(AND(SecurityNiveau="Basis",Tabel1[[#This Row],[Niv]]="H"),"Met security niveau "&amp;SecurityNiveau&amp;", hoeft deze vraag  niet beantwoord worden.","")</f>
        <v>Met security niveau BASIS, hoeft deze vraag  niet beantwoord worden.</v>
      </c>
      <c r="AA39" s="33" t="str">
        <f ca="1">IF(Tabel1[[#This Row],['#]]="","",IF(Tabel1[[#This Row],[Antwoord Leverancier]]=AD39,"ok","nok"))</f>
        <v>nok</v>
      </c>
      <c r="AB39" s="18" t="s">
        <v>67</v>
      </c>
      <c r="AC39" s="89">
        <v>1</v>
      </c>
      <c r="AD39" s="89" t="s">
        <v>128</v>
      </c>
      <c r="AE39" s="89">
        <f ca="1">IF(Tabel1[[#This Row],[Antwoord Leverancier]]="n.v.t.",0,AC39)</f>
        <v>0</v>
      </c>
      <c r="AF39" s="89">
        <f ca="1">IF(AND(AD39="Zie Toelichting",Tabel1[[#This Row],[Antwoord Leverancier]]=AD39,Tabel1[[#This Row],[Toelichting]]&lt;&gt;""),AE39,0)</f>
        <v>0</v>
      </c>
      <c r="AG39" s="89"/>
      <c r="AH39" s="90">
        <f ca="1">IF(AND(Tabel1[[#This Row],[Antwoord Leverancier]]=AD39,Tabel1[[#This Row],[Antwoord Leverancier]]&lt;&gt;"Zie Toelichting"),AC39,AF39)</f>
        <v>0</v>
      </c>
      <c r="AI39" s="18"/>
      <c r="AJ39" s="18"/>
      <c r="AK39" s="18"/>
      <c r="AL39" s="95">
        <f t="shared" ca="1" si="11"/>
        <v>0</v>
      </c>
      <c r="AM39" s="95">
        <f t="shared" si="12"/>
        <v>0</v>
      </c>
      <c r="AN39" s="95">
        <f t="shared" ca="1" si="13"/>
        <v>0</v>
      </c>
      <c r="AO39" s="95">
        <f t="shared" si="14"/>
        <v>0</v>
      </c>
      <c r="AP39" s="95">
        <f t="shared" ca="1" si="15"/>
        <v>0</v>
      </c>
      <c r="AQ39" s="95">
        <f t="shared" si="16"/>
        <v>0</v>
      </c>
      <c r="AR39" s="95">
        <f t="shared" ca="1" si="17"/>
        <v>0</v>
      </c>
      <c r="AS39" s="95">
        <f t="shared" si="18"/>
        <v>0</v>
      </c>
      <c r="AT39" s="95">
        <f t="shared" ca="1" si="19"/>
        <v>0</v>
      </c>
      <c r="AU39" s="95">
        <f t="shared" si="20"/>
        <v>0</v>
      </c>
      <c r="AV39" s="95">
        <f t="shared" ca="1" si="21"/>
        <v>0</v>
      </c>
      <c r="AW39" s="95">
        <f t="shared" si="22"/>
        <v>0</v>
      </c>
      <c r="AX39" s="95">
        <f t="shared" ca="1" si="23"/>
        <v>0</v>
      </c>
      <c r="AY39" s="95">
        <f t="shared" si="24"/>
        <v>0</v>
      </c>
      <c r="AZ39" s="95">
        <f t="shared" ca="1" si="25"/>
        <v>0</v>
      </c>
      <c r="BA39" s="95">
        <f t="shared" ca="1" si="26"/>
        <v>0</v>
      </c>
      <c r="BB39" s="95">
        <f t="shared" ca="1" si="27"/>
        <v>0</v>
      </c>
      <c r="BC39" s="95">
        <f t="shared" si="28"/>
        <v>0</v>
      </c>
      <c r="BD39" s="95">
        <f t="shared" ca="1" si="29"/>
        <v>0</v>
      </c>
      <c r="BE39" s="95">
        <f t="shared" si="30"/>
        <v>0</v>
      </c>
      <c r="BF39" s="17"/>
      <c r="BG39" s="17"/>
      <c r="BH39" s="17"/>
      <c r="BI39" s="17"/>
      <c r="BJ39" s="17"/>
      <c r="BK39" s="17"/>
      <c r="BL39" s="17"/>
      <c r="BM39" s="17"/>
      <c r="BN39" s="17"/>
      <c r="BO39" s="17"/>
      <c r="BP39" s="17"/>
      <c r="BQ39" s="17"/>
      <c r="BR39" s="17"/>
      <c r="BS39" s="17"/>
      <c r="BT39" s="17"/>
      <c r="BU39" s="17"/>
      <c r="BV39" s="17"/>
      <c r="BW39" s="17"/>
    </row>
    <row r="40" spans="1:75" ht="12.75" x14ac:dyDescent="0.2">
      <c r="A40" s="202"/>
      <c r="B40" s="26"/>
      <c r="C40" s="26" t="s">
        <v>461</v>
      </c>
      <c r="D40" s="26"/>
      <c r="E40" s="26"/>
      <c r="F40" s="156" t="s">
        <v>454</v>
      </c>
      <c r="G40" s="26" t="str">
        <f>IF(AND(SecurityNiveau="Basis",Tabel1[[#This Row],[Niv]]="H"),"Met security niveau "&amp;SecurityNiveau&amp;", hoeft deze vraag  niet beantwoord worden.","")</f>
        <v/>
      </c>
      <c r="AA40" s="33" t="str">
        <f>IF(Tabel1[[#This Row],['#]]="","",IF(Tabel1[[#This Row],[Antwoord Leverancier]]=AD40,"ok","nok"))</f>
        <v/>
      </c>
      <c r="AB40" s="18"/>
      <c r="AC40" s="89"/>
      <c r="AD40" s="89"/>
      <c r="AE40" s="89">
        <f>IF(Tabel1[[#This Row],[Antwoord Leverancier]]="n.v.t.",0,AC40)</f>
        <v>0</v>
      </c>
      <c r="AF40" s="89">
        <f>IF(AND(AD40="Zie Toelichting",Tabel1[[#This Row],[Antwoord Leverancier]]=AD40,Tabel1[[#This Row],[Toelichting]]&lt;&gt;""),AE40,0)</f>
        <v>0</v>
      </c>
      <c r="AG40" s="89"/>
      <c r="AH40" s="90">
        <f>IF(AND(Tabel1[[#This Row],[Antwoord Leverancier]]=AD40,Tabel1[[#This Row],[Antwoord Leverancier]]&lt;&gt;"Zie Toelichting"),AC40,AF40)</f>
        <v>0</v>
      </c>
      <c r="AI40" s="18"/>
      <c r="AJ40" s="18"/>
      <c r="AK40" s="18"/>
      <c r="AL40" s="95">
        <f t="shared" si="11"/>
        <v>0</v>
      </c>
      <c r="AM40" s="95">
        <f t="shared" si="12"/>
        <v>0</v>
      </c>
      <c r="AN40" s="95">
        <f t="shared" si="13"/>
        <v>0</v>
      </c>
      <c r="AO40" s="95">
        <f t="shared" si="14"/>
        <v>0</v>
      </c>
      <c r="AP40" s="95">
        <f t="shared" si="15"/>
        <v>0</v>
      </c>
      <c r="AQ40" s="95">
        <f t="shared" si="16"/>
        <v>0</v>
      </c>
      <c r="AR40" s="95">
        <f t="shared" si="17"/>
        <v>0</v>
      </c>
      <c r="AS40" s="95">
        <f t="shared" si="18"/>
        <v>0</v>
      </c>
      <c r="AT40" s="95">
        <f t="shared" si="19"/>
        <v>0</v>
      </c>
      <c r="AU40" s="95">
        <f t="shared" si="20"/>
        <v>0</v>
      </c>
      <c r="AV40" s="95">
        <f t="shared" si="21"/>
        <v>0</v>
      </c>
      <c r="AW40" s="95">
        <f t="shared" si="22"/>
        <v>0</v>
      </c>
      <c r="AX40" s="95">
        <f t="shared" si="23"/>
        <v>0</v>
      </c>
      <c r="AY40" s="95">
        <f t="shared" si="24"/>
        <v>0</v>
      </c>
      <c r="AZ40" s="95">
        <f t="shared" si="25"/>
        <v>0</v>
      </c>
      <c r="BA40" s="95">
        <f t="shared" si="26"/>
        <v>0</v>
      </c>
      <c r="BB40" s="95">
        <f t="shared" si="27"/>
        <v>0</v>
      </c>
      <c r="BC40" s="95">
        <f t="shared" si="28"/>
        <v>0</v>
      </c>
      <c r="BD40" s="95">
        <f t="shared" si="29"/>
        <v>0</v>
      </c>
      <c r="BE40" s="95">
        <f t="shared" si="30"/>
        <v>0</v>
      </c>
      <c r="BF40" s="17"/>
      <c r="BG40" s="17"/>
      <c r="BH40" s="17"/>
      <c r="BI40" s="17"/>
      <c r="BJ40" s="17"/>
      <c r="BK40" s="17"/>
      <c r="BL40" s="17"/>
      <c r="BM40" s="17"/>
      <c r="BN40" s="17"/>
      <c r="BO40" s="17"/>
      <c r="BP40" s="17"/>
      <c r="BQ40" s="17"/>
      <c r="BR40" s="17"/>
      <c r="BS40" s="17"/>
      <c r="BT40" s="17"/>
      <c r="BU40" s="17"/>
      <c r="BV40" s="17"/>
      <c r="BW40" s="17"/>
    </row>
    <row r="41" spans="1:75" ht="76.5" x14ac:dyDescent="0.2">
      <c r="A41" s="203" t="s">
        <v>628</v>
      </c>
      <c r="C41" s="19" t="s">
        <v>629</v>
      </c>
      <c r="D41" s="28" t="s">
        <v>459</v>
      </c>
      <c r="E41" s="28" t="s">
        <v>630</v>
      </c>
      <c r="F41" s="154" t="str">
        <f ca="1">IF(CERT="CERTIFICAAT OK","N.V.T.",IF(AND(SecurityNiveau="Basis",Tabel1[[#This Row],[Niv]]="H"),"N.V.T.",""))</f>
        <v/>
      </c>
      <c r="G41" s="44" t="str">
        <f>IF(AND(SecurityNiveau="Basis",Tabel1[[#This Row],[Niv]]="H"),"Met security niveau "&amp;SecurityNiveau&amp;", hoeft deze vraag  niet beantwoord worden.","")</f>
        <v/>
      </c>
      <c r="AA41" s="33" t="str">
        <f ca="1">IF(Tabel1[[#This Row],['#]]="","",IF(Tabel1[[#This Row],[Antwoord Leverancier]]=AD41,"ok","nok"))</f>
        <v>nok</v>
      </c>
      <c r="AB41" s="18" t="s">
        <v>69</v>
      </c>
      <c r="AC41" s="89">
        <v>1</v>
      </c>
      <c r="AD41" s="89" t="s">
        <v>128</v>
      </c>
      <c r="AE41" s="89">
        <f ca="1">IF(Tabel1[[#This Row],[Antwoord Leverancier]]="n.v.t.",0,AC41)</f>
        <v>1</v>
      </c>
      <c r="AF41" s="89">
        <f ca="1">IF(AND(AD41="Zie Toelichting",Tabel1[[#This Row],[Antwoord Leverancier]]=AD41,Tabel1[[#This Row],[Toelichting]]&lt;&gt;""),AE41,0)</f>
        <v>0</v>
      </c>
      <c r="AG41" s="89"/>
      <c r="AH41" s="90">
        <f ca="1">IF(AND(Tabel1[[#This Row],[Antwoord Leverancier]]=AD41,Tabel1[[#This Row],[Antwoord Leverancier]]&lt;&gt;"Zie Toelichting"),AC41,AF41)</f>
        <v>0</v>
      </c>
      <c r="AI41" s="18"/>
      <c r="AJ41" s="18"/>
      <c r="AK41" s="18"/>
      <c r="AL41" s="95">
        <f t="shared" ca="1" si="11"/>
        <v>0</v>
      </c>
      <c r="AM41" s="95">
        <f t="shared" si="12"/>
        <v>0</v>
      </c>
      <c r="AN41" s="95">
        <f t="shared" ca="1" si="13"/>
        <v>0</v>
      </c>
      <c r="AO41" s="95">
        <f t="shared" si="14"/>
        <v>0</v>
      </c>
      <c r="AP41" s="95">
        <f t="shared" ca="1" si="15"/>
        <v>0</v>
      </c>
      <c r="AQ41" s="95">
        <f t="shared" si="16"/>
        <v>0</v>
      </c>
      <c r="AR41" s="95">
        <f t="shared" ca="1" si="17"/>
        <v>0</v>
      </c>
      <c r="AS41" s="95">
        <f t="shared" si="18"/>
        <v>0</v>
      </c>
      <c r="AT41" s="95">
        <f t="shared" ca="1" si="19"/>
        <v>0</v>
      </c>
      <c r="AU41" s="95">
        <f t="shared" si="20"/>
        <v>0</v>
      </c>
      <c r="AV41" s="95">
        <f t="shared" ca="1" si="21"/>
        <v>0</v>
      </c>
      <c r="AW41" s="95">
        <f t="shared" si="22"/>
        <v>0</v>
      </c>
      <c r="AX41" s="95">
        <f t="shared" ca="1" si="23"/>
        <v>0</v>
      </c>
      <c r="AY41" s="95">
        <f t="shared" si="24"/>
        <v>0</v>
      </c>
      <c r="AZ41" s="95">
        <f t="shared" ca="1" si="25"/>
        <v>0</v>
      </c>
      <c r="BA41" s="95">
        <f t="shared" si="26"/>
        <v>0</v>
      </c>
      <c r="BB41" s="95">
        <f t="shared" ca="1" si="27"/>
        <v>0</v>
      </c>
      <c r="BC41" s="95">
        <f t="shared" si="28"/>
        <v>0</v>
      </c>
      <c r="BD41" s="95">
        <f t="shared" ca="1" si="29"/>
        <v>1</v>
      </c>
      <c r="BE41" s="95">
        <f t="shared" ca="1" si="30"/>
        <v>0</v>
      </c>
      <c r="BF41" s="17"/>
      <c r="BG41" s="17"/>
      <c r="BH41" s="17"/>
      <c r="BI41" s="17"/>
      <c r="BJ41" s="17"/>
      <c r="BK41" s="17"/>
      <c r="BL41" s="17"/>
      <c r="BM41" s="17"/>
      <c r="BN41" s="17"/>
      <c r="BO41" s="17"/>
      <c r="BP41" s="17"/>
      <c r="BQ41" s="17"/>
      <c r="BR41" s="17"/>
      <c r="BS41" s="17"/>
      <c r="BT41" s="17"/>
      <c r="BU41" s="17"/>
      <c r="BV41" s="17"/>
      <c r="BW41" s="17"/>
    </row>
    <row r="42" spans="1:75" ht="114.75" x14ac:dyDescent="0.2">
      <c r="A42" s="203" t="s">
        <v>631</v>
      </c>
      <c r="B42" s="33" t="s">
        <v>364</v>
      </c>
      <c r="C42" s="19" t="s">
        <v>632</v>
      </c>
      <c r="D42" s="28" t="s">
        <v>459</v>
      </c>
      <c r="E42" s="28" t="s">
        <v>633</v>
      </c>
      <c r="F42" s="154" t="str">
        <f ca="1">IF(CERT="CERTIFICAAT OK","N.V.T.",IF(AND(SecurityNiveau="Basis",Tabel1[[#This Row],[Niv]]="H"),"N.V.T.",""))</f>
        <v>N.V.T.</v>
      </c>
      <c r="G42" s="44" t="str">
        <f>IF(AND(SecurityNiveau="Basis",Tabel1[[#This Row],[Niv]]="H"),"Met security niveau "&amp;SecurityNiveau&amp;", hoeft deze vraag  niet beantwoord worden.","")</f>
        <v>Met security niveau BASIS, hoeft deze vraag  niet beantwoord worden.</v>
      </c>
      <c r="AA42" s="33" t="str">
        <f ca="1">IF(Tabel1[[#This Row],['#]]="","",IF(Tabel1[[#This Row],[Antwoord Leverancier]]=AD42,"ok","nok"))</f>
        <v>nok</v>
      </c>
      <c r="AB42" s="18" t="s">
        <v>69</v>
      </c>
      <c r="AC42" s="89">
        <v>5</v>
      </c>
      <c r="AD42" s="89" t="s">
        <v>128</v>
      </c>
      <c r="AE42" s="89">
        <f ca="1">IF(Tabel1[[#This Row],[Antwoord Leverancier]]="n.v.t.",0,AC42)</f>
        <v>0</v>
      </c>
      <c r="AF42" s="89">
        <f ca="1">IF(AND(AD42="Zie Toelichting",Tabel1[[#This Row],[Antwoord Leverancier]]=AD42,Tabel1[[#This Row],[Toelichting]]&lt;&gt;""),AE42,0)</f>
        <v>0</v>
      </c>
      <c r="AG42" s="89"/>
      <c r="AH42" s="90">
        <f ca="1">IF(AND(Tabel1[[#This Row],[Antwoord Leverancier]]=AD42,Tabel1[[#This Row],[Antwoord Leverancier]]&lt;&gt;"Zie Toelichting"),AC42,AF42)</f>
        <v>0</v>
      </c>
      <c r="AI42" s="18"/>
      <c r="AJ42" s="18"/>
      <c r="AK42" s="18"/>
      <c r="AL42" s="95">
        <f t="shared" ca="1" si="11"/>
        <v>0</v>
      </c>
      <c r="AM42" s="95">
        <f t="shared" si="12"/>
        <v>0</v>
      </c>
      <c r="AN42" s="95">
        <f t="shared" ca="1" si="13"/>
        <v>0</v>
      </c>
      <c r="AO42" s="95">
        <f t="shared" si="14"/>
        <v>0</v>
      </c>
      <c r="AP42" s="95">
        <f t="shared" ca="1" si="15"/>
        <v>0</v>
      </c>
      <c r="AQ42" s="95">
        <f t="shared" si="16"/>
        <v>0</v>
      </c>
      <c r="AR42" s="95">
        <f t="shared" ca="1" si="17"/>
        <v>0</v>
      </c>
      <c r="AS42" s="95">
        <f t="shared" si="18"/>
        <v>0</v>
      </c>
      <c r="AT42" s="95">
        <f t="shared" ca="1" si="19"/>
        <v>0</v>
      </c>
      <c r="AU42" s="95">
        <f t="shared" si="20"/>
        <v>0</v>
      </c>
      <c r="AV42" s="95">
        <f t="shared" ca="1" si="21"/>
        <v>0</v>
      </c>
      <c r="AW42" s="95">
        <f t="shared" si="22"/>
        <v>0</v>
      </c>
      <c r="AX42" s="95">
        <f t="shared" ca="1" si="23"/>
        <v>0</v>
      </c>
      <c r="AY42" s="95">
        <f t="shared" si="24"/>
        <v>0</v>
      </c>
      <c r="AZ42" s="95">
        <f t="shared" ca="1" si="25"/>
        <v>0</v>
      </c>
      <c r="BA42" s="95">
        <f t="shared" si="26"/>
        <v>0</v>
      </c>
      <c r="BB42" s="95">
        <f t="shared" ca="1" si="27"/>
        <v>0</v>
      </c>
      <c r="BC42" s="95">
        <f t="shared" si="28"/>
        <v>0</v>
      </c>
      <c r="BD42" s="95">
        <f t="shared" ca="1" si="29"/>
        <v>0</v>
      </c>
      <c r="BE42" s="95">
        <f t="shared" ca="1" si="30"/>
        <v>0</v>
      </c>
      <c r="BF42" s="17"/>
      <c r="BG42" s="17"/>
      <c r="BH42" s="17"/>
      <c r="BI42" s="17"/>
      <c r="BJ42" s="17"/>
      <c r="BK42" s="17"/>
      <c r="BL42" s="17"/>
      <c r="BM42" s="17"/>
      <c r="BN42" s="17"/>
      <c r="BO42" s="17"/>
      <c r="BP42" s="17"/>
      <c r="BQ42" s="17"/>
      <c r="BR42" s="17"/>
      <c r="BS42" s="17"/>
      <c r="BT42" s="17"/>
      <c r="BU42" s="17"/>
      <c r="BV42" s="17"/>
      <c r="BW42" s="17"/>
    </row>
    <row r="43" spans="1:75" ht="63.75" x14ac:dyDescent="0.2">
      <c r="A43" s="203" t="s">
        <v>634</v>
      </c>
      <c r="C43" s="19" t="s">
        <v>635</v>
      </c>
      <c r="D43" s="28" t="s">
        <v>459</v>
      </c>
      <c r="E43" s="28" t="s">
        <v>636</v>
      </c>
      <c r="F43" s="154" t="str">
        <f ca="1">IF(CERT="CERTIFICAAT OK","N.V.T.",IF(AND(SecurityNiveau="Basis",Tabel1[[#This Row],[Niv]]="H"),"N.V.T.",""))</f>
        <v/>
      </c>
      <c r="G43" s="44" t="str">
        <f>IF(AND(SecurityNiveau="Basis",Tabel1[[#This Row],[Niv]]="H"),"Met security niveau "&amp;SecurityNiveau&amp;", hoeft deze vraag  niet beantwoord worden.","")</f>
        <v/>
      </c>
      <c r="AA43" s="33" t="str">
        <f ca="1">IF(Tabel1[[#This Row],['#]]="","",IF(Tabel1[[#This Row],[Antwoord Leverancier]]=AD43,"ok","nok"))</f>
        <v>nok</v>
      </c>
      <c r="AB43" s="18" t="s">
        <v>69</v>
      </c>
      <c r="AC43" s="89">
        <v>3</v>
      </c>
      <c r="AD43" s="89" t="s">
        <v>128</v>
      </c>
      <c r="AE43" s="89">
        <f ca="1">IF(Tabel1[[#This Row],[Antwoord Leverancier]]="n.v.t.",0,AC43)</f>
        <v>3</v>
      </c>
      <c r="AF43" s="89">
        <f ca="1">IF(AND(AD43="Zie Toelichting",Tabel1[[#This Row],[Antwoord Leverancier]]=AD43,Tabel1[[#This Row],[Toelichting]]&lt;&gt;""),AE43,0)</f>
        <v>0</v>
      </c>
      <c r="AG43" s="89"/>
      <c r="AH43" s="90">
        <f ca="1">IF(AND(Tabel1[[#This Row],[Antwoord Leverancier]]=AD43,Tabel1[[#This Row],[Antwoord Leverancier]]&lt;&gt;"Zie Toelichting"),AC43,AF43)</f>
        <v>0</v>
      </c>
      <c r="AI43" s="18"/>
      <c r="AJ43" s="18"/>
      <c r="AK43" s="18"/>
      <c r="AL43" s="95">
        <f t="shared" ca="1" si="11"/>
        <v>0</v>
      </c>
      <c r="AM43" s="95">
        <f t="shared" si="12"/>
        <v>0</v>
      </c>
      <c r="AN43" s="95">
        <f t="shared" ca="1" si="13"/>
        <v>0</v>
      </c>
      <c r="AO43" s="95">
        <f t="shared" si="14"/>
        <v>0</v>
      </c>
      <c r="AP43" s="95">
        <f t="shared" ca="1" si="15"/>
        <v>0</v>
      </c>
      <c r="AQ43" s="95">
        <f t="shared" si="16"/>
        <v>0</v>
      </c>
      <c r="AR43" s="95">
        <f t="shared" ca="1" si="17"/>
        <v>0</v>
      </c>
      <c r="AS43" s="95">
        <f t="shared" si="18"/>
        <v>0</v>
      </c>
      <c r="AT43" s="95">
        <f t="shared" ca="1" si="19"/>
        <v>0</v>
      </c>
      <c r="AU43" s="95">
        <f t="shared" si="20"/>
        <v>0</v>
      </c>
      <c r="AV43" s="95">
        <f t="shared" ca="1" si="21"/>
        <v>0</v>
      </c>
      <c r="AW43" s="95">
        <f t="shared" si="22"/>
        <v>0</v>
      </c>
      <c r="AX43" s="95">
        <f t="shared" ca="1" si="23"/>
        <v>0</v>
      </c>
      <c r="AY43" s="95">
        <f t="shared" si="24"/>
        <v>0</v>
      </c>
      <c r="AZ43" s="95">
        <f t="shared" ca="1" si="25"/>
        <v>0</v>
      </c>
      <c r="BA43" s="95">
        <f t="shared" si="26"/>
        <v>0</v>
      </c>
      <c r="BB43" s="95">
        <f t="shared" ca="1" si="27"/>
        <v>0</v>
      </c>
      <c r="BC43" s="95">
        <f t="shared" si="28"/>
        <v>0</v>
      </c>
      <c r="BD43" s="95">
        <f t="shared" ca="1" si="29"/>
        <v>3</v>
      </c>
      <c r="BE43" s="95">
        <f t="shared" ca="1" si="30"/>
        <v>0</v>
      </c>
      <c r="BF43" s="17"/>
      <c r="BG43" s="17"/>
      <c r="BH43" s="17"/>
      <c r="BI43" s="17"/>
      <c r="BJ43" s="17"/>
      <c r="BK43" s="17"/>
      <c r="BL43" s="17"/>
      <c r="BM43" s="17"/>
      <c r="BN43" s="17"/>
      <c r="BO43" s="17"/>
      <c r="BP43" s="17"/>
      <c r="BQ43" s="17"/>
      <c r="BR43" s="17"/>
      <c r="BS43" s="17"/>
      <c r="BT43" s="17"/>
      <c r="BU43" s="17"/>
      <c r="BV43" s="17"/>
      <c r="BW43" s="17"/>
    </row>
    <row r="44" spans="1:75" ht="8.1" customHeight="1" x14ac:dyDescent="0.2">
      <c r="A44" s="204"/>
      <c r="B44" s="27"/>
      <c r="C44" s="27"/>
      <c r="D44" s="27"/>
      <c r="E44" s="27"/>
      <c r="F44" s="155"/>
      <c r="G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17"/>
      <c r="BG44" s="17"/>
      <c r="BH44" s="17"/>
      <c r="BI44" s="17"/>
      <c r="BJ44" s="17"/>
      <c r="BK44" s="17"/>
      <c r="BL44" s="17"/>
      <c r="BM44" s="17"/>
      <c r="BN44" s="17"/>
      <c r="BO44" s="17"/>
      <c r="BP44" s="17"/>
      <c r="BQ44" s="17"/>
      <c r="BR44" s="17"/>
      <c r="BS44" s="17"/>
      <c r="BT44" s="17"/>
      <c r="BU44" s="17"/>
      <c r="BV44" s="17"/>
      <c r="BW44" s="17"/>
    </row>
    <row r="45" spans="1:75" ht="12.75" x14ac:dyDescent="0.2">
      <c r="BB45" s="17"/>
      <c r="BC45" s="17"/>
      <c r="BD45" s="17"/>
      <c r="BE45" s="17"/>
      <c r="BF45" s="17"/>
      <c r="BG45" s="17"/>
      <c r="BH45" s="17"/>
      <c r="BI45" s="17"/>
      <c r="BJ45" s="17"/>
      <c r="BK45" s="17"/>
      <c r="BL45" s="17"/>
      <c r="BM45" s="17"/>
      <c r="BN45" s="17"/>
      <c r="BO45" s="17"/>
      <c r="BP45" s="17"/>
      <c r="BQ45" s="17"/>
      <c r="BR45" s="17"/>
      <c r="BS45" s="17"/>
      <c r="BT45" s="17"/>
      <c r="BU45" s="17"/>
      <c r="BV45" s="17"/>
      <c r="BW45" s="17"/>
    </row>
    <row r="46" spans="1:75" ht="12.75" x14ac:dyDescent="0.2">
      <c r="BB46" s="17"/>
      <c r="BC46" s="17"/>
      <c r="BD46" s="17"/>
      <c r="BE46" s="17"/>
      <c r="BF46" s="17"/>
      <c r="BG46" s="17"/>
      <c r="BH46" s="17"/>
      <c r="BI46" s="17"/>
      <c r="BJ46" s="17"/>
      <c r="BK46" s="17"/>
      <c r="BL46" s="17"/>
      <c r="BM46" s="17"/>
      <c r="BN46" s="17"/>
      <c r="BO46" s="17"/>
      <c r="BP46" s="17"/>
      <c r="BQ46" s="17"/>
      <c r="BR46" s="17"/>
      <c r="BS46" s="17"/>
      <c r="BT46" s="17"/>
      <c r="BU46" s="17"/>
      <c r="BV46" s="17"/>
      <c r="BW46" s="17"/>
    </row>
    <row r="47" spans="1:75" ht="12.75" x14ac:dyDescent="0.2">
      <c r="BB47" s="17"/>
      <c r="BC47" s="17"/>
      <c r="BD47" s="17"/>
      <c r="BE47" s="17"/>
      <c r="BF47" s="17"/>
      <c r="BG47" s="17"/>
      <c r="BH47" s="17"/>
      <c r="BI47" s="17"/>
      <c r="BJ47" s="17"/>
      <c r="BK47" s="17"/>
      <c r="BL47" s="17"/>
      <c r="BM47" s="17"/>
      <c r="BN47" s="17"/>
      <c r="BO47" s="17"/>
      <c r="BP47" s="17"/>
      <c r="BQ47" s="17"/>
      <c r="BR47" s="17"/>
      <c r="BS47" s="17"/>
      <c r="BT47" s="17"/>
      <c r="BU47" s="17"/>
      <c r="BV47" s="17"/>
      <c r="BW47" s="17"/>
    </row>
    <row r="48" spans="1:75" ht="12.75" x14ac:dyDescent="0.2">
      <c r="BB48" s="17"/>
      <c r="BC48" s="17"/>
      <c r="BD48" s="17"/>
      <c r="BE48" s="17"/>
      <c r="BF48" s="17"/>
      <c r="BG48" s="17"/>
      <c r="BH48" s="17"/>
      <c r="BI48" s="17"/>
      <c r="BJ48" s="17"/>
      <c r="BK48" s="17"/>
      <c r="BL48" s="17"/>
      <c r="BM48" s="17"/>
      <c r="BN48" s="17"/>
      <c r="BO48" s="17"/>
      <c r="BP48" s="17"/>
      <c r="BQ48" s="17"/>
      <c r="BR48" s="17"/>
      <c r="BS48" s="17"/>
      <c r="BT48" s="17"/>
      <c r="BU48" s="17"/>
      <c r="BV48" s="17"/>
      <c r="BW48" s="17"/>
    </row>
    <row r="49" spans="35:75" ht="12.75" x14ac:dyDescent="0.2">
      <c r="BB49" s="17"/>
      <c r="BC49" s="17"/>
      <c r="BD49" s="17"/>
      <c r="BE49" s="17"/>
      <c r="BF49" s="17"/>
      <c r="BG49" s="17"/>
      <c r="BH49" s="17"/>
      <c r="BI49" s="17"/>
      <c r="BJ49" s="17"/>
      <c r="BK49" s="17"/>
      <c r="BL49" s="17"/>
      <c r="BM49" s="17"/>
      <c r="BN49" s="17"/>
      <c r="BO49" s="17"/>
      <c r="BP49" s="17"/>
      <c r="BQ49" s="17"/>
      <c r="BR49" s="17"/>
      <c r="BS49" s="17"/>
      <c r="BT49" s="17"/>
      <c r="BU49" s="17"/>
      <c r="BV49" s="17"/>
      <c r="BW49" s="17"/>
    </row>
    <row r="50" spans="35:75" x14ac:dyDescent="0.2">
      <c r="AI50" s="64"/>
      <c r="AJ50" s="64"/>
      <c r="AK50" s="64"/>
      <c r="AL50" s="64"/>
      <c r="AM50" s="64"/>
      <c r="AN50" s="64"/>
      <c r="AO50" s="64"/>
      <c r="AP50" s="64"/>
      <c r="AQ50" s="64"/>
      <c r="AR50" s="64"/>
      <c r="AS50" s="64"/>
      <c r="AT50" s="64"/>
      <c r="AU50" s="64"/>
      <c r="AV50" s="64"/>
      <c r="AW50" s="64"/>
      <c r="AX50" s="64"/>
      <c r="AY50" s="64"/>
      <c r="AZ50" s="64"/>
      <c r="BA50" s="64"/>
      <c r="BB50" s="64"/>
      <c r="BF50" s="17"/>
      <c r="BG50" s="17"/>
      <c r="BH50" s="17"/>
      <c r="BI50" s="17"/>
      <c r="BJ50" s="17"/>
      <c r="BK50" s="17"/>
      <c r="BL50" s="17"/>
      <c r="BM50" s="17"/>
      <c r="BN50" s="17"/>
      <c r="BO50" s="17"/>
      <c r="BP50" s="17"/>
      <c r="BQ50" s="17"/>
      <c r="BR50" s="17"/>
      <c r="BS50" s="17"/>
      <c r="BT50" s="17"/>
      <c r="BU50" s="17"/>
      <c r="BV50" s="17"/>
      <c r="BW50" s="17"/>
    </row>
    <row r="51" spans="35:75" x14ac:dyDescent="0.2">
      <c r="AI51" s="64"/>
      <c r="AJ51" s="64"/>
      <c r="AK51" s="64"/>
      <c r="AL51" s="64"/>
      <c r="AM51" s="64"/>
      <c r="AN51" s="64"/>
      <c r="AO51" s="64"/>
      <c r="AP51" s="64"/>
      <c r="AQ51" s="64"/>
      <c r="AR51" s="64"/>
      <c r="AS51" s="64"/>
      <c r="AT51" s="64"/>
      <c r="AU51" s="64"/>
      <c r="AV51" s="64"/>
      <c r="AW51" s="64"/>
      <c r="AX51" s="64"/>
      <c r="AY51" s="64"/>
      <c r="AZ51" s="64"/>
      <c r="BA51" s="64"/>
      <c r="BB51" s="64"/>
      <c r="BF51" s="17"/>
      <c r="BG51" s="17"/>
      <c r="BH51" s="17"/>
      <c r="BI51" s="17"/>
      <c r="BJ51" s="17"/>
      <c r="BK51" s="17"/>
      <c r="BL51" s="17"/>
      <c r="BM51" s="17"/>
      <c r="BN51" s="17"/>
      <c r="BO51" s="17"/>
      <c r="BP51" s="17"/>
      <c r="BQ51" s="17"/>
      <c r="BR51" s="17"/>
      <c r="BS51" s="17"/>
      <c r="BT51" s="17"/>
      <c r="BU51" s="17"/>
      <c r="BV51" s="17"/>
      <c r="BW51" s="17"/>
    </row>
    <row r="52" spans="35:75" x14ac:dyDescent="0.2">
      <c r="AI52" s="64"/>
      <c r="AJ52" s="64"/>
      <c r="AK52" s="64"/>
      <c r="AL52" s="64"/>
      <c r="AM52" s="64"/>
      <c r="AN52" s="64"/>
      <c r="AO52" s="64"/>
      <c r="AP52" s="64"/>
      <c r="AQ52" s="64"/>
      <c r="AR52" s="64"/>
      <c r="AS52" s="64"/>
      <c r="AT52" s="64"/>
      <c r="AU52" s="64"/>
      <c r="AV52" s="64"/>
      <c r="AW52" s="64"/>
      <c r="AX52" s="64"/>
      <c r="AY52" s="64"/>
      <c r="AZ52" s="64"/>
      <c r="BA52" s="64"/>
      <c r="BB52" s="64"/>
      <c r="BF52" s="17"/>
      <c r="BG52" s="17"/>
      <c r="BH52" s="17"/>
      <c r="BI52" s="17"/>
      <c r="BJ52" s="17"/>
      <c r="BK52" s="17"/>
      <c r="BL52" s="17"/>
      <c r="BM52" s="17"/>
      <c r="BN52" s="17"/>
      <c r="BO52" s="17"/>
      <c r="BP52" s="17"/>
      <c r="BQ52" s="17"/>
      <c r="BR52" s="17"/>
      <c r="BS52" s="17"/>
      <c r="BT52" s="17"/>
      <c r="BU52" s="17"/>
      <c r="BV52" s="17"/>
      <c r="BW52" s="17"/>
    </row>
    <row r="53" spans="35:75" x14ac:dyDescent="0.2">
      <c r="AI53" s="64"/>
      <c r="AJ53" s="64"/>
      <c r="AK53" s="64"/>
      <c r="AL53" s="64"/>
      <c r="AM53" s="64"/>
      <c r="AN53" s="64"/>
      <c r="AO53" s="64"/>
      <c r="AP53" s="64"/>
      <c r="AQ53" s="64"/>
      <c r="AR53" s="64"/>
      <c r="AS53" s="64"/>
      <c r="AT53" s="64"/>
      <c r="AU53" s="64"/>
      <c r="AV53" s="64"/>
      <c r="AW53" s="64"/>
      <c r="AX53" s="64"/>
      <c r="AY53" s="64"/>
      <c r="AZ53" s="64"/>
      <c r="BA53" s="64"/>
      <c r="BB53" s="64"/>
      <c r="BF53" s="17"/>
      <c r="BG53" s="17"/>
      <c r="BH53" s="17"/>
      <c r="BI53" s="17"/>
      <c r="BJ53" s="17"/>
      <c r="BK53" s="17"/>
      <c r="BL53" s="17"/>
      <c r="BM53" s="17"/>
      <c r="BN53" s="17"/>
      <c r="BO53" s="17"/>
      <c r="BP53" s="17"/>
      <c r="BQ53" s="17"/>
      <c r="BR53" s="17"/>
      <c r="BS53" s="17"/>
      <c r="BT53" s="17"/>
      <c r="BU53" s="17"/>
      <c r="BV53" s="17"/>
      <c r="BW53" s="17"/>
    </row>
    <row r="54" spans="35:75" x14ac:dyDescent="0.2">
      <c r="AI54" s="64"/>
      <c r="AJ54" s="64"/>
      <c r="AK54" s="64"/>
      <c r="AL54" s="64"/>
      <c r="AM54" s="64"/>
      <c r="AN54" s="64"/>
      <c r="AO54" s="64"/>
      <c r="AP54" s="64"/>
      <c r="AQ54" s="64"/>
      <c r="AR54" s="64"/>
      <c r="AS54" s="64"/>
      <c r="AT54" s="64"/>
      <c r="AU54" s="64"/>
      <c r="AV54" s="64"/>
      <c r="AW54" s="64"/>
      <c r="AX54" s="64"/>
      <c r="AY54" s="64"/>
      <c r="AZ54" s="64"/>
      <c r="BA54" s="64"/>
      <c r="BB54" s="64"/>
      <c r="BF54" s="17"/>
      <c r="BG54" s="17"/>
      <c r="BH54" s="17"/>
      <c r="BI54" s="17"/>
      <c r="BJ54" s="17"/>
      <c r="BK54" s="17"/>
      <c r="BL54" s="17"/>
      <c r="BM54" s="17"/>
      <c r="BN54" s="17"/>
      <c r="BO54" s="17"/>
      <c r="BP54" s="17"/>
      <c r="BQ54" s="17"/>
      <c r="BR54" s="17"/>
      <c r="BS54" s="17"/>
      <c r="BT54" s="17"/>
      <c r="BU54" s="17"/>
      <c r="BV54" s="17"/>
      <c r="BW54" s="17"/>
    </row>
    <row r="55" spans="35:75" x14ac:dyDescent="0.2">
      <c r="AI55" s="64"/>
      <c r="AJ55" s="64"/>
      <c r="AK55" s="64"/>
      <c r="AL55" s="64"/>
      <c r="AM55" s="64"/>
      <c r="AN55" s="64"/>
      <c r="AO55" s="64"/>
      <c r="AP55" s="64"/>
      <c r="AQ55" s="64"/>
      <c r="AR55" s="64"/>
      <c r="AS55" s="64"/>
      <c r="AT55" s="64"/>
      <c r="AU55" s="64"/>
      <c r="AV55" s="64"/>
      <c r="AW55" s="64"/>
      <c r="AX55" s="64"/>
      <c r="AY55" s="64"/>
      <c r="AZ55" s="64"/>
      <c r="BA55" s="64"/>
      <c r="BB55" s="64"/>
      <c r="BF55" s="17"/>
      <c r="BG55" s="17"/>
      <c r="BH55" s="17"/>
      <c r="BI55" s="17"/>
      <c r="BJ55" s="17"/>
      <c r="BK55" s="17"/>
      <c r="BL55" s="17"/>
      <c r="BM55" s="17"/>
      <c r="BN55" s="17"/>
      <c r="BO55" s="17"/>
      <c r="BP55" s="17"/>
      <c r="BQ55" s="17"/>
      <c r="BR55" s="17"/>
      <c r="BS55" s="17"/>
      <c r="BT55" s="17"/>
      <c r="BU55" s="17"/>
      <c r="BV55" s="17"/>
      <c r="BW55" s="17"/>
    </row>
    <row r="56" spans="35:75" x14ac:dyDescent="0.2">
      <c r="AI56" s="64"/>
      <c r="AJ56" s="64"/>
      <c r="AK56" s="64"/>
      <c r="AL56" s="64"/>
      <c r="AM56" s="64"/>
      <c r="AN56" s="64"/>
      <c r="AO56" s="64"/>
      <c r="AP56" s="64"/>
      <c r="AQ56" s="64"/>
      <c r="AR56" s="64"/>
      <c r="AS56" s="64"/>
      <c r="AT56" s="64"/>
      <c r="AU56" s="64"/>
      <c r="AV56" s="64"/>
      <c r="AW56" s="64"/>
      <c r="AX56" s="64"/>
      <c r="AY56" s="64"/>
      <c r="AZ56" s="64"/>
      <c r="BA56" s="64"/>
      <c r="BB56" s="64"/>
      <c r="BF56" s="17"/>
      <c r="BG56" s="17"/>
      <c r="BH56" s="17"/>
      <c r="BI56" s="17"/>
      <c r="BJ56" s="17"/>
      <c r="BK56" s="17"/>
      <c r="BL56" s="17"/>
      <c r="BM56" s="17"/>
      <c r="BN56" s="17"/>
      <c r="BO56" s="17"/>
      <c r="BP56" s="17"/>
      <c r="BQ56" s="17"/>
      <c r="BR56" s="17"/>
      <c r="BS56" s="17"/>
      <c r="BT56" s="17"/>
      <c r="BU56" s="17"/>
      <c r="BV56" s="17"/>
      <c r="BW56" s="17"/>
    </row>
    <row r="57" spans="35:75" x14ac:dyDescent="0.2">
      <c r="AI57" s="64"/>
      <c r="AJ57" s="64"/>
      <c r="AK57" s="64"/>
      <c r="AL57" s="64"/>
      <c r="AM57" s="64"/>
      <c r="AN57" s="64"/>
      <c r="AO57" s="64"/>
      <c r="AP57" s="64"/>
      <c r="AQ57" s="64"/>
      <c r="AR57" s="64"/>
      <c r="AS57" s="64"/>
      <c r="AT57" s="64"/>
      <c r="AU57" s="64"/>
      <c r="AV57" s="64"/>
      <c r="AW57" s="64"/>
      <c r="AX57" s="64"/>
      <c r="AY57" s="64"/>
      <c r="AZ57" s="64"/>
      <c r="BA57" s="64"/>
      <c r="BB57" s="64"/>
      <c r="BF57" s="17"/>
      <c r="BG57" s="17"/>
      <c r="BH57" s="17"/>
      <c r="BI57" s="17"/>
      <c r="BJ57" s="17"/>
      <c r="BK57" s="17"/>
      <c r="BL57" s="17"/>
      <c r="BM57" s="17"/>
      <c r="BN57" s="17"/>
      <c r="BO57" s="17"/>
      <c r="BP57" s="17"/>
      <c r="BQ57" s="17"/>
      <c r="BR57" s="17"/>
      <c r="BS57" s="17"/>
      <c r="BT57" s="17"/>
      <c r="BU57" s="17"/>
      <c r="BV57" s="17"/>
      <c r="BW57" s="17"/>
    </row>
    <row r="58" spans="35:75" x14ac:dyDescent="0.2">
      <c r="AI58" s="64"/>
      <c r="AJ58" s="64"/>
      <c r="AK58" s="64"/>
      <c r="AL58" s="64"/>
      <c r="AM58" s="64"/>
      <c r="AN58" s="64"/>
      <c r="AO58" s="64"/>
      <c r="AP58" s="64"/>
      <c r="AQ58" s="64"/>
      <c r="AR58" s="64"/>
      <c r="AS58" s="64"/>
      <c r="AT58" s="64"/>
      <c r="AU58" s="64"/>
      <c r="AV58" s="64"/>
      <c r="AW58" s="64"/>
      <c r="AX58" s="64"/>
      <c r="AY58" s="64"/>
      <c r="AZ58" s="64"/>
      <c r="BA58" s="64"/>
      <c r="BB58" s="64"/>
      <c r="BF58" s="17"/>
      <c r="BG58" s="17"/>
      <c r="BH58" s="17"/>
      <c r="BI58" s="17"/>
      <c r="BJ58" s="17"/>
      <c r="BK58" s="17"/>
      <c r="BL58" s="17"/>
      <c r="BM58" s="17"/>
      <c r="BN58" s="17"/>
      <c r="BO58" s="17"/>
      <c r="BP58" s="17"/>
      <c r="BQ58" s="17"/>
      <c r="BR58" s="17"/>
      <c r="BS58" s="17"/>
      <c r="BT58" s="17"/>
      <c r="BU58" s="17"/>
      <c r="BV58" s="17"/>
      <c r="BW58" s="17"/>
    </row>
    <row r="59" spans="35:75" x14ac:dyDescent="0.2">
      <c r="AI59" s="64"/>
      <c r="AJ59" s="64"/>
      <c r="AK59" s="64"/>
      <c r="AL59" s="64"/>
      <c r="AM59" s="64"/>
      <c r="AN59" s="64"/>
      <c r="AO59" s="64"/>
      <c r="AP59" s="64"/>
      <c r="AQ59" s="64"/>
      <c r="AR59" s="64"/>
      <c r="AS59" s="64"/>
      <c r="AT59" s="64"/>
      <c r="AU59" s="64"/>
      <c r="AV59" s="64"/>
      <c r="AW59" s="64"/>
      <c r="AX59" s="64"/>
      <c r="AY59" s="64"/>
      <c r="AZ59" s="64"/>
      <c r="BA59" s="64"/>
      <c r="BB59" s="64"/>
      <c r="BF59" s="17"/>
      <c r="BG59" s="17"/>
      <c r="BH59" s="17"/>
      <c r="BI59" s="17"/>
      <c r="BJ59" s="17"/>
      <c r="BK59" s="17"/>
      <c r="BL59" s="17"/>
      <c r="BM59" s="17"/>
      <c r="BN59" s="17"/>
      <c r="BO59" s="17"/>
      <c r="BP59" s="17"/>
      <c r="BQ59" s="17"/>
      <c r="BR59" s="17"/>
      <c r="BS59" s="17"/>
      <c r="BT59" s="17"/>
      <c r="BU59" s="17"/>
      <c r="BV59" s="17"/>
      <c r="BW59" s="17"/>
    </row>
    <row r="60" spans="35:75" x14ac:dyDescent="0.2">
      <c r="AI60" s="64"/>
      <c r="AJ60" s="64"/>
      <c r="AK60" s="64"/>
      <c r="AL60" s="64"/>
      <c r="AM60" s="64"/>
      <c r="AN60" s="64"/>
      <c r="AO60" s="64"/>
      <c r="AP60" s="64"/>
      <c r="AQ60" s="64"/>
      <c r="AR60" s="64"/>
      <c r="AS60" s="64"/>
      <c r="AT60" s="64"/>
      <c r="AU60" s="64"/>
      <c r="AV60" s="64"/>
      <c r="AW60" s="64"/>
      <c r="AX60" s="64"/>
      <c r="AY60" s="64"/>
      <c r="AZ60" s="64"/>
      <c r="BA60" s="64"/>
      <c r="BB60" s="64"/>
      <c r="BF60" s="17"/>
      <c r="BG60" s="17"/>
      <c r="BH60" s="17"/>
      <c r="BI60" s="17"/>
      <c r="BJ60" s="17"/>
      <c r="BK60" s="17"/>
      <c r="BL60" s="17"/>
      <c r="BM60" s="17"/>
      <c r="BN60" s="17"/>
      <c r="BO60" s="17"/>
      <c r="BP60" s="17"/>
      <c r="BQ60" s="17"/>
      <c r="BR60" s="17"/>
      <c r="BS60" s="17"/>
      <c r="BT60" s="17"/>
      <c r="BU60" s="17"/>
      <c r="BV60" s="17"/>
      <c r="BW60" s="17"/>
    </row>
    <row r="61" spans="35:75" x14ac:dyDescent="0.2">
      <c r="AI61" s="64"/>
      <c r="AJ61" s="64"/>
      <c r="AK61" s="64"/>
      <c r="AL61" s="64"/>
      <c r="AM61" s="64"/>
      <c r="AN61" s="64"/>
      <c r="AO61" s="64"/>
      <c r="AP61" s="64"/>
      <c r="AQ61" s="64"/>
      <c r="AR61" s="64"/>
      <c r="AS61" s="64"/>
      <c r="AT61" s="64"/>
      <c r="AU61" s="64"/>
      <c r="AV61" s="64"/>
      <c r="AW61" s="64"/>
      <c r="AX61" s="64"/>
      <c r="AY61" s="64"/>
      <c r="AZ61" s="64"/>
      <c r="BA61" s="64"/>
      <c r="BB61" s="64"/>
      <c r="BF61" s="17"/>
      <c r="BG61" s="17"/>
      <c r="BH61" s="17"/>
      <c r="BI61" s="17"/>
      <c r="BJ61" s="17"/>
      <c r="BK61" s="17"/>
      <c r="BL61" s="17"/>
      <c r="BM61" s="17"/>
      <c r="BN61" s="17"/>
      <c r="BO61" s="17"/>
      <c r="BP61" s="17"/>
      <c r="BQ61" s="17"/>
      <c r="BR61" s="17"/>
      <c r="BS61" s="17"/>
      <c r="BT61" s="17"/>
      <c r="BU61" s="17"/>
      <c r="BV61" s="17"/>
      <c r="BW61" s="17"/>
    </row>
    <row r="62" spans="35:75" x14ac:dyDescent="0.2">
      <c r="AI62" s="64"/>
      <c r="AJ62" s="64"/>
      <c r="AK62" s="64"/>
      <c r="AL62" s="64"/>
      <c r="AM62" s="64"/>
      <c r="AN62" s="64"/>
      <c r="AO62" s="64"/>
      <c r="AP62" s="64"/>
      <c r="AQ62" s="64"/>
      <c r="AR62" s="64"/>
      <c r="AS62" s="64"/>
      <c r="AT62" s="64"/>
      <c r="AU62" s="64"/>
      <c r="AV62" s="64"/>
      <c r="AW62" s="64"/>
      <c r="AX62" s="64"/>
      <c r="AY62" s="64"/>
      <c r="AZ62" s="64"/>
      <c r="BA62" s="64"/>
      <c r="BB62" s="64"/>
      <c r="BF62" s="17"/>
      <c r="BG62" s="17"/>
      <c r="BH62" s="17"/>
      <c r="BI62" s="17"/>
      <c r="BJ62" s="17"/>
      <c r="BK62" s="17"/>
      <c r="BL62" s="17"/>
      <c r="BM62" s="17"/>
      <c r="BN62" s="17"/>
      <c r="BO62" s="17"/>
      <c r="BP62" s="17"/>
      <c r="BQ62" s="17"/>
      <c r="BR62" s="17"/>
      <c r="BS62" s="17"/>
      <c r="BT62" s="17"/>
      <c r="BU62" s="17"/>
      <c r="BV62" s="17"/>
      <c r="BW62" s="17"/>
    </row>
    <row r="63" spans="35:75" x14ac:dyDescent="0.2">
      <c r="AI63" s="64"/>
      <c r="AJ63" s="64"/>
      <c r="AK63" s="64"/>
      <c r="AL63" s="64"/>
      <c r="AM63" s="64"/>
      <c r="AN63" s="64"/>
      <c r="AO63" s="64"/>
      <c r="AP63" s="64"/>
      <c r="AQ63" s="64"/>
      <c r="AR63" s="64"/>
      <c r="AS63" s="64"/>
      <c r="AT63" s="64"/>
      <c r="AU63" s="64"/>
      <c r="AV63" s="64"/>
      <c r="AW63" s="64"/>
      <c r="AX63" s="64"/>
      <c r="AY63" s="64"/>
      <c r="AZ63" s="64"/>
      <c r="BA63" s="64"/>
      <c r="BB63" s="64"/>
      <c r="BF63" s="17"/>
      <c r="BG63" s="17"/>
      <c r="BH63" s="17"/>
      <c r="BI63" s="17"/>
      <c r="BJ63" s="17"/>
      <c r="BK63" s="17"/>
      <c r="BL63" s="17"/>
      <c r="BM63" s="17"/>
      <c r="BN63" s="17"/>
      <c r="BO63" s="17"/>
      <c r="BP63" s="17"/>
      <c r="BQ63" s="17"/>
      <c r="BR63" s="17"/>
      <c r="BS63" s="17"/>
      <c r="BT63" s="17"/>
      <c r="BU63" s="17"/>
      <c r="BV63" s="17"/>
      <c r="BW63" s="17"/>
    </row>
    <row r="64" spans="35:75" x14ac:dyDescent="0.2">
      <c r="AI64" s="64"/>
      <c r="AJ64" s="64"/>
      <c r="AK64" s="64"/>
      <c r="AL64" s="64"/>
      <c r="AM64" s="64"/>
      <c r="AN64" s="64"/>
      <c r="AO64" s="64"/>
      <c r="AP64" s="64"/>
      <c r="AQ64" s="64"/>
      <c r="AR64" s="64"/>
      <c r="AS64" s="64"/>
      <c r="AT64" s="64"/>
      <c r="AU64" s="64"/>
      <c r="AV64" s="64"/>
      <c r="AW64" s="64"/>
      <c r="AX64" s="64"/>
      <c r="AY64" s="64"/>
      <c r="AZ64" s="64"/>
      <c r="BA64" s="64"/>
      <c r="BB64" s="64"/>
      <c r="BF64" s="17"/>
      <c r="BG64" s="17"/>
      <c r="BH64" s="17"/>
      <c r="BI64" s="17"/>
      <c r="BJ64" s="17"/>
      <c r="BK64" s="17"/>
      <c r="BL64" s="17"/>
      <c r="BM64" s="17"/>
      <c r="BN64" s="17"/>
      <c r="BO64" s="17"/>
      <c r="BP64" s="17"/>
      <c r="BQ64" s="17"/>
      <c r="BR64" s="17"/>
      <c r="BS64" s="17"/>
      <c r="BT64" s="17"/>
      <c r="BU64" s="17"/>
      <c r="BV64" s="17"/>
      <c r="BW64" s="17"/>
    </row>
    <row r="65" spans="35:75" x14ac:dyDescent="0.2">
      <c r="AI65" s="64"/>
      <c r="AJ65" s="64"/>
      <c r="AK65" s="64"/>
      <c r="AL65" s="64"/>
      <c r="AM65" s="64"/>
      <c r="AN65" s="64"/>
      <c r="AO65" s="64"/>
      <c r="AP65" s="64"/>
      <c r="AQ65" s="64"/>
      <c r="AR65" s="64"/>
      <c r="AS65" s="64"/>
      <c r="AT65" s="64"/>
      <c r="AU65" s="64"/>
      <c r="AV65" s="64"/>
      <c r="AW65" s="64"/>
      <c r="AX65" s="64"/>
      <c r="AY65" s="64"/>
      <c r="AZ65" s="64"/>
      <c r="BA65" s="64"/>
      <c r="BB65" s="64"/>
      <c r="BF65" s="17"/>
      <c r="BG65" s="17"/>
      <c r="BH65" s="17"/>
      <c r="BI65" s="17"/>
      <c r="BJ65" s="17"/>
      <c r="BK65" s="17"/>
      <c r="BL65" s="17"/>
      <c r="BM65" s="17"/>
      <c r="BN65" s="17"/>
      <c r="BO65" s="17"/>
      <c r="BP65" s="17"/>
      <c r="BQ65" s="17"/>
      <c r="BR65" s="17"/>
      <c r="BS65" s="17"/>
      <c r="BT65" s="17"/>
      <c r="BU65" s="17"/>
      <c r="BV65" s="17"/>
      <c r="BW65" s="17"/>
    </row>
    <row r="66" spans="35:75" x14ac:dyDescent="0.2">
      <c r="AI66" s="64"/>
      <c r="AJ66" s="64"/>
      <c r="AK66" s="64"/>
      <c r="AL66" s="64"/>
      <c r="AM66" s="64"/>
      <c r="AN66" s="64"/>
      <c r="AO66" s="64"/>
      <c r="AP66" s="64"/>
      <c r="AQ66" s="64"/>
      <c r="AR66" s="64"/>
      <c r="AS66" s="64"/>
      <c r="AT66" s="64"/>
      <c r="AU66" s="64"/>
      <c r="AV66" s="64"/>
      <c r="AW66" s="64"/>
      <c r="AX66" s="64"/>
      <c r="AY66" s="64"/>
      <c r="AZ66" s="64"/>
      <c r="BA66" s="64"/>
      <c r="BB66" s="64"/>
      <c r="BF66" s="17"/>
      <c r="BG66" s="17"/>
      <c r="BH66" s="17"/>
      <c r="BI66" s="17"/>
      <c r="BJ66" s="17"/>
      <c r="BK66" s="17"/>
      <c r="BL66" s="17"/>
      <c r="BM66" s="17"/>
      <c r="BN66" s="17"/>
      <c r="BO66" s="17"/>
      <c r="BP66" s="17"/>
      <c r="BQ66" s="17"/>
      <c r="BR66" s="17"/>
      <c r="BS66" s="17"/>
      <c r="BT66" s="17"/>
      <c r="BU66" s="17"/>
      <c r="BV66" s="17"/>
      <c r="BW66" s="17"/>
    </row>
    <row r="67" spans="35:75" x14ac:dyDescent="0.2">
      <c r="AI67" s="64"/>
      <c r="AJ67" s="64"/>
      <c r="AK67" s="64"/>
      <c r="AL67" s="64"/>
      <c r="AM67" s="64"/>
      <c r="AN67" s="64"/>
      <c r="AO67" s="64"/>
      <c r="AP67" s="64"/>
      <c r="AQ67" s="64"/>
      <c r="AR67" s="64"/>
      <c r="AS67" s="64"/>
      <c r="AT67" s="64"/>
      <c r="AU67" s="64"/>
      <c r="AV67" s="64"/>
      <c r="AW67" s="64"/>
      <c r="AX67" s="64"/>
      <c r="AY67" s="64"/>
      <c r="AZ67" s="64"/>
      <c r="BA67" s="64"/>
      <c r="BB67" s="64"/>
      <c r="BF67" s="17"/>
      <c r="BG67" s="17"/>
      <c r="BH67" s="17"/>
      <c r="BI67" s="17"/>
      <c r="BJ67" s="17"/>
      <c r="BK67" s="17"/>
      <c r="BL67" s="17"/>
      <c r="BM67" s="17"/>
      <c r="BN67" s="17"/>
      <c r="BO67" s="17"/>
      <c r="BP67" s="17"/>
      <c r="BQ67" s="17"/>
      <c r="BR67" s="17"/>
      <c r="BS67" s="17"/>
      <c r="BT67" s="17"/>
      <c r="BU67" s="17"/>
      <c r="BV67" s="17"/>
      <c r="BW67" s="17"/>
    </row>
    <row r="68" spans="35:75" x14ac:dyDescent="0.2">
      <c r="AI68" s="64"/>
      <c r="AJ68" s="64"/>
      <c r="AK68" s="64"/>
      <c r="AL68" s="64"/>
      <c r="AM68" s="64"/>
      <c r="AN68" s="64"/>
      <c r="AO68" s="64"/>
      <c r="AP68" s="64"/>
      <c r="AQ68" s="64"/>
      <c r="AR68" s="64"/>
      <c r="AS68" s="64"/>
      <c r="AT68" s="64"/>
      <c r="AU68" s="64"/>
      <c r="AV68" s="64"/>
      <c r="AW68" s="64"/>
      <c r="AX68" s="64"/>
      <c r="AY68" s="64"/>
      <c r="AZ68" s="64"/>
      <c r="BA68" s="64"/>
      <c r="BB68" s="64"/>
      <c r="BF68" s="17"/>
      <c r="BG68" s="17"/>
      <c r="BH68" s="17"/>
      <c r="BI68" s="17"/>
      <c r="BJ68" s="17"/>
      <c r="BK68" s="17"/>
      <c r="BL68" s="17"/>
      <c r="BM68" s="17"/>
      <c r="BN68" s="17"/>
      <c r="BO68" s="17"/>
      <c r="BP68" s="17"/>
      <c r="BQ68" s="17"/>
      <c r="BR68" s="17"/>
      <c r="BS68" s="17"/>
      <c r="BT68" s="17"/>
      <c r="BU68" s="17"/>
      <c r="BV68" s="17"/>
      <c r="BW68" s="17"/>
    </row>
    <row r="69" spans="35:75" x14ac:dyDescent="0.2">
      <c r="AI69" s="64"/>
      <c r="AJ69" s="64"/>
      <c r="AK69" s="64"/>
      <c r="AL69" s="64"/>
      <c r="AM69" s="64"/>
      <c r="AN69" s="64"/>
      <c r="AO69" s="64"/>
      <c r="AP69" s="64"/>
      <c r="AQ69" s="64"/>
      <c r="AR69" s="64"/>
      <c r="AS69" s="64"/>
      <c r="AT69" s="64"/>
      <c r="AU69" s="64"/>
      <c r="AV69" s="64"/>
      <c r="AW69" s="64"/>
      <c r="AX69" s="64"/>
      <c r="AY69" s="64"/>
      <c r="AZ69" s="64"/>
      <c r="BA69" s="64"/>
      <c r="BB69" s="64"/>
      <c r="BF69" s="17"/>
      <c r="BG69" s="17"/>
      <c r="BH69" s="17"/>
      <c r="BI69" s="17"/>
      <c r="BJ69" s="17"/>
      <c r="BK69" s="17"/>
      <c r="BL69" s="17"/>
      <c r="BM69" s="17"/>
      <c r="BN69" s="17"/>
      <c r="BO69" s="17"/>
      <c r="BP69" s="17"/>
      <c r="BQ69" s="17"/>
      <c r="BR69" s="17"/>
      <c r="BS69" s="17"/>
      <c r="BT69" s="17"/>
      <c r="BU69" s="17"/>
      <c r="BV69" s="17"/>
      <c r="BW69" s="17"/>
    </row>
    <row r="70" spans="35:75" x14ac:dyDescent="0.2">
      <c r="AI70" s="64"/>
      <c r="AJ70" s="64"/>
      <c r="AK70" s="64"/>
      <c r="AL70" s="64"/>
      <c r="AM70" s="64"/>
      <c r="AN70" s="64"/>
      <c r="AO70" s="64"/>
      <c r="AP70" s="64"/>
      <c r="AQ70" s="64"/>
      <c r="AR70" s="64"/>
      <c r="AS70" s="64"/>
      <c r="AT70" s="64"/>
      <c r="AU70" s="64"/>
      <c r="AV70" s="64"/>
      <c r="AW70" s="64"/>
      <c r="AX70" s="64"/>
      <c r="AY70" s="64"/>
      <c r="AZ70" s="64"/>
      <c r="BA70" s="64"/>
      <c r="BB70" s="64"/>
      <c r="BF70" s="17"/>
      <c r="BG70" s="17"/>
      <c r="BH70" s="17"/>
      <c r="BI70" s="17"/>
      <c r="BJ70" s="17"/>
      <c r="BK70" s="17"/>
      <c r="BL70" s="17"/>
      <c r="BM70" s="17"/>
      <c r="BN70" s="17"/>
      <c r="BO70" s="17"/>
      <c r="BP70" s="17"/>
      <c r="BQ70" s="17"/>
      <c r="BR70" s="17"/>
      <c r="BS70" s="17"/>
      <c r="BT70" s="17"/>
      <c r="BU70" s="17"/>
      <c r="BV70" s="17"/>
      <c r="BW70" s="17"/>
    </row>
    <row r="71" spans="35:75" x14ac:dyDescent="0.2">
      <c r="AI71" s="64"/>
      <c r="AJ71" s="64"/>
      <c r="AK71" s="64"/>
      <c r="AL71" s="64"/>
      <c r="AM71" s="64"/>
      <c r="AN71" s="64"/>
      <c r="AO71" s="64"/>
      <c r="AP71" s="64"/>
      <c r="AQ71" s="64"/>
      <c r="AR71" s="64"/>
      <c r="AS71" s="64"/>
      <c r="AT71" s="64"/>
      <c r="AU71" s="64"/>
      <c r="AV71" s="64"/>
      <c r="AW71" s="64"/>
      <c r="AX71" s="64"/>
      <c r="AY71" s="64"/>
      <c r="AZ71" s="64"/>
      <c r="BA71" s="64"/>
      <c r="BB71" s="64"/>
      <c r="BF71" s="17"/>
      <c r="BG71" s="17"/>
      <c r="BH71" s="17"/>
      <c r="BI71" s="17"/>
      <c r="BJ71" s="17"/>
      <c r="BK71" s="17"/>
      <c r="BL71" s="17"/>
      <c r="BM71" s="17"/>
      <c r="BN71" s="17"/>
      <c r="BO71" s="17"/>
      <c r="BP71" s="17"/>
      <c r="BQ71" s="17"/>
      <c r="BR71" s="17"/>
      <c r="BS71" s="17"/>
      <c r="BT71" s="17"/>
      <c r="BU71" s="17"/>
      <c r="BV71" s="17"/>
      <c r="BW71" s="17"/>
    </row>
    <row r="72" spans="35:75" x14ac:dyDescent="0.2">
      <c r="AI72" s="64"/>
      <c r="AJ72" s="64"/>
      <c r="AK72" s="64"/>
      <c r="AL72" s="64"/>
      <c r="AM72" s="64"/>
      <c r="AN72" s="64"/>
      <c r="AO72" s="64"/>
      <c r="AP72" s="64"/>
      <c r="AQ72" s="64"/>
      <c r="AR72" s="64"/>
      <c r="AS72" s="64"/>
      <c r="AT72" s="64"/>
      <c r="AU72" s="64"/>
      <c r="AV72" s="64"/>
      <c r="AW72" s="64"/>
      <c r="AX72" s="64"/>
      <c r="AY72" s="64"/>
      <c r="AZ72" s="64"/>
      <c r="BA72" s="64"/>
      <c r="BB72" s="64"/>
      <c r="BF72" s="17"/>
      <c r="BG72" s="17"/>
      <c r="BH72" s="17"/>
      <c r="BI72" s="17"/>
      <c r="BJ72" s="17"/>
      <c r="BK72" s="17"/>
      <c r="BL72" s="17"/>
      <c r="BM72" s="17"/>
      <c r="BN72" s="17"/>
      <c r="BO72" s="17"/>
      <c r="BP72" s="17"/>
      <c r="BQ72" s="17"/>
      <c r="BR72" s="17"/>
      <c r="BS72" s="17"/>
      <c r="BT72" s="17"/>
      <c r="BU72" s="17"/>
      <c r="BV72" s="17"/>
      <c r="BW72" s="17"/>
    </row>
    <row r="73" spans="35:75" x14ac:dyDescent="0.2">
      <c r="AI73" s="64"/>
      <c r="AJ73" s="64"/>
      <c r="AK73" s="64"/>
      <c r="AL73" s="64"/>
      <c r="AM73" s="64"/>
      <c r="AN73" s="64"/>
      <c r="AO73" s="64"/>
      <c r="AP73" s="64"/>
      <c r="AQ73" s="64"/>
      <c r="AR73" s="64"/>
      <c r="AS73" s="64"/>
      <c r="AT73" s="64"/>
      <c r="AU73" s="64"/>
      <c r="AV73" s="64"/>
      <c r="AW73" s="64"/>
      <c r="AX73" s="64"/>
      <c r="AY73" s="64"/>
      <c r="AZ73" s="64"/>
      <c r="BA73" s="64"/>
      <c r="BB73" s="64"/>
      <c r="BF73" s="17"/>
      <c r="BG73" s="17"/>
      <c r="BH73" s="17"/>
      <c r="BI73" s="17"/>
      <c r="BJ73" s="17"/>
      <c r="BK73" s="17"/>
      <c r="BL73" s="17"/>
      <c r="BM73" s="17"/>
      <c r="BN73" s="17"/>
      <c r="BO73" s="17"/>
      <c r="BP73" s="17"/>
      <c r="BQ73" s="17"/>
      <c r="BR73" s="17"/>
      <c r="BS73" s="17"/>
      <c r="BT73" s="17"/>
      <c r="BU73" s="17"/>
      <c r="BV73" s="17"/>
      <c r="BW73" s="17"/>
    </row>
    <row r="74" spans="35:75" x14ac:dyDescent="0.2">
      <c r="AI74" s="64"/>
      <c r="AJ74" s="64"/>
      <c r="AK74" s="64"/>
      <c r="AL74" s="64"/>
      <c r="AM74" s="64"/>
      <c r="AN74" s="64"/>
      <c r="AO74" s="64"/>
      <c r="AP74" s="64"/>
      <c r="AQ74" s="64"/>
      <c r="AR74" s="64"/>
      <c r="AS74" s="64"/>
      <c r="AT74" s="64"/>
      <c r="AU74" s="64"/>
      <c r="AV74" s="64"/>
      <c r="AW74" s="64"/>
      <c r="AX74" s="64"/>
      <c r="AY74" s="64"/>
      <c r="AZ74" s="64"/>
      <c r="BA74" s="64"/>
      <c r="BB74" s="64"/>
      <c r="BF74" s="17"/>
      <c r="BG74" s="17"/>
      <c r="BH74" s="17"/>
      <c r="BI74" s="17"/>
      <c r="BJ74" s="17"/>
      <c r="BK74" s="17"/>
      <c r="BL74" s="17"/>
      <c r="BM74" s="17"/>
      <c r="BN74" s="17"/>
      <c r="BO74" s="17"/>
      <c r="BP74" s="17"/>
      <c r="BQ74" s="17"/>
      <c r="BR74" s="17"/>
      <c r="BS74" s="17"/>
      <c r="BT74" s="17"/>
      <c r="BU74" s="17"/>
      <c r="BV74" s="17"/>
      <c r="BW74" s="17"/>
    </row>
    <row r="75" spans="35:75" x14ac:dyDescent="0.2">
      <c r="AI75" s="64"/>
      <c r="AJ75" s="64"/>
      <c r="AK75" s="64"/>
      <c r="AL75" s="64"/>
      <c r="AM75" s="64"/>
      <c r="AN75" s="64"/>
      <c r="AO75" s="64"/>
      <c r="AP75" s="64"/>
      <c r="AQ75" s="64"/>
      <c r="AR75" s="64"/>
      <c r="AS75" s="64"/>
      <c r="AT75" s="64"/>
      <c r="AU75" s="64"/>
      <c r="AV75" s="64"/>
      <c r="AW75" s="64"/>
      <c r="AX75" s="64"/>
      <c r="AY75" s="64"/>
      <c r="AZ75" s="64"/>
      <c r="BA75" s="64"/>
      <c r="BB75" s="64"/>
      <c r="BF75" s="17"/>
      <c r="BG75" s="17"/>
      <c r="BH75" s="17"/>
      <c r="BI75" s="17"/>
      <c r="BJ75" s="17"/>
      <c r="BK75" s="17"/>
      <c r="BL75" s="17"/>
      <c r="BM75" s="17"/>
      <c r="BN75" s="17"/>
      <c r="BO75" s="17"/>
      <c r="BP75" s="17"/>
      <c r="BQ75" s="17"/>
      <c r="BR75" s="17"/>
      <c r="BS75" s="17"/>
      <c r="BT75" s="17"/>
      <c r="BU75" s="17"/>
      <c r="BV75" s="17"/>
      <c r="BW75" s="17"/>
    </row>
    <row r="76" spans="35:75" x14ac:dyDescent="0.2">
      <c r="AI76" s="64"/>
      <c r="AJ76" s="64"/>
      <c r="AK76" s="64"/>
      <c r="AL76" s="64"/>
      <c r="AM76" s="64"/>
      <c r="AN76" s="64"/>
      <c r="AO76" s="64"/>
      <c r="AP76" s="64"/>
      <c r="AQ76" s="64"/>
      <c r="AR76" s="64"/>
      <c r="AS76" s="64"/>
      <c r="AT76" s="64"/>
      <c r="AU76" s="64"/>
      <c r="AV76" s="64"/>
      <c r="AW76" s="64"/>
      <c r="AX76" s="64"/>
      <c r="AY76" s="64"/>
      <c r="AZ76" s="64"/>
      <c r="BA76" s="64"/>
      <c r="BB76" s="64"/>
      <c r="BF76" s="17"/>
      <c r="BG76" s="17"/>
      <c r="BH76" s="17"/>
      <c r="BI76" s="17"/>
      <c r="BJ76" s="17"/>
      <c r="BK76" s="17"/>
      <c r="BL76" s="17"/>
      <c r="BM76" s="17"/>
      <c r="BN76" s="17"/>
      <c r="BO76" s="17"/>
      <c r="BP76" s="17"/>
      <c r="BQ76" s="17"/>
      <c r="BR76" s="17"/>
      <c r="BS76" s="17"/>
      <c r="BT76" s="17"/>
      <c r="BU76" s="17"/>
      <c r="BV76" s="17"/>
      <c r="BW76" s="17"/>
    </row>
    <row r="77" spans="35:75" x14ac:dyDescent="0.2">
      <c r="AI77" s="64"/>
      <c r="AJ77" s="64"/>
      <c r="AK77" s="64"/>
      <c r="AL77" s="64"/>
      <c r="AM77" s="64"/>
      <c r="AN77" s="64"/>
      <c r="AO77" s="64"/>
      <c r="AP77" s="64"/>
      <c r="AQ77" s="64"/>
      <c r="AR77" s="64"/>
      <c r="AS77" s="64"/>
      <c r="AT77" s="64"/>
      <c r="AU77" s="64"/>
      <c r="AV77" s="64"/>
      <c r="AW77" s="64"/>
      <c r="AX77" s="64"/>
      <c r="AY77" s="64"/>
      <c r="AZ77" s="64"/>
      <c r="BA77" s="64"/>
      <c r="BB77" s="64"/>
      <c r="BF77" s="17"/>
      <c r="BG77" s="17"/>
      <c r="BH77" s="17"/>
      <c r="BI77" s="17"/>
      <c r="BJ77" s="17"/>
      <c r="BK77" s="17"/>
      <c r="BL77" s="17"/>
      <c r="BM77" s="17"/>
      <c r="BN77" s="17"/>
      <c r="BO77" s="17"/>
      <c r="BP77" s="17"/>
      <c r="BQ77" s="17"/>
      <c r="BR77" s="17"/>
      <c r="BS77" s="17"/>
      <c r="BT77" s="17"/>
      <c r="BU77" s="17"/>
      <c r="BV77" s="17"/>
      <c r="BW77" s="17"/>
    </row>
    <row r="78" spans="35:75" x14ac:dyDescent="0.2">
      <c r="AI78" s="64"/>
      <c r="AJ78" s="64"/>
      <c r="AK78" s="64"/>
      <c r="AL78" s="64"/>
      <c r="AM78" s="64"/>
      <c r="AN78" s="64"/>
      <c r="AO78" s="64"/>
      <c r="AP78" s="64"/>
      <c r="AQ78" s="64"/>
      <c r="AR78" s="64"/>
      <c r="AS78" s="64"/>
      <c r="AT78" s="64"/>
      <c r="AU78" s="64"/>
      <c r="AV78" s="64"/>
      <c r="AW78" s="64"/>
      <c r="AX78" s="64"/>
      <c r="AY78" s="64"/>
      <c r="AZ78" s="64"/>
      <c r="BA78" s="64"/>
      <c r="BB78" s="64"/>
      <c r="BF78" s="17"/>
      <c r="BG78" s="17"/>
      <c r="BH78" s="17"/>
      <c r="BI78" s="17"/>
      <c r="BJ78" s="17"/>
      <c r="BK78" s="17"/>
      <c r="BL78" s="17"/>
      <c r="BM78" s="17"/>
      <c r="BN78" s="17"/>
      <c r="BO78" s="17"/>
      <c r="BP78" s="17"/>
      <c r="BQ78" s="17"/>
      <c r="BR78" s="17"/>
      <c r="BS78" s="17"/>
      <c r="BT78" s="17"/>
      <c r="BU78" s="17"/>
      <c r="BV78" s="17"/>
      <c r="BW78" s="17"/>
    </row>
    <row r="79" spans="35:75" x14ac:dyDescent="0.2">
      <c r="AI79" s="64"/>
      <c r="AJ79" s="64"/>
      <c r="AK79" s="64"/>
      <c r="AL79" s="64"/>
      <c r="AM79" s="64"/>
      <c r="AN79" s="64"/>
      <c r="AO79" s="64"/>
      <c r="AP79" s="64"/>
      <c r="AQ79" s="64"/>
      <c r="AR79" s="64"/>
      <c r="AS79" s="64"/>
      <c r="AT79" s="64"/>
      <c r="AU79" s="64"/>
      <c r="AV79" s="64"/>
      <c r="AW79" s="64"/>
      <c r="AX79" s="64"/>
      <c r="AY79" s="64"/>
      <c r="AZ79" s="64"/>
      <c r="BA79" s="64"/>
      <c r="BB79" s="64"/>
      <c r="BF79" s="17"/>
      <c r="BG79" s="17"/>
      <c r="BH79" s="17"/>
      <c r="BI79" s="17"/>
      <c r="BJ79" s="17"/>
      <c r="BK79" s="17"/>
      <c r="BL79" s="17"/>
      <c r="BM79" s="17"/>
      <c r="BN79" s="17"/>
      <c r="BO79" s="17"/>
      <c r="BP79" s="17"/>
      <c r="BQ79" s="17"/>
      <c r="BR79" s="17"/>
      <c r="BS79" s="17"/>
      <c r="BT79" s="17"/>
      <c r="BU79" s="17"/>
      <c r="BV79" s="17"/>
      <c r="BW79" s="17"/>
    </row>
    <row r="80" spans="35:75" x14ac:dyDescent="0.2">
      <c r="AI80" s="64"/>
      <c r="AJ80" s="64"/>
      <c r="AK80" s="64"/>
      <c r="AL80" s="64"/>
      <c r="AM80" s="64"/>
      <c r="AN80" s="64"/>
      <c r="AO80" s="64"/>
      <c r="AP80" s="64"/>
      <c r="AQ80" s="64"/>
      <c r="AR80" s="64"/>
      <c r="AS80" s="64"/>
      <c r="AT80" s="64"/>
      <c r="AU80" s="64"/>
      <c r="AV80" s="64"/>
      <c r="AW80" s="64"/>
      <c r="AX80" s="64"/>
      <c r="AY80" s="64"/>
      <c r="AZ80" s="64"/>
      <c r="BA80" s="64"/>
      <c r="BB80" s="64"/>
      <c r="BF80" s="17"/>
      <c r="BG80" s="17"/>
      <c r="BH80" s="17"/>
      <c r="BI80" s="17"/>
      <c r="BJ80" s="17"/>
      <c r="BK80" s="17"/>
      <c r="BL80" s="17"/>
      <c r="BM80" s="17"/>
      <c r="BN80" s="17"/>
      <c r="BO80" s="17"/>
      <c r="BP80" s="17"/>
      <c r="BQ80" s="17"/>
      <c r="BR80" s="17"/>
      <c r="BS80" s="17"/>
      <c r="BT80" s="17"/>
      <c r="BU80" s="17"/>
      <c r="BV80" s="17"/>
      <c r="BW80" s="17"/>
    </row>
  </sheetData>
  <sheetProtection algorithmName="SHA-512" hashValue="GfN4mrTeumU7Md80R6oz68+maRfDQDCuNFOGMBjJKnUEFBdMGSSo4VXO3BKVUPkss+DVcEumd37us5cBz/3msQ==" saltValue="ib3CdBTjHZ+xWO5zojxf9Q==" spinCount="100000" sheet="1" selectLockedCells="1" autoFilter="0"/>
  <mergeCells count="12">
    <mergeCell ref="A1:C1"/>
    <mergeCell ref="D1:F1"/>
    <mergeCell ref="BB1:BC1"/>
    <mergeCell ref="BD1:BE1"/>
    <mergeCell ref="AL1:AM1"/>
    <mergeCell ref="AP1:AQ1"/>
    <mergeCell ref="AR1:AS1"/>
    <mergeCell ref="AV1:AW1"/>
    <mergeCell ref="AX1:AY1"/>
    <mergeCell ref="AZ1:BA1"/>
    <mergeCell ref="AN1:AO1"/>
    <mergeCell ref="AT1:AU1"/>
  </mergeCells>
  <conditionalFormatting sqref="A5:G43">
    <cfRule type="expression" dxfId="10" priority="15">
      <formula>AND($B5="H",SecurityNiveau="Basis")</formula>
    </cfRule>
  </conditionalFormatting>
  <conditionalFormatting sqref="B1:B39 B41:B1048576">
    <cfRule type="cellIs" dxfId="9" priority="23" operator="equal">
      <formula>"H"</formula>
    </cfRule>
  </conditionalFormatting>
  <conditionalFormatting sqref="F5:F43">
    <cfRule type="expression" dxfId="8" priority="1">
      <formula>AND(_Check="x",$F5&lt;&gt;"",$F5&lt;&gt;"-",$F5&lt;&gt;"n.v.t.",$F5&lt;&gt;"n/a",$F5&lt;&gt;$AD5)</formula>
    </cfRule>
    <cfRule type="cellIs" dxfId="7" priority="26" operator="equal">
      <formula>0</formula>
    </cfRule>
  </conditionalFormatting>
  <dataValidations count="4">
    <dataValidation type="list" errorStyle="information" allowBlank="1" showInputMessage="1" showErrorMessage="1" sqref="F6:F8 F10:F12 F14 F16:F20 F22:F26 F28:F31 F33:F34 F37:F39 F42:F43" xr:uid="{00000000-0002-0000-0500-000000000000}">
      <formula1>lst_janee</formula1>
    </dataValidation>
    <dataValidation type="list" allowBlank="1" showInputMessage="1" showErrorMessage="1" sqref="AB6:AB43" xr:uid="{00000000-0002-0000-0500-000001000000}">
      <formula1>lst_Category</formula1>
    </dataValidation>
    <dataValidation type="list" errorStyle="information" allowBlank="1" showInputMessage="1" showErrorMessage="1" sqref="F32 F41" xr:uid="{00000000-0002-0000-0500-000002000000}">
      <formula1>lst_janeenvt</formula1>
    </dataValidation>
    <dataValidation type="list" errorStyle="information" allowBlank="1" showInputMessage="1" showErrorMessage="1" sqref="F35" xr:uid="{00000000-0002-0000-0500-000003000000}">
      <formula1>lst_janeeToel</formula1>
    </dataValidation>
  </dataValidations>
  <pageMargins left="0.25" right="0.25" top="0.75" bottom="0.75" header="0.3" footer="0.3"/>
  <pageSetup paperSize="8" orientation="landscape" errors="dash" r:id="rId1"/>
  <headerFooter>
    <oddFooter>&amp;L&amp;8&amp;F | &amp;A&amp;C&amp;8Indien ingevuld - VERTROUWELIJK&amp;R&amp;8&amp;P van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A1:CD352"/>
  <sheetViews>
    <sheetView showGridLines="0" showRowColHeaders="0" showZeros="0" workbookViewId="0">
      <pane xSplit="4" ySplit="4" topLeftCell="E5" activePane="bottomRight" state="frozen"/>
      <selection pane="topRight" activeCell="D5" sqref="D5"/>
      <selection pane="bottomLeft" activeCell="D5" sqref="D5"/>
      <selection pane="bottomRight" activeCell="D7" sqref="D7"/>
    </sheetView>
  </sheetViews>
  <sheetFormatPr defaultColWidth="9" defaultRowHeight="15" x14ac:dyDescent="0.2"/>
  <cols>
    <col min="1" max="1" width="18.28515625" style="17" customWidth="1"/>
    <col min="2" max="2" width="80.7109375" style="19" customWidth="1"/>
    <col min="3" max="3" width="17.28515625" style="19" customWidth="1"/>
    <col min="4" max="4" width="28.5703125" style="19" customWidth="1"/>
    <col min="5" max="5" width="9.28515625" style="252" hidden="1" customWidth="1"/>
    <col min="6" max="6" width="14" style="252" hidden="1" customWidth="1"/>
    <col min="7" max="7" width="26.42578125" style="252" hidden="1" customWidth="1"/>
    <col min="8" max="8" width="12" style="122" hidden="1" customWidth="1"/>
    <col min="9" max="9" width="9" style="122" hidden="1" customWidth="1"/>
    <col min="10" max="10" width="14.140625" style="122" hidden="1" customWidth="1"/>
    <col min="11" max="11" width="11.5703125" style="122" hidden="1" customWidth="1"/>
    <col min="12" max="15" width="4" style="122" hidden="1" customWidth="1"/>
    <col min="16" max="25" width="3.28515625" style="122" hidden="1" customWidth="1"/>
    <col min="26" max="26" width="4.7109375" style="122" hidden="1" customWidth="1"/>
    <col min="27" max="27" width="7.7109375" style="122" hidden="1" customWidth="1"/>
    <col min="28" max="28" width="9.85546875" style="122" hidden="1" customWidth="1"/>
    <col min="29" max="29" width="21" style="70" hidden="1" customWidth="1"/>
    <col min="30" max="30" width="14.85546875" style="42" hidden="1" customWidth="1"/>
    <col min="31" max="31" width="12.7109375" style="69" hidden="1" customWidth="1"/>
    <col min="32" max="32" width="11.7109375" style="17" hidden="1" customWidth="1"/>
    <col min="33" max="37" width="9" style="17" hidden="1" customWidth="1"/>
    <col min="38" max="38" width="6.85546875" style="17" hidden="1" customWidth="1"/>
    <col min="39" max="50" width="9" style="17" hidden="1" customWidth="1"/>
    <col min="51" max="51" width="11.5703125" style="64" hidden="1" customWidth="1"/>
    <col min="52" max="54" width="9" style="64" hidden="1" customWidth="1"/>
    <col min="55" max="55" width="3.7109375" style="64" hidden="1" customWidth="1"/>
    <col min="56" max="56" width="4.28515625" style="64" hidden="1" customWidth="1"/>
    <col min="57" max="57" width="5.7109375" style="98" hidden="1" customWidth="1"/>
    <col min="58" max="58" width="13" style="64" hidden="1" customWidth="1"/>
    <col min="59" max="59" width="13.7109375" style="120" hidden="1" customWidth="1"/>
    <col min="60" max="65" width="9" style="64" hidden="1" customWidth="1"/>
    <col min="66" max="67" width="9" style="64" customWidth="1"/>
    <col min="68" max="82" width="9" style="64"/>
    <col min="83" max="16384" width="9" style="17"/>
  </cols>
  <sheetData>
    <row r="1" spans="1:82" s="20" customFormat="1" ht="23.25" x14ac:dyDescent="0.35">
      <c r="A1" s="274" t="s">
        <v>637</v>
      </c>
      <c r="B1" s="274"/>
      <c r="C1" s="274"/>
      <c r="D1" s="148" t="str">
        <f>"Completed - "&amp;AA1&amp;"%"</f>
        <v>Completed - 0%</v>
      </c>
      <c r="E1" s="250"/>
      <c r="F1" s="250"/>
      <c r="G1" s="250"/>
      <c r="H1" s="17"/>
      <c r="I1" s="17"/>
      <c r="J1" s="17"/>
      <c r="K1" s="17"/>
      <c r="L1" s="17"/>
      <c r="M1" s="17"/>
      <c r="N1" s="17"/>
      <c r="O1" s="17"/>
      <c r="P1" s="17"/>
      <c r="Q1" s="17"/>
      <c r="R1" s="17"/>
      <c r="S1" s="17"/>
      <c r="T1" s="17"/>
      <c r="U1" s="17"/>
      <c r="V1" s="17"/>
      <c r="W1" s="17"/>
      <c r="X1" s="17"/>
      <c r="Y1" s="17"/>
      <c r="Z1" s="17"/>
      <c r="AA1" s="212">
        <f>IF(($AB$1-$AB$2)=0,0,ROUND(100-($AB$2/$AB$1)*100,0))</f>
        <v>0</v>
      </c>
      <c r="AB1" s="17">
        <f>(COUNTA($A:$A))-9</f>
        <v>242</v>
      </c>
      <c r="AC1" s="17" t="s">
        <v>352</v>
      </c>
      <c r="AD1" s="88" t="s">
        <v>58</v>
      </c>
      <c r="AE1" s="82" t="s">
        <v>218</v>
      </c>
      <c r="AF1" s="89"/>
      <c r="AG1" s="89"/>
      <c r="AH1" s="89"/>
      <c r="AI1" s="91"/>
      <c r="AJ1" s="82"/>
      <c r="AK1" s="89"/>
      <c r="AL1" s="82" t="s">
        <v>60</v>
      </c>
      <c r="AM1" s="2" t="s">
        <v>61</v>
      </c>
      <c r="AN1" s="2"/>
      <c r="AO1" s="2" t="s">
        <v>62</v>
      </c>
      <c r="AP1" s="2"/>
      <c r="AQ1" s="2" t="s">
        <v>63</v>
      </c>
      <c r="AR1" s="2"/>
      <c r="AS1" s="2" t="s">
        <v>64</v>
      </c>
      <c r="AT1" s="2"/>
      <c r="AU1" s="2" t="s">
        <v>65</v>
      </c>
      <c r="AV1" s="2"/>
      <c r="AW1" s="2" t="s">
        <v>66</v>
      </c>
      <c r="AX1" s="2"/>
      <c r="AY1" s="2" t="s">
        <v>2</v>
      </c>
      <c r="AZ1" s="2"/>
      <c r="BA1" s="3" t="s">
        <v>67</v>
      </c>
      <c r="BB1" s="3"/>
      <c r="BC1" s="3" t="s">
        <v>68</v>
      </c>
      <c r="BD1" s="3"/>
      <c r="BE1" s="3" t="s">
        <v>69</v>
      </c>
      <c r="BF1" s="3"/>
      <c r="BG1" s="64"/>
      <c r="BH1" s="64"/>
    </row>
    <row r="2" spans="1:82" s="20" customFormat="1" ht="48" customHeight="1" x14ac:dyDescent="0.2">
      <c r="A2" s="72"/>
      <c r="B2" s="73" t="s">
        <v>638</v>
      </c>
      <c r="C2" s="73"/>
      <c r="D2" s="74"/>
      <c r="E2" s="250"/>
      <c r="F2" s="250"/>
      <c r="G2" s="250"/>
      <c r="H2" s="17"/>
      <c r="I2" s="17"/>
      <c r="J2" s="17"/>
      <c r="K2" s="17"/>
      <c r="L2" s="17"/>
      <c r="M2" s="17"/>
      <c r="N2" s="17"/>
      <c r="O2" s="17"/>
      <c r="P2" s="17"/>
      <c r="Q2" s="17"/>
      <c r="R2" s="17"/>
      <c r="S2" s="17"/>
      <c r="T2" s="17"/>
      <c r="U2" s="17"/>
      <c r="V2" s="17"/>
      <c r="W2" s="17"/>
      <c r="X2" s="17"/>
      <c r="Y2" s="17"/>
      <c r="Z2" s="17"/>
      <c r="AA2" s="17"/>
      <c r="AB2" s="17">
        <f>COUNTIF($C$5:$C$289,"")</f>
        <v>242</v>
      </c>
      <c r="AC2" s="17" t="s">
        <v>71</v>
      </c>
      <c r="AD2" s="106">
        <f>SUM(AD5:AD352)</f>
        <v>381</v>
      </c>
      <c r="AE2" s="106">
        <f>AI2</f>
        <v>0</v>
      </c>
      <c r="AF2" s="89"/>
      <c r="AG2" s="88"/>
      <c r="AH2" s="88"/>
      <c r="AI2" s="90">
        <f>SUM(AI5:AI352)</f>
        <v>0</v>
      </c>
      <c r="AJ2" s="82"/>
      <c r="AK2" s="89"/>
      <c r="AL2" s="91">
        <f>ROUND(COUNTA(C5:C352)/COUNTA(AD5:AD352),2)*100</f>
        <v>123</v>
      </c>
      <c r="AM2" s="95"/>
      <c r="AN2" s="95">
        <f>IF(AND(AN5&gt;0,AM5&gt;0),AN5/AM5,0)</f>
        <v>0</v>
      </c>
      <c r="AO2" s="95"/>
      <c r="AP2" s="95">
        <f>IF(AND(AP5&gt;0,AO5&gt;0),AP5/AO5,0)</f>
        <v>0</v>
      </c>
      <c r="AQ2" s="95"/>
      <c r="AR2" s="95">
        <f>IF(AND(AR5&gt;0,AQ5&gt;0),AR5/AQ5,0)</f>
        <v>0</v>
      </c>
      <c r="AS2" s="95"/>
      <c r="AT2" s="95">
        <f>IF(AND(AT5&gt;0,AS5&gt;0),AT5/AS5,0)</f>
        <v>0</v>
      </c>
      <c r="AU2" s="95"/>
      <c r="AV2" s="95">
        <f>IF(AND(AV5&gt;0,AU5&gt;0),AV5/AU5,0)</f>
        <v>0</v>
      </c>
      <c r="AW2" s="95"/>
      <c r="AX2" s="95">
        <f>IF(AND(AX5&gt;0,AW5&gt;0),AX5/AW5,0)</f>
        <v>0</v>
      </c>
      <c r="AY2" s="95"/>
      <c r="AZ2" s="95">
        <f>IF(AND(AZ5&gt;0,AY5&gt;0),AZ5/AY5,0)</f>
        <v>0</v>
      </c>
      <c r="BA2" s="89"/>
      <c r="BB2" s="95">
        <f>IF(AND(BB5&gt;0,BA5&gt;0),BB5/BA5,0)</f>
        <v>0</v>
      </c>
      <c r="BC2" s="89"/>
      <c r="BD2" s="95">
        <f>IF(AND(BD5&gt;0,BC5&gt;0),BD5/BC5,0)</f>
        <v>0</v>
      </c>
      <c r="BE2" s="89"/>
      <c r="BF2" s="95">
        <f>IF(AND(BF5&gt;0,BE5&gt;0),BF5/BE5,0)</f>
        <v>0</v>
      </c>
      <c r="BG2" s="64"/>
      <c r="BH2" s="64"/>
    </row>
    <row r="3" spans="1:82" x14ac:dyDescent="0.2">
      <c r="A3" s="75"/>
      <c r="B3" s="76"/>
      <c r="C3" s="76"/>
      <c r="D3" s="76"/>
      <c r="E3" s="250"/>
      <c r="F3" s="250"/>
      <c r="G3" s="250"/>
      <c r="H3" s="17" t="s">
        <v>639</v>
      </c>
      <c r="I3" s="17"/>
      <c r="J3" s="17"/>
      <c r="K3" s="17"/>
      <c r="L3" s="17"/>
      <c r="M3" s="17"/>
      <c r="N3" s="17"/>
      <c r="O3" s="17"/>
      <c r="P3" s="17"/>
      <c r="Q3" s="17"/>
      <c r="R3" s="17"/>
      <c r="S3" s="17"/>
      <c r="T3" s="17"/>
      <c r="U3" s="17"/>
      <c r="V3" s="17"/>
      <c r="W3" s="17"/>
      <c r="X3" s="17"/>
      <c r="Y3" s="17"/>
      <c r="Z3" s="17"/>
      <c r="AA3" s="17"/>
      <c r="AB3" s="17">
        <f>COUNTIF($F:$F,"basis")</f>
        <v>0</v>
      </c>
      <c r="AC3" s="18" t="s">
        <v>74</v>
      </c>
      <c r="AD3" s="89"/>
      <c r="AE3" s="89"/>
      <c r="AF3" s="89"/>
      <c r="AG3" s="88"/>
      <c r="AH3" s="88"/>
      <c r="AI3" s="90"/>
      <c r="AJ3" s="82"/>
      <c r="AK3" s="88"/>
      <c r="AL3" s="82"/>
      <c r="AM3" s="95"/>
      <c r="AN3" s="95"/>
      <c r="AO3" s="95"/>
      <c r="AP3" s="95"/>
      <c r="AQ3" s="95"/>
      <c r="AR3" s="95"/>
      <c r="AS3" s="95"/>
      <c r="AT3" s="95"/>
      <c r="AU3" s="95"/>
      <c r="AV3" s="95"/>
      <c r="AW3" s="95"/>
      <c r="AX3" s="95"/>
      <c r="AY3" s="95"/>
      <c r="AZ3" s="95"/>
      <c r="BA3" s="89"/>
      <c r="BB3" s="95"/>
      <c r="BC3" s="89"/>
      <c r="BD3" s="95"/>
      <c r="BE3" s="89"/>
      <c r="BF3" s="95"/>
      <c r="BG3" s="64"/>
      <c r="BI3" s="17"/>
      <c r="BJ3" s="17"/>
      <c r="BK3" s="17"/>
      <c r="BL3" s="17"/>
      <c r="BM3" s="17"/>
      <c r="BN3" s="17"/>
      <c r="BO3" s="17"/>
      <c r="BP3" s="17"/>
      <c r="BQ3" s="17"/>
      <c r="BR3" s="17"/>
      <c r="BS3" s="17"/>
      <c r="BT3" s="17"/>
      <c r="BU3" s="17"/>
      <c r="BV3" s="17"/>
      <c r="BW3" s="17"/>
      <c r="BX3" s="17"/>
      <c r="BY3" s="17"/>
      <c r="BZ3" s="17"/>
      <c r="CA3" s="17"/>
      <c r="CB3" s="17"/>
      <c r="CC3" s="17"/>
      <c r="CD3" s="17"/>
    </row>
    <row r="4" spans="1:82" s="20" customFormat="1" ht="38.25" x14ac:dyDescent="0.2">
      <c r="A4" s="77" t="s">
        <v>640</v>
      </c>
      <c r="B4" s="71" t="s">
        <v>641</v>
      </c>
      <c r="C4" s="71" t="s">
        <v>642</v>
      </c>
      <c r="D4" s="71" t="s">
        <v>225</v>
      </c>
      <c r="E4" s="251" t="s">
        <v>643</v>
      </c>
      <c r="F4" s="251" t="s">
        <v>644</v>
      </c>
      <c r="G4" s="268" t="s">
        <v>1</v>
      </c>
      <c r="H4" s="256" t="s">
        <v>645</v>
      </c>
      <c r="I4" s="256" t="s">
        <v>646</v>
      </c>
      <c r="J4" s="256" t="s">
        <v>647</v>
      </c>
      <c r="K4" s="256" t="s">
        <v>648</v>
      </c>
      <c r="L4" s="82"/>
      <c r="M4" s="82"/>
      <c r="N4" s="82"/>
      <c r="O4" s="82"/>
      <c r="P4" s="82"/>
      <c r="Q4" s="82"/>
      <c r="R4" s="82"/>
      <c r="S4" s="82"/>
      <c r="T4" s="82"/>
      <c r="U4" s="82"/>
      <c r="V4" s="82"/>
      <c r="W4" s="82"/>
      <c r="X4" s="82"/>
      <c r="Y4" s="82"/>
      <c r="Z4" s="82"/>
      <c r="AA4" s="82"/>
      <c r="AB4" s="241" t="s">
        <v>88</v>
      </c>
      <c r="AC4" s="82" t="s">
        <v>83</v>
      </c>
      <c r="AD4" s="88" t="s">
        <v>84</v>
      </c>
      <c r="AE4" s="88" t="s">
        <v>85</v>
      </c>
      <c r="AF4" s="88" t="s">
        <v>86</v>
      </c>
      <c r="AG4" s="88" t="s">
        <v>87</v>
      </c>
      <c r="AH4" s="88"/>
      <c r="AI4" s="91" t="s">
        <v>88</v>
      </c>
      <c r="AJ4" s="82" t="s">
        <v>362</v>
      </c>
      <c r="AK4" s="88"/>
      <c r="AL4" s="82"/>
      <c r="AM4" s="96" t="s">
        <v>75</v>
      </c>
      <c r="AN4" s="96" t="s">
        <v>76</v>
      </c>
      <c r="AO4" s="96" t="s">
        <v>75</v>
      </c>
      <c r="AP4" s="96" t="s">
        <v>76</v>
      </c>
      <c r="AQ4" s="96" t="s">
        <v>75</v>
      </c>
      <c r="AR4" s="96" t="s">
        <v>76</v>
      </c>
      <c r="AS4" s="96" t="s">
        <v>75</v>
      </c>
      <c r="AT4" s="96" t="s">
        <v>76</v>
      </c>
      <c r="AU4" s="96" t="s">
        <v>75</v>
      </c>
      <c r="AV4" s="96" t="s">
        <v>76</v>
      </c>
      <c r="AW4" s="96" t="s">
        <v>75</v>
      </c>
      <c r="AX4" s="96" t="s">
        <v>76</v>
      </c>
      <c r="AY4" s="96" t="s">
        <v>75</v>
      </c>
      <c r="AZ4" s="96" t="s">
        <v>76</v>
      </c>
      <c r="BA4" s="88" t="s">
        <v>75</v>
      </c>
      <c r="BB4" s="88" t="s">
        <v>76</v>
      </c>
      <c r="BC4" s="88" t="s">
        <v>75</v>
      </c>
      <c r="BD4" s="88" t="s">
        <v>76</v>
      </c>
      <c r="BE4" s="88" t="s">
        <v>75</v>
      </c>
      <c r="BF4" s="88" t="s">
        <v>76</v>
      </c>
      <c r="BG4" s="64"/>
      <c r="BH4" s="64"/>
    </row>
    <row r="5" spans="1:82" x14ac:dyDescent="0.2">
      <c r="A5" s="17" t="s">
        <v>649</v>
      </c>
      <c r="B5" s="19" t="s">
        <v>650</v>
      </c>
      <c r="C5" s="44" t="str">
        <f t="shared" ref="C5:C23" si="0">IF(_Medisch="nee","N/A","")</f>
        <v/>
      </c>
      <c r="D5" s="44" t="str">
        <f t="shared" ref="D5:D68" si="1">IF(_Medisch="nee","N/A",IF($C$92="NO","N/A",""))</f>
        <v/>
      </c>
      <c r="E5" s="119" t="str">
        <f t="shared" ref="E5:E67" si="2">AE5</f>
        <v>See Note</v>
      </c>
      <c r="F5" s="119"/>
      <c r="G5" s="117"/>
      <c r="H5" s="18"/>
      <c r="I5" s="18"/>
      <c r="J5" s="18"/>
      <c r="K5" s="18"/>
      <c r="L5" s="18"/>
      <c r="M5" s="18"/>
      <c r="N5" s="18"/>
      <c r="O5" s="18"/>
      <c r="P5" s="18"/>
      <c r="Q5" s="18"/>
      <c r="R5" s="18"/>
      <c r="S5" s="18"/>
      <c r="T5" s="18"/>
      <c r="U5" s="18"/>
      <c r="V5" s="18"/>
      <c r="W5" s="18"/>
      <c r="X5" s="18"/>
      <c r="Y5" s="18"/>
      <c r="Z5" s="18"/>
      <c r="AA5" s="18"/>
      <c r="AB5" s="18" t="str">
        <f>IF(Tabel5[[#This Row],[Question ID]]="","",IF(Tabel5[[#This Row],[Respons Vendor]]=AE5,"ok","nok"))</f>
        <v>nok</v>
      </c>
      <c r="AC5" s="18" t="s">
        <v>94</v>
      </c>
      <c r="AD5" s="89">
        <v>1</v>
      </c>
      <c r="AE5" s="89" t="s">
        <v>651</v>
      </c>
      <c r="AF5" s="89">
        <f>AD5</f>
        <v>1</v>
      </c>
      <c r="AG5" s="89">
        <f>IF(AND(AE5="See Note",Tabel5[[#This Row],[Respons Vendor]]=AE5,Tabel5[[#This Row],[Note]]&lt;&gt;""),AF5,0)</f>
        <v>0</v>
      </c>
      <c r="AH5" s="89"/>
      <c r="AI5" s="90">
        <f>IF(AND(Tabel5[[#This Row],[Respons Vendor]]=AE5,Tabel5[[#This Row],[Respons Vendor]]&lt;&gt;"See Note"),AD5,AG5)</f>
        <v>0</v>
      </c>
      <c r="AJ5" s="18" t="s">
        <v>319</v>
      </c>
      <c r="AK5" s="89"/>
      <c r="AL5" s="18"/>
      <c r="AM5" s="96">
        <f t="shared" ref="AM5:AT5" si="3">SUM(AM6:AM352)</f>
        <v>1</v>
      </c>
      <c r="AN5" s="96">
        <f t="shared" si="3"/>
        <v>0</v>
      </c>
      <c r="AO5" s="96">
        <f t="shared" si="3"/>
        <v>43</v>
      </c>
      <c r="AP5" s="96">
        <f t="shared" si="3"/>
        <v>0</v>
      </c>
      <c r="AQ5" s="96">
        <f t="shared" si="3"/>
        <v>14</v>
      </c>
      <c r="AR5" s="96">
        <f t="shared" si="3"/>
        <v>0</v>
      </c>
      <c r="AS5" s="96">
        <f t="shared" si="3"/>
        <v>26</v>
      </c>
      <c r="AT5" s="96">
        <f t="shared" si="3"/>
        <v>0</v>
      </c>
      <c r="AU5" s="96">
        <f>SUM(AU6:AU112)</f>
        <v>0</v>
      </c>
      <c r="AV5" s="96">
        <f>SUM(AV6:AV112)</f>
        <v>0</v>
      </c>
      <c r="AW5" s="96">
        <f t="shared" ref="AW5:BF5" si="4">SUM(AW6:AW352)</f>
        <v>57</v>
      </c>
      <c r="AX5" s="96">
        <f t="shared" si="4"/>
        <v>0</v>
      </c>
      <c r="AY5" s="96">
        <f t="shared" si="4"/>
        <v>57</v>
      </c>
      <c r="AZ5" s="96">
        <f t="shared" si="4"/>
        <v>0</v>
      </c>
      <c r="BA5" s="88">
        <f t="shared" si="4"/>
        <v>20</v>
      </c>
      <c r="BB5" s="88">
        <f t="shared" si="4"/>
        <v>0</v>
      </c>
      <c r="BC5" s="88">
        <f t="shared" si="4"/>
        <v>100</v>
      </c>
      <c r="BD5" s="88">
        <f t="shared" si="4"/>
        <v>0</v>
      </c>
      <c r="BE5" s="88">
        <f t="shared" si="4"/>
        <v>57</v>
      </c>
      <c r="BF5" s="88">
        <f t="shared" si="4"/>
        <v>0</v>
      </c>
      <c r="BG5" s="64"/>
      <c r="BI5" s="17"/>
      <c r="BJ5" s="17"/>
      <c r="BK5" s="17"/>
      <c r="BL5" s="17"/>
      <c r="BM5" s="17"/>
      <c r="BN5" s="17"/>
      <c r="BO5" s="17"/>
      <c r="BP5" s="17"/>
      <c r="BQ5" s="17"/>
      <c r="BR5" s="17"/>
      <c r="BS5" s="17"/>
      <c r="BT5" s="17"/>
      <c r="BU5" s="17"/>
      <c r="BV5" s="17"/>
      <c r="BW5" s="17"/>
      <c r="BX5" s="17"/>
      <c r="BY5" s="17"/>
      <c r="BZ5" s="17"/>
      <c r="CA5" s="17"/>
      <c r="CB5" s="17"/>
      <c r="CC5" s="17"/>
      <c r="CD5" s="17"/>
    </row>
    <row r="6" spans="1:82" x14ac:dyDescent="0.2">
      <c r="A6" s="17" t="s">
        <v>652</v>
      </c>
      <c r="B6" s="19" t="s">
        <v>653</v>
      </c>
      <c r="C6" s="44" t="str">
        <f t="shared" si="0"/>
        <v/>
      </c>
      <c r="D6" s="44" t="str">
        <f t="shared" si="1"/>
        <v/>
      </c>
      <c r="E6" s="119" t="str">
        <f t="shared" si="2"/>
        <v>See Note</v>
      </c>
      <c r="F6" s="119"/>
      <c r="G6" s="117"/>
      <c r="H6" s="18"/>
      <c r="I6" s="18"/>
      <c r="J6" s="18"/>
      <c r="K6" s="18"/>
      <c r="L6" s="18"/>
      <c r="M6" s="18"/>
      <c r="N6" s="18"/>
      <c r="O6" s="18"/>
      <c r="P6" s="18"/>
      <c r="Q6" s="18"/>
      <c r="R6" s="18"/>
      <c r="S6" s="18"/>
      <c r="T6" s="18"/>
      <c r="U6" s="18"/>
      <c r="V6" s="18"/>
      <c r="W6" s="18"/>
      <c r="X6" s="18"/>
      <c r="Y6" s="18"/>
      <c r="Z6" s="18"/>
      <c r="AA6" s="18"/>
      <c r="AB6" s="18" t="str">
        <f>IF(Tabel5[[#This Row],[Question ID]]="","",IF(Tabel5[[#This Row],[Respons Vendor]]=AE6,"ok","nok"))</f>
        <v>nok</v>
      </c>
      <c r="AC6" s="18" t="s">
        <v>94</v>
      </c>
      <c r="AD6" s="89">
        <v>1</v>
      </c>
      <c r="AE6" s="89" t="s">
        <v>651</v>
      </c>
      <c r="AF6" s="89">
        <f t="shared" ref="AF6:AF33" si="5">AD6</f>
        <v>1</v>
      </c>
      <c r="AG6" s="89">
        <f>IF(AND(AE6="See Note",Tabel5[[#This Row],[Respons Vendor]]=AE6,Tabel5[[#This Row],[Note]]&lt;&gt;""),AF6,0)</f>
        <v>0</v>
      </c>
      <c r="AH6" s="89"/>
      <c r="AI6" s="90">
        <f>IF(AND(Tabel5[[#This Row],[Respons Vendor]]=AE6,Tabel5[[#This Row],[Respons Vendor]]&lt;&gt;"See Note"),AD6,AG6)</f>
        <v>0</v>
      </c>
      <c r="AJ6" s="18" t="s">
        <v>319</v>
      </c>
      <c r="AK6" s="18"/>
      <c r="AL6" s="18"/>
      <c r="AM6" s="95">
        <f>IF($AC6=AM$1,$AD6,0)</f>
        <v>0</v>
      </c>
      <c r="AN6" s="95">
        <f t="shared" ref="AN6" si="6">IF($AC6=AM$1,$AI6,0)</f>
        <v>0</v>
      </c>
      <c r="AO6" s="95">
        <f>IF($AC6=AO$1,$AD6,0)</f>
        <v>0</v>
      </c>
      <c r="AP6" s="95">
        <f t="shared" ref="AP6" si="7">IF($AC6=AO$1,$AI6,0)</f>
        <v>0</v>
      </c>
      <c r="AQ6" s="95">
        <f>IF($AC6=AQ$1,$AD6,0)</f>
        <v>0</v>
      </c>
      <c r="AR6" s="95">
        <f t="shared" ref="AR6" si="8">IF($AC6=AQ$1,$AI6,0)</f>
        <v>0</v>
      </c>
      <c r="AS6" s="95">
        <f>IF($AC6=AS$1,$AD6,0)</f>
        <v>0</v>
      </c>
      <c r="AT6" s="95">
        <f t="shared" ref="AT6" si="9">IF($AC6=AS$1,$AI6,0)</f>
        <v>0</v>
      </c>
      <c r="AU6" s="95">
        <f>IF($AC6=AU$1,$AD6,0)</f>
        <v>0</v>
      </c>
      <c r="AV6" s="95">
        <f t="shared" ref="AV6" si="10">IF($AC6=AU$1,$AI6,0)</f>
        <v>0</v>
      </c>
      <c r="AW6" s="95">
        <f>IF($AC6=AW$1,$AD6,0)</f>
        <v>0</v>
      </c>
      <c r="AX6" s="95">
        <f t="shared" ref="AX6" si="11">IF($AC6=AW$1,$AI6,0)</f>
        <v>0</v>
      </c>
      <c r="AY6" s="95">
        <f>IF($AC6=AY$1,$AD6,0)</f>
        <v>0</v>
      </c>
      <c r="AZ6" s="95">
        <f t="shared" ref="AZ6" si="12">IF($AC6=AY$1,$AI6,0)</f>
        <v>0</v>
      </c>
      <c r="BA6" s="95">
        <f>IF($AC6=BA$1,$AD6,0)</f>
        <v>0</v>
      </c>
      <c r="BB6" s="95">
        <f t="shared" ref="BB6" si="13">IF($AC6=BA$1,$AI6,0)</f>
        <v>0</v>
      </c>
      <c r="BC6" s="95">
        <f>IF($AC6=BC$1,$AD6,0)</f>
        <v>0</v>
      </c>
      <c r="BD6" s="95">
        <f t="shared" ref="BD6" si="14">IF($AC6=BC$1,$AI6,0)</f>
        <v>0</v>
      </c>
      <c r="BE6" s="95">
        <f>IF($AC6=BE$1,$AD6,0)</f>
        <v>0</v>
      </c>
      <c r="BF6" s="95">
        <f t="shared" ref="BF6" si="15">IF($AC6=BE$1,$AI6,0)</f>
        <v>0</v>
      </c>
      <c r="BG6" s="64"/>
      <c r="BI6" s="17"/>
      <c r="BJ6" s="17"/>
      <c r="BK6" s="17"/>
      <c r="BL6" s="17"/>
      <c r="BM6" s="17"/>
      <c r="BN6" s="17"/>
      <c r="BO6" s="17"/>
      <c r="BP6" s="17"/>
      <c r="BQ6" s="17"/>
      <c r="BR6" s="17"/>
      <c r="BS6" s="17"/>
      <c r="BT6" s="17"/>
      <c r="BU6" s="17"/>
      <c r="BV6" s="17"/>
      <c r="BW6" s="17"/>
      <c r="BX6" s="17"/>
      <c r="BY6" s="17"/>
      <c r="BZ6" s="17"/>
      <c r="CA6" s="17"/>
      <c r="CB6" s="17"/>
      <c r="CC6" s="17"/>
      <c r="CD6" s="17"/>
    </row>
    <row r="7" spans="1:82" x14ac:dyDescent="0.2">
      <c r="A7" s="17" t="s">
        <v>654</v>
      </c>
      <c r="B7" s="19" t="s">
        <v>655</v>
      </c>
      <c r="C7" s="44" t="str">
        <f t="shared" si="0"/>
        <v/>
      </c>
      <c r="D7" s="44" t="str">
        <f t="shared" si="1"/>
        <v/>
      </c>
      <c r="E7" s="119">
        <f t="shared" si="2"/>
        <v>0</v>
      </c>
      <c r="F7" s="119"/>
      <c r="G7" s="117"/>
      <c r="H7" s="18"/>
      <c r="I7" s="18"/>
      <c r="J7" s="18"/>
      <c r="K7" s="18"/>
      <c r="L7" s="18"/>
      <c r="M7" s="18"/>
      <c r="N7" s="18"/>
      <c r="O7" s="18"/>
      <c r="P7" s="18"/>
      <c r="Q7" s="18"/>
      <c r="R7" s="18"/>
      <c r="S7" s="18"/>
      <c r="T7" s="18"/>
      <c r="U7" s="18"/>
      <c r="V7" s="18"/>
      <c r="W7" s="18"/>
      <c r="X7" s="18"/>
      <c r="Y7" s="18"/>
      <c r="Z7" s="18"/>
      <c r="AA7" s="18"/>
      <c r="AB7" s="18" t="str">
        <f>IF(Tabel5[[#This Row],[Question ID]]="","",IF(Tabel5[[#This Row],[Respons Vendor]]=AE7,"ok","nok"))</f>
        <v>ok</v>
      </c>
      <c r="AC7" s="18" t="s">
        <v>94</v>
      </c>
      <c r="AD7" s="89">
        <v>0</v>
      </c>
      <c r="AE7" s="89"/>
      <c r="AF7" s="89">
        <f t="shared" si="5"/>
        <v>0</v>
      </c>
      <c r="AG7" s="89">
        <f>IF(AND(AE7="See Note",Tabel5[[#This Row],[Respons Vendor]]=AE7,Tabel5[[#This Row],[Note]]&lt;&gt;""),AF7,0)</f>
        <v>0</v>
      </c>
      <c r="AH7" s="89"/>
      <c r="AI7" s="90">
        <f>IF(AND(Tabel5[[#This Row],[Respons Vendor]]=AE7,Tabel5[[#This Row],[Respons Vendor]]&lt;&gt;"See Note"),AD7,AG7)</f>
        <v>0</v>
      </c>
      <c r="AJ7" s="18" t="s">
        <v>319</v>
      </c>
      <c r="AK7" s="89"/>
      <c r="AL7" s="18"/>
      <c r="AM7" s="95">
        <f t="shared" ref="AM7:AM64" si="16">IF($AC7=AM$1,$AD7,0)</f>
        <v>0</v>
      </c>
      <c r="AN7" s="95">
        <f t="shared" ref="AN7:AN64" si="17">IF($AC7=AM$1,$AI7,0)</f>
        <v>0</v>
      </c>
      <c r="AO7" s="95">
        <f t="shared" ref="AO7:AO64" si="18">IF($AC7=AO$1,$AD7,0)</f>
        <v>0</v>
      </c>
      <c r="AP7" s="95">
        <f t="shared" ref="AP7:AP64" si="19">IF($AC7=AO$1,$AI7,0)</f>
        <v>0</v>
      </c>
      <c r="AQ7" s="95">
        <f t="shared" ref="AQ7:AQ64" si="20">IF($AC7=AQ$1,$AD7,0)</f>
        <v>0</v>
      </c>
      <c r="AR7" s="95">
        <f t="shared" ref="AR7:AR64" si="21">IF($AC7=AQ$1,$AI7,0)</f>
        <v>0</v>
      </c>
      <c r="AS7" s="95">
        <f t="shared" ref="AS7:AS64" si="22">IF($AC7=AS$1,$AD7,0)</f>
        <v>0</v>
      </c>
      <c r="AT7" s="95">
        <f t="shared" ref="AT7:AT64" si="23">IF($AC7=AS$1,$AI7,0)</f>
        <v>0</v>
      </c>
      <c r="AU7" s="95">
        <f t="shared" ref="AU7:AU64" si="24">IF($AC7=AU$1,$AD7,0)</f>
        <v>0</v>
      </c>
      <c r="AV7" s="95">
        <f t="shared" ref="AV7:AV64" si="25">IF($AC7=AU$1,$AI7,0)</f>
        <v>0</v>
      </c>
      <c r="AW7" s="95">
        <f t="shared" ref="AW7:AW64" si="26">IF($AC7=AW$1,$AD7,0)</f>
        <v>0</v>
      </c>
      <c r="AX7" s="95">
        <f t="shared" ref="AX7:AX64" si="27">IF($AC7=AW$1,$AI7,0)</f>
        <v>0</v>
      </c>
      <c r="AY7" s="95">
        <f t="shared" ref="AY7:AY64" si="28">IF($AC7=AY$1,$AD7,0)</f>
        <v>0</v>
      </c>
      <c r="AZ7" s="95">
        <f t="shared" ref="AZ7:AZ64" si="29">IF($AC7=AY$1,$AI7,0)</f>
        <v>0</v>
      </c>
      <c r="BA7" s="95">
        <f t="shared" ref="BA7:BA64" si="30">IF($AC7=BA$1,$AD7,0)</f>
        <v>0</v>
      </c>
      <c r="BB7" s="95">
        <f t="shared" ref="BB7:BB64" si="31">IF($AC7=BA$1,$AI7,0)</f>
        <v>0</v>
      </c>
      <c r="BC7" s="95">
        <f t="shared" ref="BC7:BC64" si="32">IF($AC7=BC$1,$AD7,0)</f>
        <v>0</v>
      </c>
      <c r="BD7" s="95">
        <f t="shared" ref="BD7:BD64" si="33">IF($AC7=BC$1,$AI7,0)</f>
        <v>0</v>
      </c>
      <c r="BE7" s="95">
        <f t="shared" ref="BE7:BE64" si="34">IF($AC7=BE$1,$AD7,0)</f>
        <v>0</v>
      </c>
      <c r="BF7" s="95">
        <f t="shared" ref="BF7:BF64" si="35">IF($AC7=BE$1,$AI7,0)</f>
        <v>0</v>
      </c>
      <c r="BG7" s="64"/>
      <c r="BI7" s="17"/>
      <c r="BJ7" s="17"/>
      <c r="BK7" s="17"/>
      <c r="BL7" s="17"/>
      <c r="BM7" s="17"/>
      <c r="BN7" s="17"/>
      <c r="BO7" s="17"/>
      <c r="BP7" s="17"/>
      <c r="BQ7" s="17"/>
      <c r="BR7" s="17"/>
      <c r="BS7" s="17"/>
      <c r="BT7" s="17"/>
      <c r="BU7" s="17"/>
      <c r="BV7" s="17"/>
      <c r="BW7" s="17"/>
      <c r="BX7" s="17"/>
      <c r="BY7" s="17"/>
      <c r="BZ7" s="17"/>
      <c r="CA7" s="17"/>
      <c r="CB7" s="17"/>
      <c r="CC7" s="17"/>
      <c r="CD7" s="17"/>
    </row>
    <row r="8" spans="1:82" x14ac:dyDescent="0.2">
      <c r="A8" s="17" t="s">
        <v>656</v>
      </c>
      <c r="B8" s="19" t="s">
        <v>657</v>
      </c>
      <c r="C8" s="44" t="str">
        <f t="shared" si="0"/>
        <v/>
      </c>
      <c r="D8" s="44" t="str">
        <f t="shared" si="1"/>
        <v/>
      </c>
      <c r="E8" s="119" t="str">
        <f t="shared" si="2"/>
        <v>See Note</v>
      </c>
      <c r="F8" s="119"/>
      <c r="G8" s="117"/>
      <c r="H8" s="18"/>
      <c r="I8" s="18"/>
      <c r="J8" s="18"/>
      <c r="K8" s="18"/>
      <c r="L8" s="18"/>
      <c r="M8" s="18"/>
      <c r="N8" s="18"/>
      <c r="O8" s="18"/>
      <c r="P8" s="18"/>
      <c r="Q8" s="18"/>
      <c r="R8" s="18"/>
      <c r="S8" s="18"/>
      <c r="T8" s="18"/>
      <c r="U8" s="18"/>
      <c r="V8" s="18"/>
      <c r="W8" s="18"/>
      <c r="X8" s="18"/>
      <c r="Y8" s="18"/>
      <c r="Z8" s="18"/>
      <c r="AA8" s="18"/>
      <c r="AB8" s="18" t="str">
        <f>IF(Tabel5[[#This Row],[Question ID]]="","",IF(Tabel5[[#This Row],[Respons Vendor]]=AE8,"ok","nok"))</f>
        <v>nok</v>
      </c>
      <c r="AC8" s="18" t="s">
        <v>94</v>
      </c>
      <c r="AD8" s="89">
        <v>1</v>
      </c>
      <c r="AE8" s="89" t="s">
        <v>651</v>
      </c>
      <c r="AF8" s="89">
        <f t="shared" si="5"/>
        <v>1</v>
      </c>
      <c r="AG8" s="89">
        <f>IF(AND(AE8="See Note",Tabel5[[#This Row],[Respons Vendor]]=AE8,Tabel5[[#This Row],[Note]]&lt;&gt;""),AF8,0)</f>
        <v>0</v>
      </c>
      <c r="AH8" s="89"/>
      <c r="AI8" s="90">
        <f>IF(AND(Tabel5[[#This Row],[Respons Vendor]]=AE8,Tabel5[[#This Row],[Respons Vendor]]&lt;&gt;"See Note"),AD8,AG8)</f>
        <v>0</v>
      </c>
      <c r="AJ8" s="18" t="s">
        <v>651</v>
      </c>
      <c r="AK8" s="89"/>
      <c r="AL8" s="18"/>
      <c r="AM8" s="95">
        <f t="shared" si="16"/>
        <v>0</v>
      </c>
      <c r="AN8" s="95">
        <f t="shared" si="17"/>
        <v>0</v>
      </c>
      <c r="AO8" s="95">
        <f t="shared" si="18"/>
        <v>0</v>
      </c>
      <c r="AP8" s="95">
        <f t="shared" si="19"/>
        <v>0</v>
      </c>
      <c r="AQ8" s="95">
        <f t="shared" si="20"/>
        <v>0</v>
      </c>
      <c r="AR8" s="95">
        <f t="shared" si="21"/>
        <v>0</v>
      </c>
      <c r="AS8" s="95">
        <f t="shared" si="22"/>
        <v>0</v>
      </c>
      <c r="AT8" s="95">
        <f t="shared" si="23"/>
        <v>0</v>
      </c>
      <c r="AU8" s="95">
        <f t="shared" si="24"/>
        <v>0</v>
      </c>
      <c r="AV8" s="95">
        <f t="shared" si="25"/>
        <v>0</v>
      </c>
      <c r="AW8" s="95">
        <f t="shared" si="26"/>
        <v>0</v>
      </c>
      <c r="AX8" s="95">
        <f t="shared" si="27"/>
        <v>0</v>
      </c>
      <c r="AY8" s="95">
        <f t="shared" si="28"/>
        <v>0</v>
      </c>
      <c r="AZ8" s="95">
        <f t="shared" si="29"/>
        <v>0</v>
      </c>
      <c r="BA8" s="95">
        <f t="shared" si="30"/>
        <v>0</v>
      </c>
      <c r="BB8" s="95">
        <f t="shared" si="31"/>
        <v>0</v>
      </c>
      <c r="BC8" s="95">
        <f t="shared" si="32"/>
        <v>0</v>
      </c>
      <c r="BD8" s="95">
        <f t="shared" si="33"/>
        <v>0</v>
      </c>
      <c r="BE8" s="95">
        <f t="shared" si="34"/>
        <v>0</v>
      </c>
      <c r="BF8" s="95">
        <f t="shared" si="35"/>
        <v>0</v>
      </c>
      <c r="BG8" s="64"/>
      <c r="BI8" s="17"/>
      <c r="BJ8" s="17"/>
      <c r="BK8" s="17"/>
      <c r="BL8" s="17"/>
      <c r="BM8" s="17"/>
      <c r="BN8" s="17"/>
      <c r="BO8" s="17"/>
      <c r="BP8" s="17"/>
      <c r="BQ8" s="17"/>
      <c r="BR8" s="17"/>
      <c r="BS8" s="17"/>
      <c r="BT8" s="17"/>
      <c r="BU8" s="17"/>
      <c r="BV8" s="17"/>
      <c r="BW8" s="17"/>
      <c r="BX8" s="17"/>
      <c r="BY8" s="17"/>
      <c r="BZ8" s="17"/>
      <c r="CA8" s="17"/>
      <c r="CB8" s="17"/>
      <c r="CC8" s="17"/>
      <c r="CD8" s="17"/>
    </row>
    <row r="9" spans="1:82" x14ac:dyDescent="0.2">
      <c r="A9" s="17" t="s">
        <v>658</v>
      </c>
      <c r="B9" s="19" t="s">
        <v>659</v>
      </c>
      <c r="C9" s="44" t="str">
        <f t="shared" si="0"/>
        <v/>
      </c>
      <c r="D9" s="44" t="str">
        <f t="shared" si="1"/>
        <v/>
      </c>
      <c r="E9" s="119" t="str">
        <f t="shared" si="2"/>
        <v>See Note</v>
      </c>
      <c r="F9" s="119"/>
      <c r="G9" s="117"/>
      <c r="H9" s="18"/>
      <c r="I9" s="18"/>
      <c r="J9" s="18"/>
      <c r="K9" s="18"/>
      <c r="L9" s="18"/>
      <c r="M9" s="18"/>
      <c r="N9" s="18"/>
      <c r="O9" s="18"/>
      <c r="P9" s="18"/>
      <c r="Q9" s="18"/>
      <c r="R9" s="18"/>
      <c r="S9" s="18"/>
      <c r="T9" s="18"/>
      <c r="U9" s="18"/>
      <c r="V9" s="18"/>
      <c r="W9" s="18"/>
      <c r="X9" s="18"/>
      <c r="Y9" s="18"/>
      <c r="Z9" s="18"/>
      <c r="AA9" s="18"/>
      <c r="AB9" s="18" t="str">
        <f>IF(Tabel5[[#This Row],[Question ID]]="","",IF(Tabel5[[#This Row],[Respons Vendor]]=AE9,"ok","nok"))</f>
        <v>nok</v>
      </c>
      <c r="AC9" s="18" t="s">
        <v>94</v>
      </c>
      <c r="AD9" s="89">
        <v>1</v>
      </c>
      <c r="AE9" s="89" t="s">
        <v>651</v>
      </c>
      <c r="AF9" s="89">
        <f t="shared" si="5"/>
        <v>1</v>
      </c>
      <c r="AG9" s="89">
        <f>IF(AND(AE9="See Note",Tabel5[[#This Row],[Respons Vendor]]=AE9,Tabel5[[#This Row],[Note]]&lt;&gt;""),AF9,0)</f>
        <v>0</v>
      </c>
      <c r="AH9" s="89"/>
      <c r="AI9" s="90">
        <f>IF(AND(Tabel5[[#This Row],[Respons Vendor]]=AE9,Tabel5[[#This Row],[Respons Vendor]]&lt;&gt;"See Note"),AD9,AG9)</f>
        <v>0</v>
      </c>
      <c r="AJ9" s="18" t="s">
        <v>651</v>
      </c>
      <c r="AK9" s="89"/>
      <c r="AL9" s="18"/>
      <c r="AM9" s="95">
        <f t="shared" si="16"/>
        <v>0</v>
      </c>
      <c r="AN9" s="95">
        <f t="shared" si="17"/>
        <v>0</v>
      </c>
      <c r="AO9" s="95">
        <f t="shared" si="18"/>
        <v>0</v>
      </c>
      <c r="AP9" s="95">
        <f t="shared" si="19"/>
        <v>0</v>
      </c>
      <c r="AQ9" s="95">
        <f t="shared" si="20"/>
        <v>0</v>
      </c>
      <c r="AR9" s="95">
        <f t="shared" si="21"/>
        <v>0</v>
      </c>
      <c r="AS9" s="95">
        <f t="shared" si="22"/>
        <v>0</v>
      </c>
      <c r="AT9" s="95">
        <f t="shared" si="23"/>
        <v>0</v>
      </c>
      <c r="AU9" s="95">
        <f t="shared" si="24"/>
        <v>0</v>
      </c>
      <c r="AV9" s="95">
        <f t="shared" si="25"/>
        <v>0</v>
      </c>
      <c r="AW9" s="95">
        <f t="shared" si="26"/>
        <v>0</v>
      </c>
      <c r="AX9" s="95">
        <f t="shared" si="27"/>
        <v>0</v>
      </c>
      <c r="AY9" s="95">
        <f t="shared" si="28"/>
        <v>0</v>
      </c>
      <c r="AZ9" s="95">
        <f t="shared" si="29"/>
        <v>0</v>
      </c>
      <c r="BA9" s="95">
        <f t="shared" si="30"/>
        <v>0</v>
      </c>
      <c r="BB9" s="95">
        <f t="shared" si="31"/>
        <v>0</v>
      </c>
      <c r="BC9" s="95">
        <f t="shared" si="32"/>
        <v>0</v>
      </c>
      <c r="BD9" s="95">
        <f t="shared" si="33"/>
        <v>0</v>
      </c>
      <c r="BE9" s="95">
        <f t="shared" si="34"/>
        <v>0</v>
      </c>
      <c r="BF9" s="95">
        <f t="shared" si="35"/>
        <v>0</v>
      </c>
      <c r="BG9" s="64"/>
      <c r="BI9" s="17"/>
      <c r="BJ9" s="17"/>
      <c r="BK9" s="17"/>
      <c r="BL9" s="17"/>
      <c r="BM9" s="17"/>
      <c r="BN9" s="17"/>
      <c r="BO9" s="17"/>
      <c r="BP9" s="17"/>
      <c r="BQ9" s="17"/>
      <c r="BR9" s="17"/>
      <c r="BS9" s="17"/>
      <c r="BT9" s="17"/>
      <c r="BU9" s="17"/>
      <c r="BV9" s="17"/>
      <c r="BW9" s="17"/>
      <c r="BX9" s="17"/>
      <c r="BY9" s="17"/>
      <c r="BZ9" s="17"/>
      <c r="CA9" s="17"/>
      <c r="CB9" s="17"/>
      <c r="CC9" s="17"/>
      <c r="CD9" s="17"/>
    </row>
    <row r="10" spans="1:82" x14ac:dyDescent="0.2">
      <c r="A10" s="17" t="s">
        <v>660</v>
      </c>
      <c r="B10" s="19" t="s">
        <v>661</v>
      </c>
      <c r="C10" s="44" t="str">
        <f t="shared" si="0"/>
        <v/>
      </c>
      <c r="D10" s="44" t="str">
        <f t="shared" si="1"/>
        <v/>
      </c>
      <c r="E10" s="119" t="str">
        <f t="shared" si="2"/>
        <v>See Note</v>
      </c>
      <c r="F10" s="119"/>
      <c r="G10" s="117"/>
      <c r="H10" s="18"/>
      <c r="I10" s="18"/>
      <c r="J10" s="18"/>
      <c r="K10" s="18"/>
      <c r="L10" s="18"/>
      <c r="M10" s="18"/>
      <c r="N10" s="18"/>
      <c r="O10" s="18"/>
      <c r="P10" s="18"/>
      <c r="Q10" s="18"/>
      <c r="R10" s="18"/>
      <c r="S10" s="18"/>
      <c r="T10" s="18"/>
      <c r="U10" s="18"/>
      <c r="V10" s="18"/>
      <c r="W10" s="18"/>
      <c r="X10" s="18"/>
      <c r="Y10" s="18"/>
      <c r="Z10" s="18"/>
      <c r="AA10" s="18"/>
      <c r="AB10" s="18" t="str">
        <f>IF(Tabel5[[#This Row],[Question ID]]="","",IF(Tabel5[[#This Row],[Respons Vendor]]=AE10,"ok","nok"))</f>
        <v>nok</v>
      </c>
      <c r="AC10" s="18" t="s">
        <v>94</v>
      </c>
      <c r="AD10" s="89">
        <v>1</v>
      </c>
      <c r="AE10" s="89" t="s">
        <v>651</v>
      </c>
      <c r="AF10" s="89">
        <f t="shared" si="5"/>
        <v>1</v>
      </c>
      <c r="AG10" s="89">
        <f>IF(AND(AE10="See Note",Tabel5[[#This Row],[Respons Vendor]]=AE10,Tabel5[[#This Row],[Note]]&lt;&gt;""),AF10,0)</f>
        <v>0</v>
      </c>
      <c r="AH10" s="89"/>
      <c r="AI10" s="90">
        <f>IF(AND(Tabel5[[#This Row],[Respons Vendor]]=AE10,Tabel5[[#This Row],[Respons Vendor]]&lt;&gt;"See Note"),AD10,AG10)</f>
        <v>0</v>
      </c>
      <c r="AJ10" s="18" t="s">
        <v>651</v>
      </c>
      <c r="AK10" s="89"/>
      <c r="AL10" s="18"/>
      <c r="AM10" s="95">
        <f t="shared" si="16"/>
        <v>0</v>
      </c>
      <c r="AN10" s="95">
        <f t="shared" si="17"/>
        <v>0</v>
      </c>
      <c r="AO10" s="95">
        <f t="shared" si="18"/>
        <v>0</v>
      </c>
      <c r="AP10" s="95">
        <f t="shared" si="19"/>
        <v>0</v>
      </c>
      <c r="AQ10" s="95">
        <f t="shared" si="20"/>
        <v>0</v>
      </c>
      <c r="AR10" s="95">
        <f t="shared" si="21"/>
        <v>0</v>
      </c>
      <c r="AS10" s="95">
        <f t="shared" si="22"/>
        <v>0</v>
      </c>
      <c r="AT10" s="95">
        <f t="shared" si="23"/>
        <v>0</v>
      </c>
      <c r="AU10" s="95">
        <f t="shared" si="24"/>
        <v>0</v>
      </c>
      <c r="AV10" s="95">
        <f t="shared" si="25"/>
        <v>0</v>
      </c>
      <c r="AW10" s="95">
        <f t="shared" si="26"/>
        <v>0</v>
      </c>
      <c r="AX10" s="95">
        <f t="shared" si="27"/>
        <v>0</v>
      </c>
      <c r="AY10" s="95">
        <f t="shared" si="28"/>
        <v>0</v>
      </c>
      <c r="AZ10" s="95">
        <f t="shared" si="29"/>
        <v>0</v>
      </c>
      <c r="BA10" s="95">
        <f t="shared" si="30"/>
        <v>0</v>
      </c>
      <c r="BB10" s="95">
        <f t="shared" si="31"/>
        <v>0</v>
      </c>
      <c r="BC10" s="95">
        <f t="shared" si="32"/>
        <v>0</v>
      </c>
      <c r="BD10" s="95">
        <f t="shared" si="33"/>
        <v>0</v>
      </c>
      <c r="BE10" s="95">
        <f t="shared" si="34"/>
        <v>0</v>
      </c>
      <c r="BF10" s="95">
        <f t="shared" si="35"/>
        <v>0</v>
      </c>
      <c r="BG10" s="64"/>
      <c r="BI10" s="17"/>
      <c r="BJ10" s="17"/>
      <c r="BK10" s="17"/>
      <c r="BL10" s="17"/>
      <c r="BM10" s="17"/>
      <c r="BN10" s="17"/>
      <c r="BO10" s="17"/>
      <c r="BP10" s="17"/>
      <c r="BQ10" s="17"/>
      <c r="BR10" s="17"/>
      <c r="BS10" s="17"/>
      <c r="BT10" s="17"/>
      <c r="BU10" s="17"/>
      <c r="BV10" s="17"/>
      <c r="BW10" s="17"/>
      <c r="BX10" s="17"/>
      <c r="BY10" s="17"/>
      <c r="BZ10" s="17"/>
      <c r="CA10" s="17"/>
      <c r="CB10" s="17"/>
      <c r="CC10" s="17"/>
      <c r="CD10" s="17"/>
    </row>
    <row r="11" spans="1:82" x14ac:dyDescent="0.2">
      <c r="A11" s="17" t="s">
        <v>662</v>
      </c>
      <c r="B11" s="19" t="s">
        <v>663</v>
      </c>
      <c r="C11" s="44" t="str">
        <f t="shared" si="0"/>
        <v/>
      </c>
      <c r="D11" s="44" t="str">
        <f t="shared" si="1"/>
        <v/>
      </c>
      <c r="E11" s="119" t="str">
        <f t="shared" si="2"/>
        <v>Yes</v>
      </c>
      <c r="F11" s="119"/>
      <c r="G11" s="117"/>
      <c r="H11" s="18"/>
      <c r="I11" s="18"/>
      <c r="J11" s="18"/>
      <c r="K11" s="18"/>
      <c r="L11" s="18"/>
      <c r="M11" s="18"/>
      <c r="N11" s="18"/>
      <c r="O11" s="18"/>
      <c r="P11" s="18"/>
      <c r="Q11" s="18"/>
      <c r="R11" s="18"/>
      <c r="S11" s="18"/>
      <c r="T11" s="18"/>
      <c r="U11" s="18"/>
      <c r="V11" s="18"/>
      <c r="W11" s="18"/>
      <c r="X11" s="18"/>
      <c r="Y11" s="18"/>
      <c r="Z11" s="18"/>
      <c r="AA11" s="18"/>
      <c r="AB11" s="18" t="str">
        <f>IF(Tabel5[[#This Row],[Question ID]]="","",IF(Tabel5[[#This Row],[Respons Vendor]]=AE11,"ok","nok"))</f>
        <v>nok</v>
      </c>
      <c r="AC11" s="18" t="s">
        <v>94</v>
      </c>
      <c r="AD11" s="89">
        <v>1</v>
      </c>
      <c r="AE11" s="89" t="s">
        <v>230</v>
      </c>
      <c r="AF11" s="89">
        <f t="shared" si="5"/>
        <v>1</v>
      </c>
      <c r="AG11" s="89">
        <f>IF(AND(AE11="See Note",Tabel5[[#This Row],[Respons Vendor]]=AE11,Tabel5[[#This Row],[Note]]&lt;&gt;""),AF11,0)</f>
        <v>0</v>
      </c>
      <c r="AH11" s="89"/>
      <c r="AI11" s="90">
        <f>IF(AND(Tabel5[[#This Row],[Respons Vendor]]=AE11,Tabel5[[#This Row],[Respons Vendor]]&lt;&gt;"See Note"),AD11,AG11)</f>
        <v>0</v>
      </c>
      <c r="AJ11" s="18"/>
      <c r="AK11" s="89"/>
      <c r="AL11" s="18"/>
      <c r="AM11" s="95">
        <f t="shared" si="16"/>
        <v>0</v>
      </c>
      <c r="AN11" s="95">
        <f t="shared" si="17"/>
        <v>0</v>
      </c>
      <c r="AO11" s="95">
        <f t="shared" si="18"/>
        <v>0</v>
      </c>
      <c r="AP11" s="95">
        <f t="shared" si="19"/>
        <v>0</v>
      </c>
      <c r="AQ11" s="95">
        <f t="shared" si="20"/>
        <v>0</v>
      </c>
      <c r="AR11" s="95">
        <f t="shared" si="21"/>
        <v>0</v>
      </c>
      <c r="AS11" s="95">
        <f t="shared" si="22"/>
        <v>0</v>
      </c>
      <c r="AT11" s="95">
        <f t="shared" si="23"/>
        <v>0</v>
      </c>
      <c r="AU11" s="95">
        <f t="shared" si="24"/>
        <v>0</v>
      </c>
      <c r="AV11" s="95">
        <f t="shared" si="25"/>
        <v>0</v>
      </c>
      <c r="AW11" s="95">
        <f t="shared" si="26"/>
        <v>0</v>
      </c>
      <c r="AX11" s="95">
        <f t="shared" si="27"/>
        <v>0</v>
      </c>
      <c r="AY11" s="95">
        <f t="shared" si="28"/>
        <v>0</v>
      </c>
      <c r="AZ11" s="95">
        <f t="shared" si="29"/>
        <v>0</v>
      </c>
      <c r="BA11" s="95">
        <f t="shared" si="30"/>
        <v>0</v>
      </c>
      <c r="BB11" s="95">
        <f t="shared" si="31"/>
        <v>0</v>
      </c>
      <c r="BC11" s="95">
        <f t="shared" si="32"/>
        <v>0</v>
      </c>
      <c r="BD11" s="95">
        <f t="shared" si="33"/>
        <v>0</v>
      </c>
      <c r="BE11" s="95">
        <f t="shared" si="34"/>
        <v>0</v>
      </c>
      <c r="BF11" s="95">
        <f t="shared" si="35"/>
        <v>0</v>
      </c>
      <c r="BG11" s="64"/>
      <c r="BI11" s="17"/>
      <c r="BJ11" s="17"/>
      <c r="BK11" s="17"/>
      <c r="BL11" s="17"/>
      <c r="BM11" s="17"/>
      <c r="BN11" s="17"/>
      <c r="BO11" s="17"/>
      <c r="BP11" s="17"/>
      <c r="BQ11" s="17"/>
      <c r="BR11" s="17"/>
      <c r="BS11" s="17"/>
      <c r="BT11" s="17"/>
      <c r="BU11" s="17"/>
      <c r="BV11" s="17"/>
      <c r="BW11" s="17"/>
      <c r="BX11" s="17"/>
      <c r="BY11" s="17"/>
      <c r="BZ11" s="17"/>
      <c r="CA11" s="17"/>
      <c r="CB11" s="17"/>
      <c r="CC11" s="17"/>
      <c r="CD11" s="17"/>
    </row>
    <row r="12" spans="1:82" ht="25.5" x14ac:dyDescent="0.2">
      <c r="A12" s="17" t="s">
        <v>664</v>
      </c>
      <c r="B12" s="19" t="s">
        <v>665</v>
      </c>
      <c r="C12" s="44" t="str">
        <f t="shared" si="0"/>
        <v/>
      </c>
      <c r="D12" s="44" t="str">
        <f t="shared" si="1"/>
        <v/>
      </c>
      <c r="E12" s="119" t="str">
        <f t="shared" si="2"/>
        <v>Yes</v>
      </c>
      <c r="F12" s="119"/>
      <c r="G12" s="117"/>
      <c r="H12" s="18"/>
      <c r="I12" s="18"/>
      <c r="J12" s="18"/>
      <c r="K12" s="18"/>
      <c r="L12" s="18"/>
      <c r="M12" s="18"/>
      <c r="N12" s="18"/>
      <c r="O12" s="18"/>
      <c r="P12" s="18"/>
      <c r="Q12" s="18"/>
      <c r="R12" s="18"/>
      <c r="S12" s="18"/>
      <c r="T12" s="18"/>
      <c r="U12" s="18"/>
      <c r="V12" s="18"/>
      <c r="W12" s="18"/>
      <c r="X12" s="18"/>
      <c r="Y12" s="18"/>
      <c r="Z12" s="18"/>
      <c r="AA12" s="18"/>
      <c r="AB12" s="18" t="str">
        <f>IF(Tabel5[[#This Row],[Question ID]]="","",IF(Tabel5[[#This Row],[Respons Vendor]]=AE12,"ok","nok"))</f>
        <v>nok</v>
      </c>
      <c r="AC12" s="18" t="s">
        <v>67</v>
      </c>
      <c r="AD12" s="89">
        <v>5</v>
      </c>
      <c r="AE12" s="89" t="s">
        <v>230</v>
      </c>
      <c r="AF12" s="89">
        <f t="shared" si="5"/>
        <v>5</v>
      </c>
      <c r="AG12" s="89">
        <f>IF(AND(AE12="See Note",Tabel5[[#This Row],[Respons Vendor]]=AE12,Tabel5[[#This Row],[Note]]&lt;&gt;""),AF12,0)</f>
        <v>0</v>
      </c>
      <c r="AH12" s="89"/>
      <c r="AI12" s="90">
        <f>IF(AND(Tabel5[[#This Row],[Respons Vendor]]=AE12,Tabel5[[#This Row],[Respons Vendor]]&lt;&gt;"See Note"),AD12,AG12)</f>
        <v>0</v>
      </c>
      <c r="AJ12" s="18"/>
      <c r="AK12" s="89"/>
      <c r="AL12" s="18"/>
      <c r="AM12" s="95">
        <f t="shared" si="16"/>
        <v>0</v>
      </c>
      <c r="AN12" s="95">
        <f t="shared" si="17"/>
        <v>0</v>
      </c>
      <c r="AO12" s="95">
        <f t="shared" si="18"/>
        <v>0</v>
      </c>
      <c r="AP12" s="95">
        <f t="shared" si="19"/>
        <v>0</v>
      </c>
      <c r="AQ12" s="95">
        <f t="shared" si="20"/>
        <v>0</v>
      </c>
      <c r="AR12" s="95">
        <f t="shared" si="21"/>
        <v>0</v>
      </c>
      <c r="AS12" s="95">
        <f t="shared" si="22"/>
        <v>0</v>
      </c>
      <c r="AT12" s="95">
        <f t="shared" si="23"/>
        <v>0</v>
      </c>
      <c r="AU12" s="95">
        <f t="shared" si="24"/>
        <v>0</v>
      </c>
      <c r="AV12" s="95">
        <f t="shared" si="25"/>
        <v>0</v>
      </c>
      <c r="AW12" s="95">
        <f t="shared" si="26"/>
        <v>0</v>
      </c>
      <c r="AX12" s="95">
        <f t="shared" si="27"/>
        <v>0</v>
      </c>
      <c r="AY12" s="95">
        <f t="shared" si="28"/>
        <v>0</v>
      </c>
      <c r="AZ12" s="95">
        <f t="shared" si="29"/>
        <v>0</v>
      </c>
      <c r="BA12" s="95">
        <f t="shared" si="30"/>
        <v>5</v>
      </c>
      <c r="BB12" s="95">
        <f t="shared" si="31"/>
        <v>0</v>
      </c>
      <c r="BC12" s="95">
        <f t="shared" si="32"/>
        <v>0</v>
      </c>
      <c r="BD12" s="95">
        <f t="shared" si="33"/>
        <v>0</v>
      </c>
      <c r="BE12" s="95">
        <f t="shared" si="34"/>
        <v>0</v>
      </c>
      <c r="BF12" s="95">
        <f t="shared" si="35"/>
        <v>0</v>
      </c>
      <c r="BG12" s="64"/>
      <c r="BI12" s="17"/>
      <c r="BJ12" s="17"/>
      <c r="BK12" s="17"/>
      <c r="BL12" s="17"/>
      <c r="BM12" s="17"/>
      <c r="BN12" s="17"/>
      <c r="BO12" s="17"/>
      <c r="BP12" s="17"/>
      <c r="BQ12" s="17"/>
      <c r="BR12" s="17"/>
      <c r="BS12" s="17"/>
      <c r="BT12" s="17"/>
      <c r="BU12" s="17"/>
      <c r="BV12" s="17"/>
      <c r="BW12" s="17"/>
      <c r="BX12" s="17"/>
      <c r="BY12" s="17"/>
      <c r="BZ12" s="17"/>
      <c r="CA12" s="17"/>
      <c r="CB12" s="17"/>
      <c r="CC12" s="17"/>
      <c r="CD12" s="17"/>
    </row>
    <row r="13" spans="1:82" x14ac:dyDescent="0.2">
      <c r="A13" s="17" t="s">
        <v>666</v>
      </c>
      <c r="B13" s="19" t="s">
        <v>667</v>
      </c>
      <c r="C13" s="44" t="str">
        <f t="shared" si="0"/>
        <v/>
      </c>
      <c r="D13" s="44" t="str">
        <f t="shared" si="1"/>
        <v/>
      </c>
      <c r="E13" s="119" t="str">
        <f t="shared" si="2"/>
        <v>Yes</v>
      </c>
      <c r="F13" s="119"/>
      <c r="G13" s="117"/>
      <c r="H13" s="18"/>
      <c r="I13" s="18"/>
      <c r="J13" s="18"/>
      <c r="K13" s="18"/>
      <c r="L13" s="18"/>
      <c r="M13" s="18"/>
      <c r="N13" s="18"/>
      <c r="O13" s="18"/>
      <c r="P13" s="18"/>
      <c r="Q13" s="18"/>
      <c r="R13" s="18"/>
      <c r="S13" s="18"/>
      <c r="T13" s="18"/>
      <c r="U13" s="18"/>
      <c r="V13" s="18"/>
      <c r="W13" s="18"/>
      <c r="X13" s="18"/>
      <c r="Y13" s="18"/>
      <c r="Z13" s="18"/>
      <c r="AA13" s="18"/>
      <c r="AB13" s="18" t="str">
        <f>IF(Tabel5[[#This Row],[Question ID]]="","",IF(Tabel5[[#This Row],[Respons Vendor]]=AE13,"ok","nok"))</f>
        <v>nok</v>
      </c>
      <c r="AC13" s="18" t="s">
        <v>67</v>
      </c>
      <c r="AD13" s="89">
        <v>1</v>
      </c>
      <c r="AE13" s="89" t="s">
        <v>230</v>
      </c>
      <c r="AF13" s="89">
        <f t="shared" si="5"/>
        <v>1</v>
      </c>
      <c r="AG13" s="89">
        <f>IF(AND(AE13="See Note",Tabel5[[#This Row],[Respons Vendor]]=AE13,Tabel5[[#This Row],[Note]]&lt;&gt;""),AF13,0)</f>
        <v>0</v>
      </c>
      <c r="AH13" s="89"/>
      <c r="AI13" s="90">
        <f>IF(AND(Tabel5[[#This Row],[Respons Vendor]]=AE13,Tabel5[[#This Row],[Respons Vendor]]&lt;&gt;"See Note"),AD13,AG13)</f>
        <v>0</v>
      </c>
      <c r="AJ13" s="18"/>
      <c r="AK13" s="89"/>
      <c r="AL13" s="18"/>
      <c r="AM13" s="95">
        <f t="shared" si="16"/>
        <v>0</v>
      </c>
      <c r="AN13" s="95">
        <f t="shared" si="17"/>
        <v>0</v>
      </c>
      <c r="AO13" s="95">
        <f t="shared" si="18"/>
        <v>0</v>
      </c>
      <c r="AP13" s="95">
        <f t="shared" si="19"/>
        <v>0</v>
      </c>
      <c r="AQ13" s="95">
        <f t="shared" si="20"/>
        <v>0</v>
      </c>
      <c r="AR13" s="95">
        <f t="shared" si="21"/>
        <v>0</v>
      </c>
      <c r="AS13" s="95">
        <f t="shared" si="22"/>
        <v>0</v>
      </c>
      <c r="AT13" s="95">
        <f t="shared" si="23"/>
        <v>0</v>
      </c>
      <c r="AU13" s="95">
        <f t="shared" si="24"/>
        <v>0</v>
      </c>
      <c r="AV13" s="95">
        <f t="shared" si="25"/>
        <v>0</v>
      </c>
      <c r="AW13" s="95">
        <f t="shared" si="26"/>
        <v>0</v>
      </c>
      <c r="AX13" s="95">
        <f t="shared" si="27"/>
        <v>0</v>
      </c>
      <c r="AY13" s="95">
        <f t="shared" si="28"/>
        <v>0</v>
      </c>
      <c r="AZ13" s="95">
        <f t="shared" si="29"/>
        <v>0</v>
      </c>
      <c r="BA13" s="95">
        <f t="shared" si="30"/>
        <v>1</v>
      </c>
      <c r="BB13" s="95">
        <f t="shared" si="31"/>
        <v>0</v>
      </c>
      <c r="BC13" s="95">
        <f t="shared" si="32"/>
        <v>0</v>
      </c>
      <c r="BD13" s="95">
        <f t="shared" si="33"/>
        <v>0</v>
      </c>
      <c r="BE13" s="95">
        <f t="shared" si="34"/>
        <v>0</v>
      </c>
      <c r="BF13" s="95">
        <f t="shared" si="35"/>
        <v>0</v>
      </c>
      <c r="BG13" s="64"/>
      <c r="BI13" s="17"/>
      <c r="BJ13" s="17"/>
      <c r="BK13" s="17"/>
      <c r="BL13" s="17"/>
      <c r="BM13" s="17"/>
      <c r="BN13" s="17"/>
      <c r="BO13" s="17"/>
      <c r="BP13" s="17"/>
      <c r="BQ13" s="17"/>
      <c r="BR13" s="17"/>
      <c r="BS13" s="17"/>
      <c r="BT13" s="17"/>
      <c r="BU13" s="17"/>
      <c r="BV13" s="17"/>
      <c r="BW13" s="17"/>
      <c r="BX13" s="17"/>
      <c r="BY13" s="17"/>
      <c r="BZ13" s="17"/>
      <c r="CA13" s="17"/>
      <c r="CB13" s="17"/>
      <c r="CC13" s="17"/>
      <c r="CD13" s="17"/>
    </row>
    <row r="14" spans="1:82" ht="25.5" x14ac:dyDescent="0.2">
      <c r="A14" s="17" t="s">
        <v>668</v>
      </c>
      <c r="B14" s="19" t="s">
        <v>669</v>
      </c>
      <c r="C14" s="44" t="str">
        <f t="shared" si="0"/>
        <v/>
      </c>
      <c r="D14" s="44" t="str">
        <f t="shared" si="1"/>
        <v/>
      </c>
      <c r="E14" s="119" t="str">
        <f t="shared" si="2"/>
        <v>See Note</v>
      </c>
      <c r="F14" s="119"/>
      <c r="G14" s="117"/>
      <c r="H14" s="18"/>
      <c r="I14" s="18"/>
      <c r="J14" s="18"/>
      <c r="K14" s="18"/>
      <c r="L14" s="18"/>
      <c r="M14" s="18"/>
      <c r="N14" s="18"/>
      <c r="O14" s="18"/>
      <c r="P14" s="18"/>
      <c r="Q14" s="18"/>
      <c r="R14" s="18"/>
      <c r="S14" s="18"/>
      <c r="T14" s="18"/>
      <c r="U14" s="18"/>
      <c r="V14" s="18"/>
      <c r="W14" s="18"/>
      <c r="X14" s="18"/>
      <c r="Y14" s="18"/>
      <c r="Z14" s="18"/>
      <c r="AA14" s="18"/>
      <c r="AB14" s="18" t="str">
        <f>IF(Tabel5[[#This Row],[Question ID]]="","",IF(Tabel5[[#This Row],[Respons Vendor]]=AE14,"ok","nok"))</f>
        <v>nok</v>
      </c>
      <c r="AC14" s="18" t="s">
        <v>61</v>
      </c>
      <c r="AD14" s="89">
        <v>1</v>
      </c>
      <c r="AE14" s="89" t="s">
        <v>651</v>
      </c>
      <c r="AF14" s="89">
        <f t="shared" si="5"/>
        <v>1</v>
      </c>
      <c r="AG14" s="89">
        <f>IF(AND(AE14="See Note",Tabel5[[#This Row],[Respons Vendor]]=AE14,Tabel5[[#This Row],[Note]]&lt;&gt;""),AF14,0)</f>
        <v>0</v>
      </c>
      <c r="AH14" s="89"/>
      <c r="AI14" s="90">
        <f>IF(AND(Tabel5[[#This Row],[Respons Vendor]]=AE14,Tabel5[[#This Row],[Respons Vendor]]&lt;&gt;"See Note"),AD14,AG14)</f>
        <v>0</v>
      </c>
      <c r="AJ14" s="18" t="s">
        <v>651</v>
      </c>
      <c r="AK14" s="89"/>
      <c r="AL14" s="18"/>
      <c r="AM14" s="95">
        <f t="shared" si="16"/>
        <v>1</v>
      </c>
      <c r="AN14" s="95">
        <f t="shared" si="17"/>
        <v>0</v>
      </c>
      <c r="AO14" s="95">
        <f t="shared" si="18"/>
        <v>0</v>
      </c>
      <c r="AP14" s="95">
        <f t="shared" si="19"/>
        <v>0</v>
      </c>
      <c r="AQ14" s="95">
        <f t="shared" si="20"/>
        <v>0</v>
      </c>
      <c r="AR14" s="95">
        <f t="shared" si="21"/>
        <v>0</v>
      </c>
      <c r="AS14" s="95">
        <f t="shared" si="22"/>
        <v>0</v>
      </c>
      <c r="AT14" s="95">
        <f t="shared" si="23"/>
        <v>0</v>
      </c>
      <c r="AU14" s="95">
        <f t="shared" si="24"/>
        <v>0</v>
      </c>
      <c r="AV14" s="95">
        <f t="shared" si="25"/>
        <v>0</v>
      </c>
      <c r="AW14" s="95">
        <f t="shared" si="26"/>
        <v>0</v>
      </c>
      <c r="AX14" s="95">
        <f t="shared" si="27"/>
        <v>0</v>
      </c>
      <c r="AY14" s="95">
        <f t="shared" si="28"/>
        <v>0</v>
      </c>
      <c r="AZ14" s="95">
        <f t="shared" si="29"/>
        <v>0</v>
      </c>
      <c r="BA14" s="95">
        <f t="shared" si="30"/>
        <v>0</v>
      </c>
      <c r="BB14" s="95">
        <f t="shared" si="31"/>
        <v>0</v>
      </c>
      <c r="BC14" s="95">
        <f t="shared" si="32"/>
        <v>0</v>
      </c>
      <c r="BD14" s="95">
        <f t="shared" si="33"/>
        <v>0</v>
      </c>
      <c r="BE14" s="95">
        <f t="shared" si="34"/>
        <v>0</v>
      </c>
      <c r="BF14" s="95">
        <f t="shared" si="35"/>
        <v>0</v>
      </c>
      <c r="BG14" s="64"/>
      <c r="BI14" s="17"/>
      <c r="BJ14" s="17"/>
      <c r="BK14" s="17"/>
      <c r="BL14" s="17"/>
      <c r="BM14" s="17"/>
      <c r="BN14" s="17"/>
      <c r="BO14" s="17"/>
      <c r="BP14" s="17"/>
      <c r="BQ14" s="17"/>
      <c r="BR14" s="17"/>
      <c r="BS14" s="17"/>
      <c r="BT14" s="17"/>
      <c r="BU14" s="17"/>
      <c r="BV14" s="17"/>
      <c r="BW14" s="17"/>
      <c r="BX14" s="17"/>
      <c r="BY14" s="17"/>
      <c r="BZ14" s="17"/>
      <c r="CA14" s="17"/>
      <c r="CB14" s="17"/>
      <c r="CC14" s="17"/>
      <c r="CD14" s="17"/>
    </row>
    <row r="15" spans="1:82" x14ac:dyDescent="0.2">
      <c r="A15" s="17" t="s">
        <v>670</v>
      </c>
      <c r="B15" s="19" t="s">
        <v>671</v>
      </c>
      <c r="C15" s="44" t="str">
        <f t="shared" si="0"/>
        <v/>
      </c>
      <c r="D15" s="44" t="str">
        <f t="shared" si="1"/>
        <v/>
      </c>
      <c r="E15" s="119">
        <f t="shared" si="2"/>
        <v>0</v>
      </c>
      <c r="F15" s="119"/>
      <c r="G15" s="117"/>
      <c r="H15" s="18"/>
      <c r="I15" s="18"/>
      <c r="J15" s="18"/>
      <c r="K15" s="18"/>
      <c r="L15" s="18"/>
      <c r="M15" s="18"/>
      <c r="N15" s="18"/>
      <c r="O15" s="18"/>
      <c r="P15" s="18"/>
      <c r="Q15" s="18"/>
      <c r="R15" s="18"/>
      <c r="S15" s="18"/>
      <c r="T15" s="18"/>
      <c r="U15" s="18"/>
      <c r="V15" s="18"/>
      <c r="W15" s="18"/>
      <c r="X15" s="18"/>
      <c r="Y15" s="18"/>
      <c r="Z15" s="18"/>
      <c r="AA15" s="18"/>
      <c r="AB15" s="18" t="str">
        <f>IF(Tabel5[[#This Row],[Question ID]]="","",IF(Tabel5[[#This Row],[Respons Vendor]]=AE15,"ok","nok"))</f>
        <v>ok</v>
      </c>
      <c r="AC15" s="18" t="s">
        <v>94</v>
      </c>
      <c r="AD15" s="89">
        <v>0</v>
      </c>
      <c r="AE15" s="89"/>
      <c r="AF15" s="89">
        <f t="shared" si="5"/>
        <v>0</v>
      </c>
      <c r="AG15" s="89">
        <f>IF(AND(AE15="See Note",Tabel5[[#This Row],[Respons Vendor]]=AE15,Tabel5[[#This Row],[Note]]&lt;&gt;""),AF15,0)</f>
        <v>0</v>
      </c>
      <c r="AH15" s="89"/>
      <c r="AI15" s="90">
        <f>IF(AND(Tabel5[[#This Row],[Respons Vendor]]=AE15,Tabel5[[#This Row],[Respons Vendor]]&lt;&gt;"See Note"),AD15,AG15)</f>
        <v>0</v>
      </c>
      <c r="AJ15" s="18"/>
      <c r="AK15" s="89"/>
      <c r="AL15" s="18"/>
      <c r="AM15" s="95">
        <f t="shared" si="16"/>
        <v>0</v>
      </c>
      <c r="AN15" s="95">
        <f t="shared" si="17"/>
        <v>0</v>
      </c>
      <c r="AO15" s="95">
        <f t="shared" si="18"/>
        <v>0</v>
      </c>
      <c r="AP15" s="95">
        <f t="shared" si="19"/>
        <v>0</v>
      </c>
      <c r="AQ15" s="95">
        <f t="shared" si="20"/>
        <v>0</v>
      </c>
      <c r="AR15" s="95">
        <f t="shared" si="21"/>
        <v>0</v>
      </c>
      <c r="AS15" s="95">
        <f t="shared" si="22"/>
        <v>0</v>
      </c>
      <c r="AT15" s="95">
        <f t="shared" si="23"/>
        <v>0</v>
      </c>
      <c r="AU15" s="95">
        <f t="shared" si="24"/>
        <v>0</v>
      </c>
      <c r="AV15" s="95">
        <f t="shared" si="25"/>
        <v>0</v>
      </c>
      <c r="AW15" s="95">
        <f t="shared" si="26"/>
        <v>0</v>
      </c>
      <c r="AX15" s="95">
        <f t="shared" si="27"/>
        <v>0</v>
      </c>
      <c r="AY15" s="95">
        <f t="shared" si="28"/>
        <v>0</v>
      </c>
      <c r="AZ15" s="95">
        <f t="shared" si="29"/>
        <v>0</v>
      </c>
      <c r="BA15" s="95">
        <f t="shared" si="30"/>
        <v>0</v>
      </c>
      <c r="BB15" s="95">
        <f t="shared" si="31"/>
        <v>0</v>
      </c>
      <c r="BC15" s="95">
        <f t="shared" si="32"/>
        <v>0</v>
      </c>
      <c r="BD15" s="95">
        <f t="shared" si="33"/>
        <v>0</v>
      </c>
      <c r="BE15" s="95">
        <f t="shared" si="34"/>
        <v>0</v>
      </c>
      <c r="BF15" s="95">
        <f t="shared" si="35"/>
        <v>0</v>
      </c>
      <c r="BG15" s="64"/>
      <c r="BI15" s="17"/>
      <c r="BJ15" s="17"/>
      <c r="BK15" s="17"/>
      <c r="BL15" s="17"/>
      <c r="BM15" s="17"/>
      <c r="BN15" s="17"/>
      <c r="BO15" s="17"/>
      <c r="BP15" s="17"/>
      <c r="BQ15" s="17"/>
      <c r="BR15" s="17"/>
      <c r="BS15" s="17"/>
      <c r="BT15" s="17"/>
      <c r="BU15" s="17"/>
      <c r="BV15" s="17"/>
      <c r="BW15" s="17"/>
      <c r="BX15" s="17"/>
      <c r="BY15" s="17"/>
      <c r="BZ15" s="17"/>
      <c r="CA15" s="17"/>
      <c r="CB15" s="17"/>
      <c r="CC15" s="17"/>
      <c r="CD15" s="17"/>
    </row>
    <row r="16" spans="1:82" x14ac:dyDescent="0.2">
      <c r="A16" s="17" t="s">
        <v>672</v>
      </c>
      <c r="B16" s="19" t="s">
        <v>673</v>
      </c>
      <c r="C16" s="44" t="str">
        <f t="shared" si="0"/>
        <v/>
      </c>
      <c r="D16" s="44" t="str">
        <f t="shared" si="1"/>
        <v/>
      </c>
      <c r="E16" s="119">
        <f t="shared" si="2"/>
        <v>0</v>
      </c>
      <c r="F16" s="119"/>
      <c r="G16" s="117"/>
      <c r="H16" s="18"/>
      <c r="I16" s="18"/>
      <c r="J16" s="18"/>
      <c r="K16" s="18"/>
      <c r="L16" s="18"/>
      <c r="M16" s="18"/>
      <c r="N16" s="18"/>
      <c r="O16" s="18"/>
      <c r="P16" s="18"/>
      <c r="Q16" s="18"/>
      <c r="R16" s="18"/>
      <c r="S16" s="18"/>
      <c r="T16" s="18"/>
      <c r="U16" s="18"/>
      <c r="V16" s="18"/>
      <c r="W16" s="18"/>
      <c r="X16" s="18"/>
      <c r="Y16" s="18"/>
      <c r="Z16" s="18"/>
      <c r="AA16" s="18"/>
      <c r="AB16" s="18" t="str">
        <f>IF(Tabel5[[#This Row],[Question ID]]="","",IF(Tabel5[[#This Row],[Respons Vendor]]=AE16,"ok","nok"))</f>
        <v>ok</v>
      </c>
      <c r="AC16" s="18" t="s">
        <v>94</v>
      </c>
      <c r="AD16" s="89">
        <v>0</v>
      </c>
      <c r="AE16" s="89"/>
      <c r="AF16" s="89">
        <f t="shared" si="5"/>
        <v>0</v>
      </c>
      <c r="AG16" s="89">
        <f>IF(AND(AE16="See Note",Tabel5[[#This Row],[Respons Vendor]]=AE16,Tabel5[[#This Row],[Note]]&lt;&gt;""),AF16,0)</f>
        <v>0</v>
      </c>
      <c r="AH16" s="89"/>
      <c r="AI16" s="90">
        <f>IF(AND(Tabel5[[#This Row],[Respons Vendor]]=AE16,Tabel5[[#This Row],[Respons Vendor]]&lt;&gt;"See Note"),AD16,AG16)</f>
        <v>0</v>
      </c>
      <c r="AJ16" s="18"/>
      <c r="AK16" s="89"/>
      <c r="AL16" s="18"/>
      <c r="AM16" s="95">
        <f t="shared" si="16"/>
        <v>0</v>
      </c>
      <c r="AN16" s="95">
        <f t="shared" si="17"/>
        <v>0</v>
      </c>
      <c r="AO16" s="95">
        <f t="shared" si="18"/>
        <v>0</v>
      </c>
      <c r="AP16" s="95">
        <f t="shared" si="19"/>
        <v>0</v>
      </c>
      <c r="AQ16" s="95">
        <f t="shared" si="20"/>
        <v>0</v>
      </c>
      <c r="AR16" s="95">
        <f t="shared" si="21"/>
        <v>0</v>
      </c>
      <c r="AS16" s="95">
        <f t="shared" si="22"/>
        <v>0</v>
      </c>
      <c r="AT16" s="95">
        <f t="shared" si="23"/>
        <v>0</v>
      </c>
      <c r="AU16" s="95">
        <f t="shared" si="24"/>
        <v>0</v>
      </c>
      <c r="AV16" s="95">
        <f t="shared" si="25"/>
        <v>0</v>
      </c>
      <c r="AW16" s="95">
        <f t="shared" si="26"/>
        <v>0</v>
      </c>
      <c r="AX16" s="95">
        <f t="shared" si="27"/>
        <v>0</v>
      </c>
      <c r="AY16" s="95">
        <f t="shared" si="28"/>
        <v>0</v>
      </c>
      <c r="AZ16" s="95">
        <f t="shared" si="29"/>
        <v>0</v>
      </c>
      <c r="BA16" s="95">
        <f t="shared" si="30"/>
        <v>0</v>
      </c>
      <c r="BB16" s="95">
        <f t="shared" si="31"/>
        <v>0</v>
      </c>
      <c r="BC16" s="95">
        <f t="shared" si="32"/>
        <v>0</v>
      </c>
      <c r="BD16" s="95">
        <f t="shared" si="33"/>
        <v>0</v>
      </c>
      <c r="BE16" s="95">
        <f t="shared" si="34"/>
        <v>0</v>
      </c>
      <c r="BF16" s="95">
        <f t="shared" si="35"/>
        <v>0</v>
      </c>
      <c r="BG16" s="64"/>
      <c r="BI16" s="17"/>
      <c r="BJ16" s="17"/>
      <c r="BK16" s="17"/>
      <c r="BL16" s="17"/>
      <c r="BM16" s="17"/>
      <c r="BN16" s="17"/>
      <c r="BO16" s="17"/>
      <c r="BP16" s="17"/>
      <c r="BQ16" s="17"/>
      <c r="BR16" s="17"/>
      <c r="BS16" s="17"/>
      <c r="BT16" s="17"/>
      <c r="BU16" s="17"/>
      <c r="BV16" s="17"/>
      <c r="BW16" s="17"/>
      <c r="BX16" s="17"/>
      <c r="BY16" s="17"/>
      <c r="BZ16" s="17"/>
      <c r="CA16" s="17"/>
      <c r="CB16" s="17"/>
      <c r="CC16" s="17"/>
      <c r="CD16" s="17"/>
    </row>
    <row r="17" spans="1:82" x14ac:dyDescent="0.2">
      <c r="A17" s="17" t="s">
        <v>674</v>
      </c>
      <c r="B17" s="78" t="s">
        <v>675</v>
      </c>
      <c r="C17" s="44" t="str">
        <f t="shared" si="0"/>
        <v/>
      </c>
      <c r="D17" s="44" t="str">
        <f t="shared" si="1"/>
        <v/>
      </c>
      <c r="E17" s="119">
        <f t="shared" si="2"/>
        <v>0</v>
      </c>
      <c r="F17" s="119"/>
      <c r="G17" s="117"/>
      <c r="H17" s="18"/>
      <c r="I17" s="18"/>
      <c r="J17" s="18"/>
      <c r="K17" s="18"/>
      <c r="L17" s="18"/>
      <c r="M17" s="18"/>
      <c r="N17" s="18"/>
      <c r="O17" s="18"/>
      <c r="P17" s="18"/>
      <c r="Q17" s="18"/>
      <c r="R17" s="18"/>
      <c r="S17" s="18"/>
      <c r="T17" s="18"/>
      <c r="U17" s="18"/>
      <c r="V17" s="18"/>
      <c r="W17" s="18"/>
      <c r="X17" s="18"/>
      <c r="Y17" s="18"/>
      <c r="Z17" s="18"/>
      <c r="AA17" s="18"/>
      <c r="AB17" s="18" t="str">
        <f>IF(Tabel5[[#This Row],[Question ID]]="","",IF(Tabel5[[#This Row],[Respons Vendor]]=AE17,"ok","nok"))</f>
        <v>ok</v>
      </c>
      <c r="AC17" s="18" t="s">
        <v>94</v>
      </c>
      <c r="AD17" s="89">
        <v>0</v>
      </c>
      <c r="AE17" s="89"/>
      <c r="AF17" s="89">
        <f t="shared" si="5"/>
        <v>0</v>
      </c>
      <c r="AG17" s="89">
        <f>IF(AND(AE17="See Note",Tabel5[[#This Row],[Respons Vendor]]=AE17,Tabel5[[#This Row],[Note]]&lt;&gt;""),AF17,0)</f>
        <v>0</v>
      </c>
      <c r="AH17" s="89"/>
      <c r="AI17" s="90">
        <f>IF(AND(Tabel5[[#This Row],[Respons Vendor]]=AE17,Tabel5[[#This Row],[Respons Vendor]]&lt;&gt;"See Note"),AD17,AG17)</f>
        <v>0</v>
      </c>
      <c r="AJ17" s="18"/>
      <c r="AK17" s="89"/>
      <c r="AL17" s="18"/>
      <c r="AM17" s="95">
        <f t="shared" si="16"/>
        <v>0</v>
      </c>
      <c r="AN17" s="95">
        <f t="shared" si="17"/>
        <v>0</v>
      </c>
      <c r="AO17" s="95">
        <f t="shared" si="18"/>
        <v>0</v>
      </c>
      <c r="AP17" s="95">
        <f t="shared" si="19"/>
        <v>0</v>
      </c>
      <c r="AQ17" s="95">
        <f t="shared" si="20"/>
        <v>0</v>
      </c>
      <c r="AR17" s="95">
        <f t="shared" si="21"/>
        <v>0</v>
      </c>
      <c r="AS17" s="95">
        <f t="shared" si="22"/>
        <v>0</v>
      </c>
      <c r="AT17" s="95">
        <f t="shared" si="23"/>
        <v>0</v>
      </c>
      <c r="AU17" s="95">
        <f t="shared" si="24"/>
        <v>0</v>
      </c>
      <c r="AV17" s="95">
        <f t="shared" si="25"/>
        <v>0</v>
      </c>
      <c r="AW17" s="95">
        <f t="shared" si="26"/>
        <v>0</v>
      </c>
      <c r="AX17" s="95">
        <f t="shared" si="27"/>
        <v>0</v>
      </c>
      <c r="AY17" s="95">
        <f t="shared" si="28"/>
        <v>0</v>
      </c>
      <c r="AZ17" s="95">
        <f t="shared" si="29"/>
        <v>0</v>
      </c>
      <c r="BA17" s="95">
        <f t="shared" si="30"/>
        <v>0</v>
      </c>
      <c r="BB17" s="95">
        <f t="shared" si="31"/>
        <v>0</v>
      </c>
      <c r="BC17" s="95">
        <f t="shared" si="32"/>
        <v>0</v>
      </c>
      <c r="BD17" s="95">
        <f t="shared" si="33"/>
        <v>0</v>
      </c>
      <c r="BE17" s="95">
        <f t="shared" si="34"/>
        <v>0</v>
      </c>
      <c r="BF17" s="95">
        <f t="shared" si="35"/>
        <v>0</v>
      </c>
      <c r="BG17" s="64"/>
      <c r="BI17" s="17"/>
      <c r="BJ17" s="17"/>
      <c r="BK17" s="17"/>
      <c r="BL17" s="17"/>
      <c r="BM17" s="17"/>
      <c r="BN17" s="17"/>
      <c r="BO17" s="17"/>
      <c r="BP17" s="17"/>
      <c r="BQ17" s="17"/>
      <c r="BR17" s="17"/>
      <c r="BS17" s="17"/>
      <c r="BT17" s="17"/>
      <c r="BU17" s="17"/>
      <c r="BV17" s="17"/>
      <c r="BW17" s="17"/>
      <c r="BX17" s="17"/>
      <c r="BY17" s="17"/>
      <c r="BZ17" s="17"/>
      <c r="CA17" s="17"/>
      <c r="CB17" s="17"/>
      <c r="CC17" s="17"/>
      <c r="CD17" s="17"/>
    </row>
    <row r="18" spans="1:82" x14ac:dyDescent="0.2">
      <c r="A18" s="17" t="s">
        <v>676</v>
      </c>
      <c r="B18" s="78" t="s">
        <v>677</v>
      </c>
      <c r="C18" s="44" t="str">
        <f t="shared" si="0"/>
        <v/>
      </c>
      <c r="D18" s="44" t="str">
        <f t="shared" si="1"/>
        <v/>
      </c>
      <c r="E18" s="119" t="str">
        <f t="shared" si="2"/>
        <v>Yes</v>
      </c>
      <c r="F18" s="119"/>
      <c r="G18" s="117"/>
      <c r="H18" s="18"/>
      <c r="I18" s="18"/>
      <c r="J18" s="18"/>
      <c r="K18" s="18"/>
      <c r="L18" s="18"/>
      <c r="M18" s="18"/>
      <c r="N18" s="18"/>
      <c r="O18" s="18"/>
      <c r="P18" s="18"/>
      <c r="Q18" s="18"/>
      <c r="R18" s="18"/>
      <c r="S18" s="18"/>
      <c r="T18" s="18"/>
      <c r="U18" s="18"/>
      <c r="V18" s="18"/>
      <c r="W18" s="18"/>
      <c r="X18" s="18"/>
      <c r="Y18" s="18"/>
      <c r="Z18" s="18"/>
      <c r="AA18" s="18"/>
      <c r="AB18" s="18" t="str">
        <f>IF(Tabel5[[#This Row],[Question ID]]="","",IF(Tabel5[[#This Row],[Respons Vendor]]=AE18,"ok","nok"))</f>
        <v>nok</v>
      </c>
      <c r="AC18" s="18" t="s">
        <v>94</v>
      </c>
      <c r="AD18" s="89">
        <v>0</v>
      </c>
      <c r="AE18" s="89" t="s">
        <v>230</v>
      </c>
      <c r="AF18" s="89">
        <f t="shared" si="5"/>
        <v>0</v>
      </c>
      <c r="AG18" s="89">
        <f>IF(AND(AE18="See Note",Tabel5[[#This Row],[Respons Vendor]]=AE18,Tabel5[[#This Row],[Note]]&lt;&gt;""),AF18,0)</f>
        <v>0</v>
      </c>
      <c r="AH18" s="89"/>
      <c r="AI18" s="90">
        <f>IF(AND(Tabel5[[#This Row],[Respons Vendor]]=AE18,Tabel5[[#This Row],[Respons Vendor]]&lt;&gt;"See Note"),AD18,AG18)</f>
        <v>0</v>
      </c>
      <c r="AJ18" s="18"/>
      <c r="AK18" s="89"/>
      <c r="AL18" s="18"/>
      <c r="AM18" s="95">
        <f t="shared" si="16"/>
        <v>0</v>
      </c>
      <c r="AN18" s="95">
        <f t="shared" si="17"/>
        <v>0</v>
      </c>
      <c r="AO18" s="95">
        <f t="shared" si="18"/>
        <v>0</v>
      </c>
      <c r="AP18" s="95">
        <f t="shared" si="19"/>
        <v>0</v>
      </c>
      <c r="AQ18" s="95">
        <f t="shared" si="20"/>
        <v>0</v>
      </c>
      <c r="AR18" s="95">
        <f t="shared" si="21"/>
        <v>0</v>
      </c>
      <c r="AS18" s="95">
        <f t="shared" si="22"/>
        <v>0</v>
      </c>
      <c r="AT18" s="95">
        <f t="shared" si="23"/>
        <v>0</v>
      </c>
      <c r="AU18" s="95">
        <f t="shared" si="24"/>
        <v>0</v>
      </c>
      <c r="AV18" s="95">
        <f t="shared" si="25"/>
        <v>0</v>
      </c>
      <c r="AW18" s="95">
        <f t="shared" si="26"/>
        <v>0</v>
      </c>
      <c r="AX18" s="95">
        <f t="shared" si="27"/>
        <v>0</v>
      </c>
      <c r="AY18" s="95">
        <f t="shared" si="28"/>
        <v>0</v>
      </c>
      <c r="AZ18" s="95">
        <f t="shared" si="29"/>
        <v>0</v>
      </c>
      <c r="BA18" s="95">
        <f t="shared" si="30"/>
        <v>0</v>
      </c>
      <c r="BB18" s="95">
        <f t="shared" si="31"/>
        <v>0</v>
      </c>
      <c r="BC18" s="95">
        <f t="shared" si="32"/>
        <v>0</v>
      </c>
      <c r="BD18" s="95">
        <f t="shared" si="33"/>
        <v>0</v>
      </c>
      <c r="BE18" s="95">
        <f t="shared" si="34"/>
        <v>0</v>
      </c>
      <c r="BF18" s="95">
        <f t="shared" si="35"/>
        <v>0</v>
      </c>
      <c r="BG18" s="64"/>
      <c r="BI18" s="17"/>
      <c r="BJ18" s="17"/>
      <c r="BK18" s="17"/>
      <c r="BL18" s="17"/>
      <c r="BM18" s="17"/>
      <c r="BN18" s="17"/>
      <c r="BO18" s="17"/>
      <c r="BP18" s="17"/>
      <c r="BQ18" s="17"/>
      <c r="BR18" s="17"/>
      <c r="BS18" s="17"/>
      <c r="BT18" s="17"/>
      <c r="BU18" s="17"/>
      <c r="BV18" s="17"/>
      <c r="BW18" s="17"/>
      <c r="BX18" s="17"/>
      <c r="BY18" s="17"/>
      <c r="BZ18" s="17"/>
      <c r="CA18" s="17"/>
      <c r="CB18" s="17"/>
      <c r="CC18" s="17"/>
      <c r="CD18" s="17"/>
    </row>
    <row r="19" spans="1:82" x14ac:dyDescent="0.2">
      <c r="A19" s="17" t="s">
        <v>678</v>
      </c>
      <c r="B19" s="19" t="s">
        <v>679</v>
      </c>
      <c r="C19" s="44" t="str">
        <f t="shared" si="0"/>
        <v/>
      </c>
      <c r="D19" s="44" t="str">
        <f t="shared" si="1"/>
        <v/>
      </c>
      <c r="E19" s="119" t="str">
        <f t="shared" si="2"/>
        <v>Yes</v>
      </c>
      <c r="F19" s="119"/>
      <c r="G19" s="117"/>
      <c r="H19" s="18"/>
      <c r="I19" s="18"/>
      <c r="J19" s="18"/>
      <c r="K19" s="18"/>
      <c r="L19" s="18"/>
      <c r="M19" s="18"/>
      <c r="N19" s="18"/>
      <c r="O19" s="18"/>
      <c r="P19" s="18"/>
      <c r="Q19" s="18"/>
      <c r="R19" s="18"/>
      <c r="S19" s="18"/>
      <c r="T19" s="18"/>
      <c r="U19" s="18"/>
      <c r="V19" s="18"/>
      <c r="W19" s="18"/>
      <c r="X19" s="18"/>
      <c r="Y19" s="18"/>
      <c r="Z19" s="18"/>
      <c r="AA19" s="18"/>
      <c r="AB19" s="18" t="str">
        <f>IF(Tabel5[[#This Row],[Question ID]]="","",IF(Tabel5[[#This Row],[Respons Vendor]]=AE19,"ok","nok"))</f>
        <v>nok</v>
      </c>
      <c r="AC19" s="18" t="s">
        <v>94</v>
      </c>
      <c r="AD19" s="89">
        <v>0</v>
      </c>
      <c r="AE19" s="89" t="s">
        <v>230</v>
      </c>
      <c r="AF19" s="89">
        <f t="shared" si="5"/>
        <v>0</v>
      </c>
      <c r="AG19" s="89">
        <f>IF(AND(AE19="See Note",Tabel5[[#This Row],[Respons Vendor]]=AE19,Tabel5[[#This Row],[Note]]&lt;&gt;""),AF19,0)</f>
        <v>0</v>
      </c>
      <c r="AH19" s="89"/>
      <c r="AI19" s="90">
        <f>IF(AND(Tabel5[[#This Row],[Respons Vendor]]=AE19,Tabel5[[#This Row],[Respons Vendor]]&lt;&gt;"See Note"),AD19,AG19)</f>
        <v>0</v>
      </c>
      <c r="AJ19" s="18"/>
      <c r="AK19" s="89"/>
      <c r="AL19" s="18"/>
      <c r="AM19" s="95">
        <f t="shared" si="16"/>
        <v>0</v>
      </c>
      <c r="AN19" s="95">
        <f t="shared" si="17"/>
        <v>0</v>
      </c>
      <c r="AO19" s="95">
        <f t="shared" si="18"/>
        <v>0</v>
      </c>
      <c r="AP19" s="95">
        <f t="shared" si="19"/>
        <v>0</v>
      </c>
      <c r="AQ19" s="95">
        <f t="shared" si="20"/>
        <v>0</v>
      </c>
      <c r="AR19" s="95">
        <f t="shared" si="21"/>
        <v>0</v>
      </c>
      <c r="AS19" s="95">
        <f t="shared" si="22"/>
        <v>0</v>
      </c>
      <c r="AT19" s="95">
        <f t="shared" si="23"/>
        <v>0</v>
      </c>
      <c r="AU19" s="95">
        <f t="shared" si="24"/>
        <v>0</v>
      </c>
      <c r="AV19" s="95">
        <f t="shared" si="25"/>
        <v>0</v>
      </c>
      <c r="AW19" s="95">
        <f t="shared" si="26"/>
        <v>0</v>
      </c>
      <c r="AX19" s="95">
        <f t="shared" si="27"/>
        <v>0</v>
      </c>
      <c r="AY19" s="95">
        <f t="shared" si="28"/>
        <v>0</v>
      </c>
      <c r="AZ19" s="95">
        <f t="shared" si="29"/>
        <v>0</v>
      </c>
      <c r="BA19" s="95">
        <f t="shared" si="30"/>
        <v>0</v>
      </c>
      <c r="BB19" s="95">
        <f t="shared" si="31"/>
        <v>0</v>
      </c>
      <c r="BC19" s="95">
        <f t="shared" si="32"/>
        <v>0</v>
      </c>
      <c r="BD19" s="95">
        <f t="shared" si="33"/>
        <v>0</v>
      </c>
      <c r="BE19" s="95">
        <f t="shared" si="34"/>
        <v>0</v>
      </c>
      <c r="BF19" s="95">
        <f t="shared" si="35"/>
        <v>0</v>
      </c>
      <c r="BG19" s="64"/>
      <c r="BI19" s="17"/>
      <c r="BJ19" s="17"/>
      <c r="BK19" s="17"/>
      <c r="BL19" s="17"/>
      <c r="BM19" s="17"/>
      <c r="BN19" s="17"/>
      <c r="BO19" s="17"/>
      <c r="BP19" s="17"/>
      <c r="BQ19" s="17"/>
      <c r="BR19" s="17"/>
      <c r="BS19" s="17"/>
      <c r="BT19" s="17"/>
      <c r="BU19" s="17"/>
      <c r="BV19" s="17"/>
      <c r="BW19" s="17"/>
      <c r="BX19" s="17"/>
      <c r="BY19" s="17"/>
      <c r="BZ19" s="17"/>
      <c r="CA19" s="17"/>
      <c r="CB19" s="17"/>
      <c r="CC19" s="17"/>
      <c r="CD19" s="17"/>
    </row>
    <row r="20" spans="1:82" s="20" customFormat="1" x14ac:dyDescent="0.2">
      <c r="A20" s="20" t="s">
        <v>680</v>
      </c>
      <c r="B20" s="79" t="s">
        <v>681</v>
      </c>
      <c r="C20" s="44" t="str">
        <f t="shared" si="0"/>
        <v/>
      </c>
      <c r="D20" s="44" t="str">
        <f t="shared" si="1"/>
        <v/>
      </c>
      <c r="E20" s="119">
        <f t="shared" si="2"/>
        <v>0</v>
      </c>
      <c r="F20" s="119"/>
      <c r="G20" s="117"/>
      <c r="H20" s="18"/>
      <c r="I20" s="18"/>
      <c r="J20" s="18"/>
      <c r="K20" s="18"/>
      <c r="L20" s="18"/>
      <c r="M20" s="18"/>
      <c r="N20" s="18"/>
      <c r="O20" s="18"/>
      <c r="P20" s="18"/>
      <c r="Q20" s="18"/>
      <c r="R20" s="18"/>
      <c r="S20" s="18"/>
      <c r="T20" s="18"/>
      <c r="U20" s="18"/>
      <c r="V20" s="18"/>
      <c r="W20" s="18"/>
      <c r="X20" s="18"/>
      <c r="Y20" s="18"/>
      <c r="Z20" s="18"/>
      <c r="AA20" s="18"/>
      <c r="AB20" s="18" t="str">
        <f>IF(Tabel5[[#This Row],[Question ID]]="","",IF(Tabel5[[#This Row],[Respons Vendor]]=AE20,"ok","nok"))</f>
        <v>ok</v>
      </c>
      <c r="AC20" s="18"/>
      <c r="AD20" s="89"/>
      <c r="AE20" s="89"/>
      <c r="AF20" s="89">
        <f t="shared" si="5"/>
        <v>0</v>
      </c>
      <c r="AG20" s="89">
        <f>IF(AND(AE20="See Note",Tabel5[[#This Row],[Respons Vendor]]=AE20,Tabel5[[#This Row],[Note]]&lt;&gt;""),AF20,0)</f>
        <v>0</v>
      </c>
      <c r="AH20" s="89"/>
      <c r="AI20" s="90">
        <f>IF(AND(Tabel5[[#This Row],[Respons Vendor]]=AE20,Tabel5[[#This Row],[Respons Vendor]]&lt;&gt;"See Note"),AD20,AG20)</f>
        <v>0</v>
      </c>
      <c r="AJ20" s="18"/>
      <c r="AK20" s="89"/>
      <c r="AL20" s="18"/>
      <c r="AM20" s="95">
        <f t="shared" si="16"/>
        <v>0</v>
      </c>
      <c r="AN20" s="95">
        <f t="shared" si="17"/>
        <v>0</v>
      </c>
      <c r="AO20" s="95">
        <f t="shared" si="18"/>
        <v>0</v>
      </c>
      <c r="AP20" s="95">
        <f t="shared" si="19"/>
        <v>0</v>
      </c>
      <c r="AQ20" s="95">
        <f t="shared" si="20"/>
        <v>0</v>
      </c>
      <c r="AR20" s="95">
        <f t="shared" si="21"/>
        <v>0</v>
      </c>
      <c r="AS20" s="95">
        <f t="shared" si="22"/>
        <v>0</v>
      </c>
      <c r="AT20" s="95">
        <f t="shared" si="23"/>
        <v>0</v>
      </c>
      <c r="AU20" s="95">
        <f t="shared" si="24"/>
        <v>0</v>
      </c>
      <c r="AV20" s="95">
        <f t="shared" si="25"/>
        <v>0</v>
      </c>
      <c r="AW20" s="95">
        <f t="shared" si="26"/>
        <v>0</v>
      </c>
      <c r="AX20" s="95">
        <f t="shared" si="27"/>
        <v>0</v>
      </c>
      <c r="AY20" s="95">
        <f t="shared" si="28"/>
        <v>0</v>
      </c>
      <c r="AZ20" s="95">
        <f t="shared" si="29"/>
        <v>0</v>
      </c>
      <c r="BA20" s="95">
        <f t="shared" si="30"/>
        <v>0</v>
      </c>
      <c r="BB20" s="95">
        <f t="shared" si="31"/>
        <v>0</v>
      </c>
      <c r="BC20" s="95">
        <f t="shared" si="32"/>
        <v>0</v>
      </c>
      <c r="BD20" s="95">
        <f t="shared" si="33"/>
        <v>0</v>
      </c>
      <c r="BE20" s="95">
        <f t="shared" si="34"/>
        <v>0</v>
      </c>
      <c r="BF20" s="95">
        <f t="shared" si="35"/>
        <v>0</v>
      </c>
      <c r="BG20" s="64"/>
      <c r="BH20" s="64"/>
    </row>
    <row r="21" spans="1:82" ht="25.5" x14ac:dyDescent="0.2">
      <c r="A21" s="17" t="s">
        <v>682</v>
      </c>
      <c r="B21" s="19" t="s">
        <v>683</v>
      </c>
      <c r="C21" s="44" t="str">
        <f t="shared" si="0"/>
        <v/>
      </c>
      <c r="D21" s="44" t="str">
        <f t="shared" si="1"/>
        <v/>
      </c>
      <c r="E21" s="119" t="str">
        <f t="shared" si="2"/>
        <v>No</v>
      </c>
      <c r="F21" s="119"/>
      <c r="G21" s="117"/>
      <c r="H21" s="18"/>
      <c r="I21" s="18"/>
      <c r="J21" s="18"/>
      <c r="K21" s="18"/>
      <c r="L21" s="18"/>
      <c r="M21" s="18"/>
      <c r="N21" s="18"/>
      <c r="O21" s="18"/>
      <c r="P21" s="18"/>
      <c r="Q21" s="18"/>
      <c r="R21" s="18"/>
      <c r="S21" s="18"/>
      <c r="T21" s="18"/>
      <c r="U21" s="18"/>
      <c r="V21" s="18"/>
      <c r="W21" s="18"/>
      <c r="X21" s="18"/>
      <c r="Y21" s="18"/>
      <c r="Z21" s="18"/>
      <c r="AA21" s="18"/>
      <c r="AB21" s="18" t="str">
        <f>IF(Tabel5[[#This Row],[Question ID]]="","",IF(Tabel5[[#This Row],[Respons Vendor]]=AE21,"ok","nok"))</f>
        <v>nok</v>
      </c>
      <c r="AC21" s="18" t="s">
        <v>2</v>
      </c>
      <c r="AD21" s="114">
        <v>5</v>
      </c>
      <c r="AE21" s="89" t="s">
        <v>684</v>
      </c>
      <c r="AF21" s="89">
        <f t="shared" si="5"/>
        <v>5</v>
      </c>
      <c r="AG21" s="89">
        <f>IF(AND(AE21="See Note",Tabel5[[#This Row],[Respons Vendor]]=AE21,Tabel5[[#This Row],[Note]]&lt;&gt;""),AF21,0)</f>
        <v>0</v>
      </c>
      <c r="AH21" s="89"/>
      <c r="AI21" s="90">
        <f>IF(AND(Tabel5[[#This Row],[Respons Vendor]]=AE21,Tabel5[[#This Row],[Respons Vendor]]&lt;&gt;"See Note"),AD21,AG21)</f>
        <v>0</v>
      </c>
      <c r="AJ21" s="18"/>
      <c r="AK21" s="89"/>
      <c r="AL21" s="18"/>
      <c r="AM21" s="95">
        <f t="shared" si="16"/>
        <v>0</v>
      </c>
      <c r="AN21" s="95">
        <f t="shared" si="17"/>
        <v>0</v>
      </c>
      <c r="AO21" s="95">
        <f t="shared" si="18"/>
        <v>0</v>
      </c>
      <c r="AP21" s="95">
        <f t="shared" si="19"/>
        <v>0</v>
      </c>
      <c r="AQ21" s="95">
        <f t="shared" si="20"/>
        <v>0</v>
      </c>
      <c r="AR21" s="95">
        <f t="shared" si="21"/>
        <v>0</v>
      </c>
      <c r="AS21" s="95">
        <f t="shared" si="22"/>
        <v>0</v>
      </c>
      <c r="AT21" s="95">
        <f t="shared" si="23"/>
        <v>0</v>
      </c>
      <c r="AU21" s="95">
        <f t="shared" si="24"/>
        <v>0</v>
      </c>
      <c r="AV21" s="95">
        <f t="shared" si="25"/>
        <v>0</v>
      </c>
      <c r="AW21" s="95">
        <f t="shared" si="26"/>
        <v>0</v>
      </c>
      <c r="AX21" s="95">
        <f t="shared" si="27"/>
        <v>0</v>
      </c>
      <c r="AY21" s="95">
        <f t="shared" si="28"/>
        <v>5</v>
      </c>
      <c r="AZ21" s="95">
        <f t="shared" si="29"/>
        <v>0</v>
      </c>
      <c r="BA21" s="95">
        <f t="shared" si="30"/>
        <v>0</v>
      </c>
      <c r="BB21" s="95">
        <f t="shared" si="31"/>
        <v>0</v>
      </c>
      <c r="BC21" s="95">
        <f t="shared" si="32"/>
        <v>0</v>
      </c>
      <c r="BD21" s="95">
        <f t="shared" si="33"/>
        <v>0</v>
      </c>
      <c r="BE21" s="95">
        <f t="shared" si="34"/>
        <v>0</v>
      </c>
      <c r="BF21" s="95">
        <f t="shared" si="35"/>
        <v>0</v>
      </c>
      <c r="BG21" s="64"/>
      <c r="BI21" s="17"/>
      <c r="BJ21" s="17"/>
      <c r="BK21" s="17"/>
      <c r="BL21" s="17"/>
      <c r="BM21" s="17"/>
      <c r="BN21" s="17"/>
      <c r="BO21" s="17"/>
      <c r="BP21" s="17"/>
      <c r="BQ21" s="17"/>
      <c r="BR21" s="17"/>
      <c r="BS21" s="17"/>
      <c r="BT21" s="17"/>
      <c r="BU21" s="17"/>
      <c r="BV21" s="17"/>
      <c r="BW21" s="17"/>
      <c r="BX21" s="17"/>
      <c r="BY21" s="17"/>
      <c r="BZ21" s="17"/>
      <c r="CA21" s="17"/>
      <c r="CB21" s="17"/>
      <c r="CC21" s="17"/>
      <c r="CD21" s="17"/>
    </row>
    <row r="22" spans="1:82" x14ac:dyDescent="0.2">
      <c r="A22" s="17" t="s">
        <v>685</v>
      </c>
      <c r="B22" s="19" t="s">
        <v>686</v>
      </c>
      <c r="C22" s="44" t="str">
        <f t="shared" si="0"/>
        <v/>
      </c>
      <c r="D22" s="44" t="str">
        <f t="shared" si="1"/>
        <v/>
      </c>
      <c r="E22" s="119" t="str">
        <f t="shared" si="2"/>
        <v>No</v>
      </c>
      <c r="F22" s="119"/>
      <c r="G22" s="117"/>
      <c r="H22" s="18"/>
      <c r="I22" s="18"/>
      <c r="J22" s="18"/>
      <c r="K22" s="18"/>
      <c r="L22" s="18"/>
      <c r="M22" s="18"/>
      <c r="N22" s="18"/>
      <c r="O22" s="18"/>
      <c r="P22" s="18"/>
      <c r="Q22" s="18"/>
      <c r="R22" s="18"/>
      <c r="S22" s="18"/>
      <c r="T22" s="18"/>
      <c r="U22" s="18"/>
      <c r="V22" s="18"/>
      <c r="W22" s="18"/>
      <c r="X22" s="18"/>
      <c r="Y22" s="18"/>
      <c r="Z22" s="18"/>
      <c r="AA22" s="18"/>
      <c r="AB22" s="18" t="str">
        <f>IF(Tabel5[[#This Row],[Question ID]]="","",IF(Tabel5[[#This Row],[Respons Vendor]]=AE22,"ok","nok"))</f>
        <v>nok</v>
      </c>
      <c r="AC22" s="18" t="s">
        <v>2</v>
      </c>
      <c r="AD22" s="89">
        <v>1</v>
      </c>
      <c r="AE22" s="89" t="s">
        <v>684</v>
      </c>
      <c r="AF22" s="89">
        <f t="shared" si="5"/>
        <v>1</v>
      </c>
      <c r="AG22" s="89">
        <f>IF(AND(AE22="See Note",Tabel5[[#This Row],[Respons Vendor]]=AE22,Tabel5[[#This Row],[Note]]&lt;&gt;""),AF22,0)</f>
        <v>0</v>
      </c>
      <c r="AH22" s="89"/>
      <c r="AI22" s="90">
        <f>IF(AND(Tabel5[[#This Row],[Respons Vendor]]=AE22,Tabel5[[#This Row],[Respons Vendor]]&lt;&gt;"See Note"),AD22,AG22)</f>
        <v>0</v>
      </c>
      <c r="AJ22" s="18"/>
      <c r="AK22" s="89"/>
      <c r="AL22" s="18"/>
      <c r="AM22" s="95">
        <f t="shared" si="16"/>
        <v>0</v>
      </c>
      <c r="AN22" s="95">
        <f t="shared" si="17"/>
        <v>0</v>
      </c>
      <c r="AO22" s="95">
        <f t="shared" si="18"/>
        <v>0</v>
      </c>
      <c r="AP22" s="95">
        <f t="shared" si="19"/>
        <v>0</v>
      </c>
      <c r="AQ22" s="95">
        <f t="shared" si="20"/>
        <v>0</v>
      </c>
      <c r="AR22" s="95">
        <f t="shared" si="21"/>
        <v>0</v>
      </c>
      <c r="AS22" s="95">
        <f t="shared" si="22"/>
        <v>0</v>
      </c>
      <c r="AT22" s="95">
        <f t="shared" si="23"/>
        <v>0</v>
      </c>
      <c r="AU22" s="95">
        <f t="shared" si="24"/>
        <v>0</v>
      </c>
      <c r="AV22" s="95">
        <f t="shared" si="25"/>
        <v>0</v>
      </c>
      <c r="AW22" s="95">
        <f t="shared" si="26"/>
        <v>0</v>
      </c>
      <c r="AX22" s="95">
        <f t="shared" si="27"/>
        <v>0</v>
      </c>
      <c r="AY22" s="95">
        <f t="shared" si="28"/>
        <v>1</v>
      </c>
      <c r="AZ22" s="95">
        <f t="shared" si="29"/>
        <v>0</v>
      </c>
      <c r="BA22" s="95">
        <f t="shared" si="30"/>
        <v>0</v>
      </c>
      <c r="BB22" s="95">
        <f t="shared" si="31"/>
        <v>0</v>
      </c>
      <c r="BC22" s="95">
        <f t="shared" si="32"/>
        <v>0</v>
      </c>
      <c r="BD22" s="95">
        <f t="shared" si="33"/>
        <v>0</v>
      </c>
      <c r="BE22" s="95">
        <f t="shared" si="34"/>
        <v>0</v>
      </c>
      <c r="BF22" s="95">
        <f t="shared" si="35"/>
        <v>0</v>
      </c>
      <c r="BG22" s="64"/>
      <c r="BI22" s="17"/>
      <c r="BJ22" s="17"/>
      <c r="BK22" s="17"/>
      <c r="BL22" s="17"/>
      <c r="BM22" s="17"/>
      <c r="BN22" s="17"/>
      <c r="BO22" s="17"/>
      <c r="BP22" s="17"/>
      <c r="BQ22" s="17"/>
      <c r="BR22" s="17"/>
      <c r="BS22" s="17"/>
      <c r="BT22" s="17"/>
      <c r="BU22" s="17"/>
      <c r="BV22" s="17"/>
      <c r="BW22" s="17"/>
      <c r="BX22" s="17"/>
      <c r="BY22" s="17"/>
      <c r="BZ22" s="17"/>
      <c r="CA22" s="17"/>
      <c r="CB22" s="17"/>
      <c r="CC22" s="17"/>
      <c r="CD22" s="17"/>
    </row>
    <row r="23" spans="1:82" ht="25.5" x14ac:dyDescent="0.2">
      <c r="A23" s="244" t="s">
        <v>687</v>
      </c>
      <c r="B23" s="19" t="s">
        <v>688</v>
      </c>
      <c r="C23" s="44" t="str">
        <f t="shared" si="0"/>
        <v/>
      </c>
      <c r="D23" s="44" t="str">
        <f t="shared" si="1"/>
        <v/>
      </c>
      <c r="E23" s="119" t="str">
        <f t="shared" si="2"/>
        <v>No</v>
      </c>
      <c r="F23" s="119"/>
      <c r="G23" s="117"/>
      <c r="H23" s="18"/>
      <c r="I23" s="18"/>
      <c r="J23" s="18"/>
      <c r="K23" s="18"/>
      <c r="L23" s="18"/>
      <c r="M23" s="18"/>
      <c r="N23" s="18"/>
      <c r="O23" s="18"/>
      <c r="P23" s="18"/>
      <c r="Q23" s="18"/>
      <c r="R23" s="18"/>
      <c r="S23" s="18"/>
      <c r="T23" s="18"/>
      <c r="U23" s="18"/>
      <c r="V23" s="18"/>
      <c r="W23" s="18"/>
      <c r="X23" s="18"/>
      <c r="Y23" s="18"/>
      <c r="Z23" s="18"/>
      <c r="AA23" s="18"/>
      <c r="AB23" s="18" t="str">
        <f>IF(Tabel5[[#This Row],[Question ID]]="","",IF(Tabel5[[#This Row],[Respons Vendor]]=AE23,"ok","nok"))</f>
        <v>nok</v>
      </c>
      <c r="AC23" s="18" t="s">
        <v>2</v>
      </c>
      <c r="AD23" s="89">
        <v>1</v>
      </c>
      <c r="AE23" s="89" t="s">
        <v>684</v>
      </c>
      <c r="AF23" s="89">
        <f t="shared" si="5"/>
        <v>1</v>
      </c>
      <c r="AG23" s="89">
        <f>IF(AND(AE23="See Note",Tabel5[[#This Row],[Respons Vendor]]=AE23,Tabel5[[#This Row],[Note]]&lt;&gt;""),AF23,0)</f>
        <v>0</v>
      </c>
      <c r="AH23" s="89"/>
      <c r="AI23" s="90">
        <f>IF(AND(Tabel5[[#This Row],[Respons Vendor]]=AE23,Tabel5[[#This Row],[Respons Vendor]]&lt;&gt;"See Note"),AD23,AG23)</f>
        <v>0</v>
      </c>
      <c r="AJ23" s="18"/>
      <c r="AK23" s="89"/>
      <c r="AL23" s="18"/>
      <c r="AM23" s="95">
        <f t="shared" si="16"/>
        <v>0</v>
      </c>
      <c r="AN23" s="95">
        <f t="shared" si="17"/>
        <v>0</v>
      </c>
      <c r="AO23" s="95">
        <f t="shared" si="18"/>
        <v>0</v>
      </c>
      <c r="AP23" s="95">
        <f t="shared" si="19"/>
        <v>0</v>
      </c>
      <c r="AQ23" s="95">
        <f t="shared" si="20"/>
        <v>0</v>
      </c>
      <c r="AR23" s="95">
        <f t="shared" si="21"/>
        <v>0</v>
      </c>
      <c r="AS23" s="95">
        <f t="shared" si="22"/>
        <v>0</v>
      </c>
      <c r="AT23" s="95">
        <f t="shared" si="23"/>
        <v>0</v>
      </c>
      <c r="AU23" s="95">
        <f t="shared" si="24"/>
        <v>0</v>
      </c>
      <c r="AV23" s="95">
        <f t="shared" si="25"/>
        <v>0</v>
      </c>
      <c r="AW23" s="95">
        <f t="shared" si="26"/>
        <v>0</v>
      </c>
      <c r="AX23" s="95">
        <f t="shared" si="27"/>
        <v>0</v>
      </c>
      <c r="AY23" s="95">
        <f t="shared" si="28"/>
        <v>1</v>
      </c>
      <c r="AZ23" s="95">
        <f t="shared" si="29"/>
        <v>0</v>
      </c>
      <c r="BA23" s="95">
        <f t="shared" si="30"/>
        <v>0</v>
      </c>
      <c r="BB23" s="95">
        <f t="shared" si="31"/>
        <v>0</v>
      </c>
      <c r="BC23" s="95">
        <f t="shared" si="32"/>
        <v>0</v>
      </c>
      <c r="BD23" s="95">
        <f t="shared" si="33"/>
        <v>0</v>
      </c>
      <c r="BE23" s="95">
        <f t="shared" si="34"/>
        <v>0</v>
      </c>
      <c r="BF23" s="95">
        <f t="shared" si="35"/>
        <v>0</v>
      </c>
      <c r="BG23" s="64"/>
      <c r="BI23" s="17"/>
      <c r="BJ23" s="17"/>
      <c r="BK23" s="17"/>
      <c r="BL23" s="17"/>
      <c r="BM23" s="17"/>
      <c r="BN23" s="17"/>
      <c r="BO23" s="17"/>
      <c r="BP23" s="17"/>
      <c r="BQ23" s="17"/>
      <c r="BR23" s="17"/>
      <c r="BS23" s="17"/>
      <c r="BT23" s="17"/>
      <c r="BU23" s="17"/>
      <c r="BV23" s="17"/>
      <c r="BW23" s="17"/>
      <c r="BX23" s="17"/>
      <c r="BY23" s="17"/>
      <c r="BZ23" s="17"/>
      <c r="CA23" s="17"/>
      <c r="CB23" s="17"/>
      <c r="CC23" s="17"/>
      <c r="CD23" s="17"/>
    </row>
    <row r="24" spans="1:82" x14ac:dyDescent="0.2">
      <c r="A24" s="244" t="s">
        <v>689</v>
      </c>
      <c r="B24" s="19" t="s">
        <v>690</v>
      </c>
      <c r="C24" s="44" t="str">
        <f t="shared" ref="C24:C42" si="36">IF(_Medisch="nee","N/A","")</f>
        <v/>
      </c>
      <c r="D24" s="44" t="str">
        <f t="shared" si="1"/>
        <v/>
      </c>
      <c r="E24" s="119" t="str">
        <f t="shared" si="2"/>
        <v>No</v>
      </c>
      <c r="F24" s="119"/>
      <c r="G24" s="117"/>
      <c r="H24" s="18"/>
      <c r="I24" s="18"/>
      <c r="J24" s="18"/>
      <c r="K24" s="18"/>
      <c r="L24" s="18"/>
      <c r="M24" s="18"/>
      <c r="N24" s="18"/>
      <c r="O24" s="18"/>
      <c r="P24" s="18"/>
      <c r="Q24" s="18"/>
      <c r="R24" s="18"/>
      <c r="S24" s="18"/>
      <c r="T24" s="18"/>
      <c r="U24" s="18"/>
      <c r="V24" s="18"/>
      <c r="W24" s="18"/>
      <c r="X24" s="18"/>
      <c r="Y24" s="18"/>
      <c r="Z24" s="18"/>
      <c r="AA24" s="18"/>
      <c r="AB24" s="18" t="str">
        <f>IF(Tabel5[[#This Row],[Question ID]]="","",IF(Tabel5[[#This Row],[Respons Vendor]]=AE24,"ok","nok"))</f>
        <v>nok</v>
      </c>
      <c r="AC24" s="18" t="s">
        <v>2</v>
      </c>
      <c r="AD24" s="89">
        <v>1</v>
      </c>
      <c r="AE24" s="89" t="s">
        <v>684</v>
      </c>
      <c r="AF24" s="89">
        <f t="shared" si="5"/>
        <v>1</v>
      </c>
      <c r="AG24" s="89">
        <f>IF(AND(AE24="See Note",Tabel5[[#This Row],[Respons Vendor]]=AE24,Tabel5[[#This Row],[Note]]&lt;&gt;""),AF24,0)</f>
        <v>0</v>
      </c>
      <c r="AH24" s="89"/>
      <c r="AI24" s="90">
        <f>IF(AND(Tabel5[[#This Row],[Respons Vendor]]=AE24,Tabel5[[#This Row],[Respons Vendor]]&lt;&gt;"See Note"),AD24,AG24)</f>
        <v>0</v>
      </c>
      <c r="AJ24" s="18"/>
      <c r="AK24" s="89"/>
      <c r="AL24" s="18"/>
      <c r="AM24" s="95">
        <f t="shared" si="16"/>
        <v>0</v>
      </c>
      <c r="AN24" s="95">
        <f t="shared" si="17"/>
        <v>0</v>
      </c>
      <c r="AO24" s="95">
        <f t="shared" si="18"/>
        <v>0</v>
      </c>
      <c r="AP24" s="95">
        <f t="shared" si="19"/>
        <v>0</v>
      </c>
      <c r="AQ24" s="95">
        <f t="shared" si="20"/>
        <v>0</v>
      </c>
      <c r="AR24" s="95">
        <f t="shared" si="21"/>
        <v>0</v>
      </c>
      <c r="AS24" s="95">
        <f t="shared" si="22"/>
        <v>0</v>
      </c>
      <c r="AT24" s="95">
        <f t="shared" si="23"/>
        <v>0</v>
      </c>
      <c r="AU24" s="95">
        <f t="shared" si="24"/>
        <v>0</v>
      </c>
      <c r="AV24" s="95">
        <f t="shared" si="25"/>
        <v>0</v>
      </c>
      <c r="AW24" s="95">
        <f t="shared" si="26"/>
        <v>0</v>
      </c>
      <c r="AX24" s="95">
        <f t="shared" si="27"/>
        <v>0</v>
      </c>
      <c r="AY24" s="95">
        <f t="shared" si="28"/>
        <v>1</v>
      </c>
      <c r="AZ24" s="95">
        <f t="shared" si="29"/>
        <v>0</v>
      </c>
      <c r="BA24" s="95">
        <f t="shared" si="30"/>
        <v>0</v>
      </c>
      <c r="BB24" s="95">
        <f t="shared" si="31"/>
        <v>0</v>
      </c>
      <c r="BC24" s="95">
        <f t="shared" si="32"/>
        <v>0</v>
      </c>
      <c r="BD24" s="95">
        <f t="shared" si="33"/>
        <v>0</v>
      </c>
      <c r="BE24" s="95">
        <f t="shared" si="34"/>
        <v>0</v>
      </c>
      <c r="BF24" s="95">
        <f t="shared" si="35"/>
        <v>0</v>
      </c>
      <c r="BG24" s="64"/>
      <c r="BI24" s="17"/>
      <c r="BJ24" s="17"/>
      <c r="BK24" s="17"/>
      <c r="BL24" s="17"/>
      <c r="BM24" s="17"/>
      <c r="BN24" s="17"/>
      <c r="BO24" s="17"/>
      <c r="BP24" s="17"/>
      <c r="BQ24" s="17"/>
      <c r="BR24" s="17"/>
      <c r="BS24" s="17"/>
      <c r="BT24" s="17"/>
      <c r="BU24" s="17"/>
      <c r="BV24" s="17"/>
      <c r="BW24" s="17"/>
      <c r="BX24" s="17"/>
      <c r="BY24" s="17"/>
      <c r="BZ24" s="17"/>
      <c r="CA24" s="17"/>
      <c r="CB24" s="17"/>
      <c r="CC24" s="17"/>
      <c r="CD24" s="17"/>
    </row>
    <row r="25" spans="1:82" ht="25.5" x14ac:dyDescent="0.2">
      <c r="A25" s="244" t="s">
        <v>691</v>
      </c>
      <c r="B25" s="19" t="s">
        <v>692</v>
      </c>
      <c r="C25" s="44" t="str">
        <f t="shared" si="36"/>
        <v/>
      </c>
      <c r="D25" s="44" t="str">
        <f t="shared" si="1"/>
        <v/>
      </c>
      <c r="E25" s="119" t="str">
        <f t="shared" si="2"/>
        <v>No</v>
      </c>
      <c r="F25" s="119"/>
      <c r="G25" s="117"/>
      <c r="H25" s="18"/>
      <c r="I25" s="18"/>
      <c r="J25" s="18"/>
      <c r="K25" s="18"/>
      <c r="L25" s="18"/>
      <c r="M25" s="18"/>
      <c r="N25" s="18"/>
      <c r="O25" s="18"/>
      <c r="P25" s="18"/>
      <c r="Q25" s="18"/>
      <c r="R25" s="18"/>
      <c r="S25" s="18"/>
      <c r="T25" s="18"/>
      <c r="U25" s="18"/>
      <c r="V25" s="18"/>
      <c r="W25" s="18"/>
      <c r="X25" s="18"/>
      <c r="Y25" s="18"/>
      <c r="Z25" s="18"/>
      <c r="AA25" s="18"/>
      <c r="AB25" s="18" t="str">
        <f>IF(Tabel5[[#This Row],[Question ID]]="","",IF(Tabel5[[#This Row],[Respons Vendor]]=AE25,"ok","nok"))</f>
        <v>nok</v>
      </c>
      <c r="AC25" s="18" t="s">
        <v>2</v>
      </c>
      <c r="AD25" s="89">
        <v>3</v>
      </c>
      <c r="AE25" s="89" t="s">
        <v>684</v>
      </c>
      <c r="AF25" s="89">
        <f t="shared" si="5"/>
        <v>3</v>
      </c>
      <c r="AG25" s="89">
        <f>IF(AND(AE25="See Note",Tabel5[[#This Row],[Respons Vendor]]=AE25,Tabel5[[#This Row],[Note]]&lt;&gt;""),AF25,0)</f>
        <v>0</v>
      </c>
      <c r="AH25" s="89"/>
      <c r="AI25" s="90">
        <f>IF(AND(Tabel5[[#This Row],[Respons Vendor]]=AE25,Tabel5[[#This Row],[Respons Vendor]]&lt;&gt;"See Note"),AD25,AG25)</f>
        <v>0</v>
      </c>
      <c r="AJ25" s="18"/>
      <c r="AK25" s="89"/>
      <c r="AL25" s="18"/>
      <c r="AM25" s="95">
        <f t="shared" si="16"/>
        <v>0</v>
      </c>
      <c r="AN25" s="95">
        <f t="shared" si="17"/>
        <v>0</v>
      </c>
      <c r="AO25" s="95">
        <f t="shared" si="18"/>
        <v>0</v>
      </c>
      <c r="AP25" s="95">
        <f t="shared" si="19"/>
        <v>0</v>
      </c>
      <c r="AQ25" s="95">
        <f t="shared" si="20"/>
        <v>0</v>
      </c>
      <c r="AR25" s="95">
        <f t="shared" si="21"/>
        <v>0</v>
      </c>
      <c r="AS25" s="95">
        <f t="shared" si="22"/>
        <v>0</v>
      </c>
      <c r="AT25" s="95">
        <f t="shared" si="23"/>
        <v>0</v>
      </c>
      <c r="AU25" s="95">
        <f t="shared" si="24"/>
        <v>0</v>
      </c>
      <c r="AV25" s="95">
        <f t="shared" si="25"/>
        <v>0</v>
      </c>
      <c r="AW25" s="95">
        <f t="shared" si="26"/>
        <v>0</v>
      </c>
      <c r="AX25" s="95">
        <f t="shared" si="27"/>
        <v>0</v>
      </c>
      <c r="AY25" s="95">
        <f t="shared" si="28"/>
        <v>3</v>
      </c>
      <c r="AZ25" s="95">
        <f t="shared" si="29"/>
        <v>0</v>
      </c>
      <c r="BA25" s="95">
        <f t="shared" si="30"/>
        <v>0</v>
      </c>
      <c r="BB25" s="95">
        <f t="shared" si="31"/>
        <v>0</v>
      </c>
      <c r="BC25" s="95">
        <f t="shared" si="32"/>
        <v>0</v>
      </c>
      <c r="BD25" s="95">
        <f t="shared" si="33"/>
        <v>0</v>
      </c>
      <c r="BE25" s="95">
        <f t="shared" si="34"/>
        <v>0</v>
      </c>
      <c r="BF25" s="95">
        <f t="shared" si="35"/>
        <v>0</v>
      </c>
      <c r="BG25" s="64"/>
      <c r="BI25" s="17"/>
      <c r="BJ25" s="17"/>
      <c r="BK25" s="17"/>
      <c r="BL25" s="17"/>
      <c r="BM25" s="17"/>
      <c r="BN25" s="17"/>
      <c r="BO25" s="17"/>
      <c r="BP25" s="17"/>
      <c r="BQ25" s="17"/>
      <c r="BR25" s="17"/>
      <c r="BS25" s="17"/>
      <c r="BT25" s="17"/>
      <c r="BU25" s="17"/>
      <c r="BV25" s="17"/>
      <c r="BW25" s="17"/>
      <c r="BX25" s="17"/>
      <c r="BY25" s="17"/>
      <c r="BZ25" s="17"/>
      <c r="CA25" s="17"/>
      <c r="CB25" s="17"/>
      <c r="CC25" s="17"/>
      <c r="CD25" s="17"/>
    </row>
    <row r="26" spans="1:82" x14ac:dyDescent="0.2">
      <c r="A26" s="244" t="s">
        <v>693</v>
      </c>
      <c r="B26" s="19" t="s">
        <v>694</v>
      </c>
      <c r="C26" s="44" t="str">
        <f t="shared" si="36"/>
        <v/>
      </c>
      <c r="D26" s="44" t="str">
        <f t="shared" si="1"/>
        <v/>
      </c>
      <c r="E26" s="119" t="str">
        <f t="shared" si="2"/>
        <v>No</v>
      </c>
      <c r="F26" s="119"/>
      <c r="G26" s="117"/>
      <c r="H26" s="18"/>
      <c r="I26" s="18"/>
      <c r="J26" s="18"/>
      <c r="K26" s="18"/>
      <c r="L26" s="18"/>
      <c r="M26" s="18"/>
      <c r="N26" s="18"/>
      <c r="O26" s="18"/>
      <c r="P26" s="18"/>
      <c r="Q26" s="18"/>
      <c r="R26" s="18"/>
      <c r="S26" s="18"/>
      <c r="T26" s="18"/>
      <c r="U26" s="18"/>
      <c r="V26" s="18"/>
      <c r="W26" s="18"/>
      <c r="X26" s="18"/>
      <c r="Y26" s="18"/>
      <c r="Z26" s="18"/>
      <c r="AA26" s="18"/>
      <c r="AB26" s="18" t="str">
        <f>IF(Tabel5[[#This Row],[Question ID]]="","",IF(Tabel5[[#This Row],[Respons Vendor]]=AE26,"ok","nok"))</f>
        <v>nok</v>
      </c>
      <c r="AC26" s="18" t="s">
        <v>2</v>
      </c>
      <c r="AD26" s="89">
        <v>1</v>
      </c>
      <c r="AE26" s="89" t="s">
        <v>684</v>
      </c>
      <c r="AF26" s="89">
        <f t="shared" si="5"/>
        <v>1</v>
      </c>
      <c r="AG26" s="89">
        <f>IF(AND(AE26="See Note",Tabel5[[#This Row],[Respons Vendor]]=AE26,Tabel5[[#This Row],[Note]]&lt;&gt;""),AF26,0)</f>
        <v>0</v>
      </c>
      <c r="AH26" s="89"/>
      <c r="AI26" s="90">
        <f>IF(AND(Tabel5[[#This Row],[Respons Vendor]]=AE26,Tabel5[[#This Row],[Respons Vendor]]&lt;&gt;"See Note"),AD26,AG26)</f>
        <v>0</v>
      </c>
      <c r="AJ26" s="18"/>
      <c r="AK26" s="89"/>
      <c r="AL26" s="18"/>
      <c r="AM26" s="95">
        <f t="shared" si="16"/>
        <v>0</v>
      </c>
      <c r="AN26" s="95">
        <f t="shared" si="17"/>
        <v>0</v>
      </c>
      <c r="AO26" s="95">
        <f t="shared" si="18"/>
        <v>0</v>
      </c>
      <c r="AP26" s="95">
        <f t="shared" si="19"/>
        <v>0</v>
      </c>
      <c r="AQ26" s="95">
        <f t="shared" si="20"/>
        <v>0</v>
      </c>
      <c r="AR26" s="95">
        <f t="shared" si="21"/>
        <v>0</v>
      </c>
      <c r="AS26" s="95">
        <f t="shared" si="22"/>
        <v>0</v>
      </c>
      <c r="AT26" s="95">
        <f t="shared" si="23"/>
        <v>0</v>
      </c>
      <c r="AU26" s="95">
        <f t="shared" si="24"/>
        <v>0</v>
      </c>
      <c r="AV26" s="95">
        <f t="shared" si="25"/>
        <v>0</v>
      </c>
      <c r="AW26" s="95">
        <f t="shared" si="26"/>
        <v>0</v>
      </c>
      <c r="AX26" s="95">
        <f t="shared" si="27"/>
        <v>0</v>
      </c>
      <c r="AY26" s="95">
        <f t="shared" si="28"/>
        <v>1</v>
      </c>
      <c r="AZ26" s="95">
        <f t="shared" si="29"/>
        <v>0</v>
      </c>
      <c r="BA26" s="95">
        <f t="shared" si="30"/>
        <v>0</v>
      </c>
      <c r="BB26" s="95">
        <f t="shared" si="31"/>
        <v>0</v>
      </c>
      <c r="BC26" s="95">
        <f t="shared" si="32"/>
        <v>0</v>
      </c>
      <c r="BD26" s="95">
        <f t="shared" si="33"/>
        <v>0</v>
      </c>
      <c r="BE26" s="95">
        <f t="shared" si="34"/>
        <v>0</v>
      </c>
      <c r="BF26" s="95">
        <f t="shared" si="35"/>
        <v>0</v>
      </c>
      <c r="BG26" s="64"/>
      <c r="BI26" s="17"/>
      <c r="BJ26" s="17"/>
      <c r="BK26" s="17"/>
      <c r="BL26" s="17"/>
      <c r="BM26" s="17"/>
      <c r="BN26" s="17"/>
      <c r="BO26" s="17"/>
      <c r="BP26" s="17"/>
      <c r="BQ26" s="17"/>
      <c r="BR26" s="17"/>
      <c r="BS26" s="17"/>
      <c r="BT26" s="17"/>
      <c r="BU26" s="17"/>
      <c r="BV26" s="17"/>
      <c r="BW26" s="17"/>
      <c r="BX26" s="17"/>
      <c r="BY26" s="17"/>
      <c r="BZ26" s="17"/>
      <c r="CA26" s="17"/>
      <c r="CB26" s="17"/>
      <c r="CC26" s="17"/>
      <c r="CD26" s="17"/>
    </row>
    <row r="27" spans="1:82" ht="25.5" x14ac:dyDescent="0.2">
      <c r="A27" s="244" t="s">
        <v>695</v>
      </c>
      <c r="B27" s="19" t="s">
        <v>696</v>
      </c>
      <c r="C27" s="44" t="str">
        <f t="shared" si="36"/>
        <v/>
      </c>
      <c r="D27" s="44" t="str">
        <f t="shared" si="1"/>
        <v/>
      </c>
      <c r="E27" s="119" t="str">
        <f t="shared" si="2"/>
        <v>Yes</v>
      </c>
      <c r="F27" s="119"/>
      <c r="G27" s="117"/>
      <c r="H27" s="18"/>
      <c r="I27" s="18"/>
      <c r="J27" s="18"/>
      <c r="K27" s="18"/>
      <c r="L27" s="18"/>
      <c r="M27" s="18"/>
      <c r="N27" s="18"/>
      <c r="O27" s="18"/>
      <c r="P27" s="18"/>
      <c r="Q27" s="18"/>
      <c r="R27" s="18"/>
      <c r="S27" s="18"/>
      <c r="T27" s="18"/>
      <c r="U27" s="18"/>
      <c r="V27" s="18"/>
      <c r="W27" s="18"/>
      <c r="X27" s="18"/>
      <c r="Y27" s="18"/>
      <c r="Z27" s="18"/>
      <c r="AA27" s="18"/>
      <c r="AB27" s="18" t="str">
        <f>IF(Tabel5[[#This Row],[Question ID]]="","",IF(Tabel5[[#This Row],[Respons Vendor]]=AE27,"ok","nok"))</f>
        <v>nok</v>
      </c>
      <c r="AC27" s="18" t="s">
        <v>2</v>
      </c>
      <c r="AD27" s="89">
        <v>1</v>
      </c>
      <c r="AE27" s="89" t="s">
        <v>230</v>
      </c>
      <c r="AF27" s="89">
        <f t="shared" si="5"/>
        <v>1</v>
      </c>
      <c r="AG27" s="89">
        <f>IF(AND(AE27="See Note",Tabel5[[#This Row],[Respons Vendor]]=AE27,Tabel5[[#This Row],[Note]]&lt;&gt;""),AF27,0)</f>
        <v>0</v>
      </c>
      <c r="AH27" s="89"/>
      <c r="AI27" s="90">
        <f>IF(AND(Tabel5[[#This Row],[Respons Vendor]]=AE27,Tabel5[[#This Row],[Respons Vendor]]&lt;&gt;"See Note"),AD27,AG27)</f>
        <v>0</v>
      </c>
      <c r="AJ27" s="18"/>
      <c r="AK27" s="89"/>
      <c r="AL27" s="18"/>
      <c r="AM27" s="95">
        <f t="shared" si="16"/>
        <v>0</v>
      </c>
      <c r="AN27" s="95">
        <f t="shared" si="17"/>
        <v>0</v>
      </c>
      <c r="AO27" s="95">
        <f t="shared" si="18"/>
        <v>0</v>
      </c>
      <c r="AP27" s="95">
        <f t="shared" si="19"/>
        <v>0</v>
      </c>
      <c r="AQ27" s="95">
        <f t="shared" si="20"/>
        <v>0</v>
      </c>
      <c r="AR27" s="95">
        <f t="shared" si="21"/>
        <v>0</v>
      </c>
      <c r="AS27" s="95">
        <f t="shared" si="22"/>
        <v>0</v>
      </c>
      <c r="AT27" s="95">
        <f t="shared" si="23"/>
        <v>0</v>
      </c>
      <c r="AU27" s="95">
        <f t="shared" si="24"/>
        <v>0</v>
      </c>
      <c r="AV27" s="95">
        <f t="shared" si="25"/>
        <v>0</v>
      </c>
      <c r="AW27" s="95">
        <f t="shared" si="26"/>
        <v>0</v>
      </c>
      <c r="AX27" s="95">
        <f t="shared" si="27"/>
        <v>0</v>
      </c>
      <c r="AY27" s="95">
        <f t="shared" si="28"/>
        <v>1</v>
      </c>
      <c r="AZ27" s="95">
        <f t="shared" si="29"/>
        <v>0</v>
      </c>
      <c r="BA27" s="95">
        <f t="shared" si="30"/>
        <v>0</v>
      </c>
      <c r="BB27" s="95">
        <f t="shared" si="31"/>
        <v>0</v>
      </c>
      <c r="BC27" s="95">
        <f t="shared" si="32"/>
        <v>0</v>
      </c>
      <c r="BD27" s="95">
        <f t="shared" si="33"/>
        <v>0</v>
      </c>
      <c r="BE27" s="95">
        <f t="shared" si="34"/>
        <v>0</v>
      </c>
      <c r="BF27" s="95">
        <f t="shared" si="35"/>
        <v>0</v>
      </c>
      <c r="BG27" s="64"/>
      <c r="BI27" s="17"/>
      <c r="BJ27" s="17"/>
      <c r="BK27" s="17"/>
      <c r="BL27" s="17"/>
      <c r="BM27" s="17"/>
      <c r="BN27" s="17"/>
      <c r="BO27" s="17"/>
      <c r="BP27" s="17"/>
      <c r="BQ27" s="17"/>
      <c r="BR27" s="17"/>
      <c r="BS27" s="17"/>
      <c r="BT27" s="17"/>
      <c r="BU27" s="17"/>
      <c r="BV27" s="17"/>
      <c r="BW27" s="17"/>
      <c r="BX27" s="17"/>
      <c r="BY27" s="17"/>
      <c r="BZ27" s="17"/>
      <c r="CA27" s="17"/>
      <c r="CB27" s="17"/>
      <c r="CC27" s="17"/>
      <c r="CD27" s="17"/>
    </row>
    <row r="28" spans="1:82" ht="25.5" x14ac:dyDescent="0.2">
      <c r="A28" s="244" t="s">
        <v>697</v>
      </c>
      <c r="B28" s="19" t="s">
        <v>698</v>
      </c>
      <c r="C28" s="44" t="str">
        <f t="shared" si="36"/>
        <v/>
      </c>
      <c r="D28" s="44" t="str">
        <f t="shared" si="1"/>
        <v/>
      </c>
      <c r="E28" s="119" t="str">
        <f t="shared" si="2"/>
        <v>No</v>
      </c>
      <c r="F28" s="119"/>
      <c r="G28" s="117"/>
      <c r="H28" s="18"/>
      <c r="I28" s="18"/>
      <c r="J28" s="18"/>
      <c r="K28" s="18"/>
      <c r="L28" s="18"/>
      <c r="M28" s="18"/>
      <c r="N28" s="18"/>
      <c r="O28" s="18"/>
      <c r="P28" s="18"/>
      <c r="Q28" s="18"/>
      <c r="R28" s="18"/>
      <c r="S28" s="18"/>
      <c r="T28" s="18"/>
      <c r="U28" s="18"/>
      <c r="V28" s="18"/>
      <c r="W28" s="18"/>
      <c r="X28" s="18"/>
      <c r="Y28" s="18"/>
      <c r="Z28" s="18"/>
      <c r="AA28" s="18"/>
      <c r="AB28" s="18" t="str">
        <f>IF(Tabel5[[#This Row],[Question ID]]="","",IF(Tabel5[[#This Row],[Respons Vendor]]=AE28,"ok","nok"))</f>
        <v>nok</v>
      </c>
      <c r="AC28" s="18" t="s">
        <v>2</v>
      </c>
      <c r="AD28" s="89">
        <v>3</v>
      </c>
      <c r="AE28" s="89" t="s">
        <v>684</v>
      </c>
      <c r="AF28" s="89">
        <f t="shared" si="5"/>
        <v>3</v>
      </c>
      <c r="AG28" s="89">
        <f>IF(AND(AE28="See Note",Tabel5[[#This Row],[Respons Vendor]]=AE28,Tabel5[[#This Row],[Note]]&lt;&gt;""),AF28,0)</f>
        <v>0</v>
      </c>
      <c r="AH28" s="89"/>
      <c r="AI28" s="90">
        <f>IF(AND(Tabel5[[#This Row],[Respons Vendor]]=AE28,Tabel5[[#This Row],[Respons Vendor]]&lt;&gt;"See Note"),AD28,AG28)</f>
        <v>0</v>
      </c>
      <c r="AJ28" s="18"/>
      <c r="AK28" s="89"/>
      <c r="AL28" s="18"/>
      <c r="AM28" s="95">
        <f t="shared" si="16"/>
        <v>0</v>
      </c>
      <c r="AN28" s="95">
        <f t="shared" si="17"/>
        <v>0</v>
      </c>
      <c r="AO28" s="95">
        <f t="shared" si="18"/>
        <v>0</v>
      </c>
      <c r="AP28" s="95">
        <f t="shared" si="19"/>
        <v>0</v>
      </c>
      <c r="AQ28" s="95">
        <f t="shared" si="20"/>
        <v>0</v>
      </c>
      <c r="AR28" s="95">
        <f t="shared" si="21"/>
        <v>0</v>
      </c>
      <c r="AS28" s="95">
        <f t="shared" si="22"/>
        <v>0</v>
      </c>
      <c r="AT28" s="95">
        <f t="shared" si="23"/>
        <v>0</v>
      </c>
      <c r="AU28" s="95">
        <f t="shared" si="24"/>
        <v>0</v>
      </c>
      <c r="AV28" s="95">
        <f t="shared" si="25"/>
        <v>0</v>
      </c>
      <c r="AW28" s="95">
        <f t="shared" si="26"/>
        <v>0</v>
      </c>
      <c r="AX28" s="95">
        <f t="shared" si="27"/>
        <v>0</v>
      </c>
      <c r="AY28" s="95">
        <f t="shared" si="28"/>
        <v>3</v>
      </c>
      <c r="AZ28" s="95">
        <f t="shared" si="29"/>
        <v>0</v>
      </c>
      <c r="BA28" s="95">
        <f t="shared" si="30"/>
        <v>0</v>
      </c>
      <c r="BB28" s="95">
        <f t="shared" si="31"/>
        <v>0</v>
      </c>
      <c r="BC28" s="95">
        <f t="shared" si="32"/>
        <v>0</v>
      </c>
      <c r="BD28" s="95">
        <f t="shared" si="33"/>
        <v>0</v>
      </c>
      <c r="BE28" s="95">
        <f t="shared" si="34"/>
        <v>0</v>
      </c>
      <c r="BF28" s="95">
        <f t="shared" si="35"/>
        <v>0</v>
      </c>
      <c r="BG28" s="64"/>
      <c r="BI28" s="17"/>
      <c r="BJ28" s="17"/>
      <c r="BK28" s="17"/>
      <c r="BL28" s="17"/>
      <c r="BM28" s="17"/>
      <c r="BN28" s="17"/>
      <c r="BO28" s="17"/>
      <c r="BP28" s="17"/>
      <c r="BQ28" s="17"/>
      <c r="BR28" s="17"/>
      <c r="BS28" s="17"/>
      <c r="BT28" s="17"/>
      <c r="BU28" s="17"/>
      <c r="BV28" s="17"/>
      <c r="BW28" s="17"/>
      <c r="BX28" s="17"/>
      <c r="BY28" s="17"/>
      <c r="BZ28" s="17"/>
      <c r="CA28" s="17"/>
      <c r="CB28" s="17"/>
      <c r="CC28" s="17"/>
      <c r="CD28" s="17"/>
    </row>
    <row r="29" spans="1:82" ht="25.5" x14ac:dyDescent="0.2">
      <c r="A29" s="244" t="s">
        <v>699</v>
      </c>
      <c r="B29" s="19" t="s">
        <v>700</v>
      </c>
      <c r="C29" s="44" t="str">
        <f t="shared" si="36"/>
        <v/>
      </c>
      <c r="D29" s="44" t="str">
        <f t="shared" si="1"/>
        <v/>
      </c>
      <c r="E29" s="119" t="str">
        <f t="shared" si="2"/>
        <v>No</v>
      </c>
      <c r="F29" s="119"/>
      <c r="G29" s="117"/>
      <c r="H29" s="18"/>
      <c r="I29" s="18"/>
      <c r="J29" s="18"/>
      <c r="K29" s="18"/>
      <c r="L29" s="18"/>
      <c r="M29" s="18"/>
      <c r="N29" s="18"/>
      <c r="O29" s="18"/>
      <c r="P29" s="18"/>
      <c r="Q29" s="18"/>
      <c r="R29" s="18"/>
      <c r="S29" s="18"/>
      <c r="T29" s="18"/>
      <c r="U29" s="18"/>
      <c r="V29" s="18"/>
      <c r="W29" s="18"/>
      <c r="X29" s="18"/>
      <c r="Y29" s="18"/>
      <c r="Z29" s="18"/>
      <c r="AA29" s="18"/>
      <c r="AB29" s="18" t="str">
        <f>IF(Tabel5[[#This Row],[Question ID]]="","",IF(Tabel5[[#This Row],[Respons Vendor]]=AE29,"ok","nok"))</f>
        <v>nok</v>
      </c>
      <c r="AC29" s="18" t="s">
        <v>2</v>
      </c>
      <c r="AD29" s="89">
        <v>1</v>
      </c>
      <c r="AE29" s="89" t="s">
        <v>684</v>
      </c>
      <c r="AF29" s="89">
        <f t="shared" si="5"/>
        <v>1</v>
      </c>
      <c r="AG29" s="89">
        <f>IF(AND(AE29="See Note",Tabel5[[#This Row],[Respons Vendor]]=AE29,Tabel5[[#This Row],[Note]]&lt;&gt;""),AF29,0)</f>
        <v>0</v>
      </c>
      <c r="AH29" s="89"/>
      <c r="AI29" s="90">
        <f>IF(AND(Tabel5[[#This Row],[Respons Vendor]]=AE29,Tabel5[[#This Row],[Respons Vendor]]&lt;&gt;"See Note"),AD29,AG29)</f>
        <v>0</v>
      </c>
      <c r="AJ29" s="18"/>
      <c r="AK29" s="89"/>
      <c r="AL29" s="18"/>
      <c r="AM29" s="95">
        <f t="shared" si="16"/>
        <v>0</v>
      </c>
      <c r="AN29" s="95">
        <f t="shared" si="17"/>
        <v>0</v>
      </c>
      <c r="AO29" s="95">
        <f t="shared" si="18"/>
        <v>0</v>
      </c>
      <c r="AP29" s="95">
        <f t="shared" si="19"/>
        <v>0</v>
      </c>
      <c r="AQ29" s="95">
        <f t="shared" si="20"/>
        <v>0</v>
      </c>
      <c r="AR29" s="95">
        <f t="shared" si="21"/>
        <v>0</v>
      </c>
      <c r="AS29" s="95">
        <f t="shared" si="22"/>
        <v>0</v>
      </c>
      <c r="AT29" s="95">
        <f t="shared" si="23"/>
        <v>0</v>
      </c>
      <c r="AU29" s="95">
        <f t="shared" si="24"/>
        <v>0</v>
      </c>
      <c r="AV29" s="95">
        <f t="shared" si="25"/>
        <v>0</v>
      </c>
      <c r="AW29" s="95">
        <f t="shared" si="26"/>
        <v>0</v>
      </c>
      <c r="AX29" s="95">
        <f t="shared" si="27"/>
        <v>0</v>
      </c>
      <c r="AY29" s="95">
        <f t="shared" si="28"/>
        <v>1</v>
      </c>
      <c r="AZ29" s="95">
        <f t="shared" si="29"/>
        <v>0</v>
      </c>
      <c r="BA29" s="95">
        <f t="shared" si="30"/>
        <v>0</v>
      </c>
      <c r="BB29" s="95">
        <f t="shared" si="31"/>
        <v>0</v>
      </c>
      <c r="BC29" s="95">
        <f t="shared" si="32"/>
        <v>0</v>
      </c>
      <c r="BD29" s="95">
        <f t="shared" si="33"/>
        <v>0</v>
      </c>
      <c r="BE29" s="95">
        <f t="shared" si="34"/>
        <v>0</v>
      </c>
      <c r="BF29" s="95">
        <f t="shared" si="35"/>
        <v>0</v>
      </c>
      <c r="BG29" s="64"/>
      <c r="BI29" s="17"/>
      <c r="BJ29" s="17"/>
      <c r="BK29" s="17"/>
      <c r="BL29" s="17"/>
      <c r="BM29" s="17"/>
      <c r="BN29" s="17"/>
      <c r="BO29" s="17"/>
      <c r="BP29" s="17"/>
      <c r="BQ29" s="17"/>
      <c r="BR29" s="17"/>
      <c r="BS29" s="17"/>
      <c r="BT29" s="17"/>
      <c r="BU29" s="17"/>
      <c r="BV29" s="17"/>
      <c r="BW29" s="17"/>
      <c r="BX29" s="17"/>
      <c r="BY29" s="17"/>
      <c r="BZ29" s="17"/>
      <c r="CA29" s="17"/>
      <c r="CB29" s="17"/>
      <c r="CC29" s="17"/>
      <c r="CD29" s="17"/>
    </row>
    <row r="30" spans="1:82" ht="25.5" x14ac:dyDescent="0.2">
      <c r="A30" s="244" t="s">
        <v>701</v>
      </c>
      <c r="B30" s="78" t="s">
        <v>702</v>
      </c>
      <c r="C30" s="44" t="str">
        <f t="shared" si="36"/>
        <v/>
      </c>
      <c r="D30" s="44" t="str">
        <f t="shared" si="1"/>
        <v/>
      </c>
      <c r="E30" s="119" t="str">
        <f t="shared" si="2"/>
        <v>Yes</v>
      </c>
      <c r="F30" s="119"/>
      <c r="G30" s="117"/>
      <c r="H30" s="18"/>
      <c r="I30" s="18"/>
      <c r="J30" s="18"/>
      <c r="K30" s="18"/>
      <c r="L30" s="18"/>
      <c r="M30" s="18"/>
      <c r="N30" s="18"/>
      <c r="O30" s="18"/>
      <c r="P30" s="18"/>
      <c r="Q30" s="18"/>
      <c r="R30" s="18"/>
      <c r="S30" s="18"/>
      <c r="T30" s="18"/>
      <c r="U30" s="18"/>
      <c r="V30" s="18"/>
      <c r="W30" s="18"/>
      <c r="X30" s="18"/>
      <c r="Y30" s="18"/>
      <c r="Z30" s="18"/>
      <c r="AA30" s="18"/>
      <c r="AB30" s="18" t="str">
        <f>IF(Tabel5[[#This Row],[Question ID]]="","",IF(Tabel5[[#This Row],[Respons Vendor]]=AE30,"ok","nok"))</f>
        <v>nok</v>
      </c>
      <c r="AC30" s="18" t="s">
        <v>2</v>
      </c>
      <c r="AD30" s="89">
        <v>3</v>
      </c>
      <c r="AE30" s="89" t="s">
        <v>230</v>
      </c>
      <c r="AF30" s="89">
        <f t="shared" si="5"/>
        <v>3</v>
      </c>
      <c r="AG30" s="89">
        <f>IF(AND(AE30="See Note",Tabel5[[#This Row],[Respons Vendor]]=AE30,Tabel5[[#This Row],[Note]]&lt;&gt;""),AF30,0)</f>
        <v>0</v>
      </c>
      <c r="AH30" s="89"/>
      <c r="AI30" s="90">
        <f>IF(AND(Tabel5[[#This Row],[Respons Vendor]]=AE30,Tabel5[[#This Row],[Respons Vendor]]&lt;&gt;"See Note"),AD30,AG30)</f>
        <v>0</v>
      </c>
      <c r="AJ30" s="18"/>
      <c r="AK30" s="89"/>
      <c r="AL30" s="18"/>
      <c r="AM30" s="95">
        <f t="shared" si="16"/>
        <v>0</v>
      </c>
      <c r="AN30" s="95">
        <f t="shared" si="17"/>
        <v>0</v>
      </c>
      <c r="AO30" s="95">
        <f t="shared" si="18"/>
        <v>0</v>
      </c>
      <c r="AP30" s="95">
        <f t="shared" si="19"/>
        <v>0</v>
      </c>
      <c r="AQ30" s="95">
        <f t="shared" si="20"/>
        <v>0</v>
      </c>
      <c r="AR30" s="95">
        <f t="shared" si="21"/>
        <v>0</v>
      </c>
      <c r="AS30" s="95">
        <f t="shared" si="22"/>
        <v>0</v>
      </c>
      <c r="AT30" s="95">
        <f t="shared" si="23"/>
        <v>0</v>
      </c>
      <c r="AU30" s="95">
        <f t="shared" si="24"/>
        <v>0</v>
      </c>
      <c r="AV30" s="95">
        <f t="shared" si="25"/>
        <v>0</v>
      </c>
      <c r="AW30" s="95">
        <f t="shared" si="26"/>
        <v>0</v>
      </c>
      <c r="AX30" s="95">
        <f t="shared" si="27"/>
        <v>0</v>
      </c>
      <c r="AY30" s="95">
        <f t="shared" si="28"/>
        <v>3</v>
      </c>
      <c r="AZ30" s="95">
        <f t="shared" si="29"/>
        <v>0</v>
      </c>
      <c r="BA30" s="95">
        <f t="shared" si="30"/>
        <v>0</v>
      </c>
      <c r="BB30" s="95">
        <f t="shared" si="31"/>
        <v>0</v>
      </c>
      <c r="BC30" s="95">
        <f t="shared" si="32"/>
        <v>0</v>
      </c>
      <c r="BD30" s="95">
        <f t="shared" si="33"/>
        <v>0</v>
      </c>
      <c r="BE30" s="95">
        <f t="shared" si="34"/>
        <v>0</v>
      </c>
      <c r="BF30" s="95">
        <f t="shared" si="35"/>
        <v>0</v>
      </c>
      <c r="BG30" s="64"/>
      <c r="BI30" s="17"/>
      <c r="BJ30" s="17"/>
      <c r="BK30" s="17"/>
      <c r="BL30" s="17"/>
      <c r="BM30" s="17"/>
      <c r="BN30" s="17"/>
      <c r="BO30" s="17"/>
      <c r="BP30" s="17"/>
      <c r="BQ30" s="17"/>
      <c r="BR30" s="17"/>
      <c r="BS30" s="17"/>
      <c r="BT30" s="17"/>
      <c r="BU30" s="17"/>
      <c r="BV30" s="17"/>
      <c r="BW30" s="17"/>
      <c r="BX30" s="17"/>
      <c r="BY30" s="17"/>
      <c r="BZ30" s="17"/>
      <c r="CA30" s="17"/>
      <c r="CB30" s="17"/>
      <c r="CC30" s="17"/>
      <c r="CD30" s="17"/>
    </row>
    <row r="31" spans="1:82" ht="38.25" x14ac:dyDescent="0.2">
      <c r="A31" s="244" t="s">
        <v>703</v>
      </c>
      <c r="B31" s="19" t="s">
        <v>704</v>
      </c>
      <c r="C31" s="44" t="str">
        <f t="shared" si="36"/>
        <v/>
      </c>
      <c r="D31" s="44" t="str">
        <f t="shared" si="1"/>
        <v/>
      </c>
      <c r="E31" s="119" t="str">
        <f t="shared" si="2"/>
        <v>No</v>
      </c>
      <c r="F31" s="119"/>
      <c r="G31" s="117"/>
      <c r="H31" s="18"/>
      <c r="I31" s="18"/>
      <c r="J31" s="18"/>
      <c r="K31" s="18"/>
      <c r="L31" s="18"/>
      <c r="M31" s="18"/>
      <c r="N31" s="18"/>
      <c r="O31" s="18"/>
      <c r="P31" s="18"/>
      <c r="Q31" s="18"/>
      <c r="R31" s="18"/>
      <c r="S31" s="18"/>
      <c r="T31" s="18"/>
      <c r="U31" s="18"/>
      <c r="V31" s="18"/>
      <c r="W31" s="18"/>
      <c r="X31" s="18"/>
      <c r="Y31" s="18"/>
      <c r="Z31" s="18"/>
      <c r="AA31" s="18"/>
      <c r="AB31" s="18" t="str">
        <f>IF(Tabel5[[#This Row],[Question ID]]="","",IF(Tabel5[[#This Row],[Respons Vendor]]=AE31,"ok","nok"))</f>
        <v>nok</v>
      </c>
      <c r="AC31" s="18" t="s">
        <v>2</v>
      </c>
      <c r="AD31" s="89">
        <v>1</v>
      </c>
      <c r="AE31" s="89" t="s">
        <v>684</v>
      </c>
      <c r="AF31" s="89">
        <f t="shared" si="5"/>
        <v>1</v>
      </c>
      <c r="AG31" s="89">
        <f>IF(AND(AE31="See Note",Tabel5[[#This Row],[Respons Vendor]]=AE31,Tabel5[[#This Row],[Note]]&lt;&gt;""),AF31,0)</f>
        <v>0</v>
      </c>
      <c r="AH31" s="89"/>
      <c r="AI31" s="90">
        <f>IF(AND(Tabel5[[#This Row],[Respons Vendor]]=AE31,Tabel5[[#This Row],[Respons Vendor]]&lt;&gt;"See Note"),AD31,AG31)</f>
        <v>0</v>
      </c>
      <c r="AJ31" s="18"/>
      <c r="AK31" s="89"/>
      <c r="AL31" s="18"/>
      <c r="AM31" s="95">
        <f t="shared" si="16"/>
        <v>0</v>
      </c>
      <c r="AN31" s="95">
        <f t="shared" si="17"/>
        <v>0</v>
      </c>
      <c r="AO31" s="95">
        <f t="shared" si="18"/>
        <v>0</v>
      </c>
      <c r="AP31" s="95">
        <f t="shared" si="19"/>
        <v>0</v>
      </c>
      <c r="AQ31" s="95">
        <f t="shared" si="20"/>
        <v>0</v>
      </c>
      <c r="AR31" s="95">
        <f t="shared" si="21"/>
        <v>0</v>
      </c>
      <c r="AS31" s="95">
        <f t="shared" si="22"/>
        <v>0</v>
      </c>
      <c r="AT31" s="95">
        <f t="shared" si="23"/>
        <v>0</v>
      </c>
      <c r="AU31" s="95">
        <f t="shared" si="24"/>
        <v>0</v>
      </c>
      <c r="AV31" s="95">
        <f t="shared" si="25"/>
        <v>0</v>
      </c>
      <c r="AW31" s="95">
        <f t="shared" si="26"/>
        <v>0</v>
      </c>
      <c r="AX31" s="95">
        <f t="shared" si="27"/>
        <v>0</v>
      </c>
      <c r="AY31" s="95">
        <f t="shared" si="28"/>
        <v>1</v>
      </c>
      <c r="AZ31" s="95">
        <f t="shared" si="29"/>
        <v>0</v>
      </c>
      <c r="BA31" s="95">
        <f t="shared" si="30"/>
        <v>0</v>
      </c>
      <c r="BB31" s="95">
        <f t="shared" si="31"/>
        <v>0</v>
      </c>
      <c r="BC31" s="95">
        <f t="shared" si="32"/>
        <v>0</v>
      </c>
      <c r="BD31" s="95">
        <f t="shared" si="33"/>
        <v>0</v>
      </c>
      <c r="BE31" s="95">
        <f t="shared" si="34"/>
        <v>0</v>
      </c>
      <c r="BF31" s="95">
        <f t="shared" si="35"/>
        <v>0</v>
      </c>
      <c r="BG31" s="64"/>
      <c r="BI31" s="17"/>
      <c r="BJ31" s="17"/>
      <c r="BK31" s="17"/>
      <c r="BL31" s="17"/>
      <c r="BM31" s="17"/>
      <c r="BN31" s="17"/>
      <c r="BO31" s="17"/>
      <c r="BP31" s="17"/>
      <c r="BQ31" s="17"/>
      <c r="BR31" s="17"/>
      <c r="BS31" s="17"/>
      <c r="BT31" s="17"/>
      <c r="BU31" s="17"/>
      <c r="BV31" s="17"/>
      <c r="BW31" s="17"/>
      <c r="BX31" s="17"/>
      <c r="BY31" s="17"/>
      <c r="BZ31" s="17"/>
      <c r="CA31" s="17"/>
      <c r="CB31" s="17"/>
      <c r="CC31" s="17"/>
      <c r="CD31" s="17"/>
    </row>
    <row r="32" spans="1:82" ht="25.5" x14ac:dyDescent="0.2">
      <c r="A32" s="17" t="s">
        <v>705</v>
      </c>
      <c r="B32" s="19" t="s">
        <v>706</v>
      </c>
      <c r="C32" s="44" t="str">
        <f t="shared" si="36"/>
        <v/>
      </c>
      <c r="D32" s="44" t="str">
        <f t="shared" si="1"/>
        <v/>
      </c>
      <c r="E32" s="119" t="str">
        <f t="shared" si="2"/>
        <v>No</v>
      </c>
      <c r="F32" s="119"/>
      <c r="G32" s="117"/>
      <c r="H32" s="18"/>
      <c r="I32" s="18"/>
      <c r="J32" s="18"/>
      <c r="K32" s="18"/>
      <c r="L32" s="18"/>
      <c r="M32" s="18"/>
      <c r="N32" s="18"/>
      <c r="O32" s="18"/>
      <c r="P32" s="18"/>
      <c r="Q32" s="18"/>
      <c r="R32" s="18"/>
      <c r="S32" s="18"/>
      <c r="T32" s="18"/>
      <c r="U32" s="18"/>
      <c r="V32" s="18"/>
      <c r="W32" s="18"/>
      <c r="X32" s="18"/>
      <c r="Y32" s="18"/>
      <c r="Z32" s="18"/>
      <c r="AA32" s="18"/>
      <c r="AB32" s="18" t="str">
        <f>IF(Tabel5[[#This Row],[Question ID]]="","",IF(Tabel5[[#This Row],[Respons Vendor]]=AE32,"ok","nok"))</f>
        <v>nok</v>
      </c>
      <c r="AC32" s="18" t="s">
        <v>2</v>
      </c>
      <c r="AD32" s="89">
        <v>1</v>
      </c>
      <c r="AE32" s="89" t="s">
        <v>684</v>
      </c>
      <c r="AF32" s="89">
        <f t="shared" si="5"/>
        <v>1</v>
      </c>
      <c r="AG32" s="89">
        <f>IF(AND(AE32="See Note",Tabel5[[#This Row],[Respons Vendor]]=AE32,Tabel5[[#This Row],[Note]]&lt;&gt;""),AF32,0)</f>
        <v>0</v>
      </c>
      <c r="AH32" s="89"/>
      <c r="AI32" s="90">
        <f>IF(AND(Tabel5[[#This Row],[Respons Vendor]]=AE32,Tabel5[[#This Row],[Respons Vendor]]&lt;&gt;"See Note"),AD32,AG32)</f>
        <v>0</v>
      </c>
      <c r="AJ32" s="18"/>
      <c r="AK32" s="89"/>
      <c r="AL32" s="18"/>
      <c r="AM32" s="95">
        <f t="shared" si="16"/>
        <v>0</v>
      </c>
      <c r="AN32" s="95">
        <f t="shared" si="17"/>
        <v>0</v>
      </c>
      <c r="AO32" s="95">
        <f t="shared" si="18"/>
        <v>0</v>
      </c>
      <c r="AP32" s="95">
        <f t="shared" si="19"/>
        <v>0</v>
      </c>
      <c r="AQ32" s="95">
        <f t="shared" si="20"/>
        <v>0</v>
      </c>
      <c r="AR32" s="95">
        <f t="shared" si="21"/>
        <v>0</v>
      </c>
      <c r="AS32" s="95">
        <f t="shared" si="22"/>
        <v>0</v>
      </c>
      <c r="AT32" s="95">
        <f t="shared" si="23"/>
        <v>0</v>
      </c>
      <c r="AU32" s="95">
        <f t="shared" si="24"/>
        <v>0</v>
      </c>
      <c r="AV32" s="95">
        <f t="shared" si="25"/>
        <v>0</v>
      </c>
      <c r="AW32" s="95">
        <f t="shared" si="26"/>
        <v>0</v>
      </c>
      <c r="AX32" s="95">
        <f t="shared" si="27"/>
        <v>0</v>
      </c>
      <c r="AY32" s="95">
        <f t="shared" si="28"/>
        <v>1</v>
      </c>
      <c r="AZ32" s="95">
        <f t="shared" si="29"/>
        <v>0</v>
      </c>
      <c r="BA32" s="95">
        <f t="shared" si="30"/>
        <v>0</v>
      </c>
      <c r="BB32" s="95">
        <f t="shared" si="31"/>
        <v>0</v>
      </c>
      <c r="BC32" s="95">
        <f t="shared" si="32"/>
        <v>0</v>
      </c>
      <c r="BD32" s="95">
        <f t="shared" si="33"/>
        <v>0</v>
      </c>
      <c r="BE32" s="95">
        <f t="shared" si="34"/>
        <v>0</v>
      </c>
      <c r="BF32" s="95">
        <f t="shared" si="35"/>
        <v>0</v>
      </c>
      <c r="BG32" s="64"/>
      <c r="BI32" s="17"/>
      <c r="BJ32" s="17"/>
      <c r="BK32" s="17"/>
      <c r="BL32" s="17"/>
      <c r="BM32" s="17"/>
      <c r="BN32" s="17"/>
      <c r="BO32" s="17"/>
      <c r="BP32" s="17"/>
      <c r="BQ32" s="17"/>
      <c r="BR32" s="17"/>
      <c r="BS32" s="17"/>
      <c r="BT32" s="17"/>
      <c r="BU32" s="17"/>
      <c r="BV32" s="17"/>
      <c r="BW32" s="17"/>
      <c r="BX32" s="17"/>
      <c r="BY32" s="17"/>
      <c r="BZ32" s="17"/>
      <c r="CA32" s="17"/>
      <c r="CB32" s="17"/>
      <c r="CC32" s="17"/>
      <c r="CD32" s="17"/>
    </row>
    <row r="33" spans="1:82" x14ac:dyDescent="0.2">
      <c r="A33" s="244" t="s">
        <v>707</v>
      </c>
      <c r="B33" s="19" t="s">
        <v>708</v>
      </c>
      <c r="C33" s="44" t="str">
        <f t="shared" si="36"/>
        <v/>
      </c>
      <c r="D33" s="44" t="str">
        <f t="shared" si="1"/>
        <v/>
      </c>
      <c r="E33" s="119" t="str">
        <f t="shared" si="2"/>
        <v>No</v>
      </c>
      <c r="F33" s="119"/>
      <c r="G33" s="117"/>
      <c r="H33" s="18"/>
      <c r="I33" s="18"/>
      <c r="J33" s="18"/>
      <c r="K33" s="18"/>
      <c r="L33" s="18"/>
      <c r="M33" s="18"/>
      <c r="N33" s="18"/>
      <c r="O33" s="18"/>
      <c r="P33" s="18"/>
      <c r="Q33" s="18"/>
      <c r="R33" s="18"/>
      <c r="S33" s="18"/>
      <c r="T33" s="18"/>
      <c r="U33" s="18"/>
      <c r="V33" s="18"/>
      <c r="W33" s="18"/>
      <c r="X33" s="18"/>
      <c r="Y33" s="18"/>
      <c r="Z33" s="18"/>
      <c r="AA33" s="18"/>
      <c r="AB33" s="18" t="str">
        <f>IF(Tabel5[[#This Row],[Question ID]]="","",IF(Tabel5[[#This Row],[Respons Vendor]]=AE33,"ok","nok"))</f>
        <v>nok</v>
      </c>
      <c r="AC33" s="18" t="s">
        <v>2</v>
      </c>
      <c r="AD33" s="89">
        <v>1</v>
      </c>
      <c r="AE33" s="89" t="s">
        <v>684</v>
      </c>
      <c r="AF33" s="89">
        <f t="shared" si="5"/>
        <v>1</v>
      </c>
      <c r="AG33" s="89">
        <f>IF(AND(AE33="See Note",Tabel5[[#This Row],[Respons Vendor]]=AE33,Tabel5[[#This Row],[Note]]&lt;&gt;""),AF33,0)</f>
        <v>0</v>
      </c>
      <c r="AH33" s="89"/>
      <c r="AI33" s="90">
        <f>IF(AND(Tabel5[[#This Row],[Respons Vendor]]=AE33,Tabel5[[#This Row],[Respons Vendor]]&lt;&gt;"See Note"),AD33,AG33)</f>
        <v>0</v>
      </c>
      <c r="AJ33" s="18"/>
      <c r="AK33" s="89"/>
      <c r="AL33" s="18"/>
      <c r="AM33" s="95">
        <f t="shared" si="16"/>
        <v>0</v>
      </c>
      <c r="AN33" s="95">
        <f t="shared" si="17"/>
        <v>0</v>
      </c>
      <c r="AO33" s="95">
        <f t="shared" si="18"/>
        <v>0</v>
      </c>
      <c r="AP33" s="95">
        <f t="shared" si="19"/>
        <v>0</v>
      </c>
      <c r="AQ33" s="95">
        <f t="shared" si="20"/>
        <v>0</v>
      </c>
      <c r="AR33" s="95">
        <f t="shared" si="21"/>
        <v>0</v>
      </c>
      <c r="AS33" s="95">
        <f t="shared" si="22"/>
        <v>0</v>
      </c>
      <c r="AT33" s="95">
        <f t="shared" si="23"/>
        <v>0</v>
      </c>
      <c r="AU33" s="95">
        <f t="shared" si="24"/>
        <v>0</v>
      </c>
      <c r="AV33" s="95">
        <f t="shared" si="25"/>
        <v>0</v>
      </c>
      <c r="AW33" s="95">
        <f t="shared" si="26"/>
        <v>0</v>
      </c>
      <c r="AX33" s="95">
        <f t="shared" si="27"/>
        <v>0</v>
      </c>
      <c r="AY33" s="95">
        <f t="shared" si="28"/>
        <v>1</v>
      </c>
      <c r="AZ33" s="95">
        <f t="shared" si="29"/>
        <v>0</v>
      </c>
      <c r="BA33" s="95">
        <f t="shared" si="30"/>
        <v>0</v>
      </c>
      <c r="BB33" s="95">
        <f t="shared" si="31"/>
        <v>0</v>
      </c>
      <c r="BC33" s="95">
        <f t="shared" si="32"/>
        <v>0</v>
      </c>
      <c r="BD33" s="95">
        <f t="shared" si="33"/>
        <v>0</v>
      </c>
      <c r="BE33" s="95">
        <f t="shared" si="34"/>
        <v>0</v>
      </c>
      <c r="BF33" s="95">
        <f t="shared" si="35"/>
        <v>0</v>
      </c>
      <c r="BG33" s="64"/>
      <c r="BI33" s="17"/>
      <c r="BJ33" s="17"/>
      <c r="BK33" s="17"/>
      <c r="BL33" s="17"/>
      <c r="BM33" s="17"/>
      <c r="BN33" s="17"/>
      <c r="BO33" s="17"/>
      <c r="BP33" s="17"/>
      <c r="BQ33" s="17"/>
      <c r="BR33" s="17"/>
      <c r="BS33" s="17"/>
      <c r="BT33" s="17"/>
      <c r="BU33" s="17"/>
      <c r="BV33" s="17"/>
      <c r="BW33" s="17"/>
      <c r="BX33" s="17"/>
      <c r="BY33" s="17"/>
      <c r="BZ33" s="17"/>
      <c r="CA33" s="17"/>
      <c r="CB33" s="17"/>
      <c r="CC33" s="17"/>
      <c r="CD33" s="17"/>
    </row>
    <row r="34" spans="1:82" ht="25.5" x14ac:dyDescent="0.2">
      <c r="A34" s="244" t="s">
        <v>709</v>
      </c>
      <c r="B34" s="19" t="s">
        <v>710</v>
      </c>
      <c r="C34" s="44" t="str">
        <f t="shared" si="36"/>
        <v/>
      </c>
      <c r="D34" s="44" t="str">
        <f t="shared" si="1"/>
        <v/>
      </c>
      <c r="E34" s="119" t="str">
        <f t="shared" si="2"/>
        <v>No</v>
      </c>
      <c r="F34" s="119"/>
      <c r="G34" s="117"/>
      <c r="H34" s="18"/>
      <c r="I34" s="18"/>
      <c r="J34" s="18"/>
      <c r="K34" s="18"/>
      <c r="L34" s="18"/>
      <c r="M34" s="18"/>
      <c r="N34" s="18"/>
      <c r="O34" s="18"/>
      <c r="P34" s="18"/>
      <c r="Q34" s="18"/>
      <c r="R34" s="18"/>
      <c r="S34" s="18"/>
      <c r="T34" s="18"/>
      <c r="U34" s="18"/>
      <c r="V34" s="18"/>
      <c r="W34" s="18"/>
      <c r="X34" s="18"/>
      <c r="Y34" s="18"/>
      <c r="Z34" s="18"/>
      <c r="AA34" s="18"/>
      <c r="AB34" s="18" t="str">
        <f>IF(Tabel5[[#This Row],[Question ID]]="","",IF(Tabel5[[#This Row],[Respons Vendor]]=AE34,"ok","nok"))</f>
        <v>nok</v>
      </c>
      <c r="AC34" s="18" t="s">
        <v>2</v>
      </c>
      <c r="AD34" s="89">
        <v>3</v>
      </c>
      <c r="AE34" s="89" t="s">
        <v>684</v>
      </c>
      <c r="AF34" s="89"/>
      <c r="AG34" s="89"/>
      <c r="AH34" s="89"/>
      <c r="AI34" s="90">
        <f>IF(AND(Tabel5[[#This Row],[Respons Vendor]]=AE34,Tabel5[[#This Row],[Respons Vendor]]&lt;&gt;"See Note"),AD34,AG34)</f>
        <v>0</v>
      </c>
      <c r="AJ34" s="18"/>
      <c r="AK34" s="89"/>
      <c r="AL34" s="18"/>
      <c r="AM34" s="95">
        <f t="shared" si="16"/>
        <v>0</v>
      </c>
      <c r="AN34" s="95">
        <f t="shared" si="17"/>
        <v>0</v>
      </c>
      <c r="AO34" s="95">
        <f t="shared" si="18"/>
        <v>0</v>
      </c>
      <c r="AP34" s="95">
        <f t="shared" si="19"/>
        <v>0</v>
      </c>
      <c r="AQ34" s="95">
        <f t="shared" si="20"/>
        <v>0</v>
      </c>
      <c r="AR34" s="95">
        <f t="shared" si="21"/>
        <v>0</v>
      </c>
      <c r="AS34" s="95">
        <f t="shared" si="22"/>
        <v>0</v>
      </c>
      <c r="AT34" s="95">
        <f t="shared" si="23"/>
        <v>0</v>
      </c>
      <c r="AU34" s="95">
        <f t="shared" si="24"/>
        <v>0</v>
      </c>
      <c r="AV34" s="95">
        <f t="shared" si="25"/>
        <v>0</v>
      </c>
      <c r="AW34" s="95">
        <f t="shared" si="26"/>
        <v>0</v>
      </c>
      <c r="AX34" s="95">
        <f t="shared" si="27"/>
        <v>0</v>
      </c>
      <c r="AY34" s="95">
        <f t="shared" si="28"/>
        <v>3</v>
      </c>
      <c r="AZ34" s="95">
        <f t="shared" si="29"/>
        <v>0</v>
      </c>
      <c r="BA34" s="95">
        <f t="shared" si="30"/>
        <v>0</v>
      </c>
      <c r="BB34" s="95">
        <f t="shared" si="31"/>
        <v>0</v>
      </c>
      <c r="BC34" s="95">
        <f t="shared" si="32"/>
        <v>0</v>
      </c>
      <c r="BD34" s="95">
        <f t="shared" si="33"/>
        <v>0</v>
      </c>
      <c r="BE34" s="95">
        <f t="shared" si="34"/>
        <v>0</v>
      </c>
      <c r="BF34" s="95">
        <f t="shared" si="35"/>
        <v>0</v>
      </c>
      <c r="BG34" s="64"/>
      <c r="BI34" s="17"/>
      <c r="BJ34" s="17"/>
      <c r="BK34" s="17"/>
      <c r="BL34" s="17"/>
      <c r="BM34" s="17"/>
      <c r="BN34" s="17"/>
      <c r="BO34" s="17"/>
      <c r="BP34" s="17"/>
      <c r="BQ34" s="17"/>
      <c r="BR34" s="17"/>
      <c r="BS34" s="17"/>
      <c r="BT34" s="17"/>
      <c r="BU34" s="17"/>
      <c r="BV34" s="17"/>
      <c r="BW34" s="17"/>
      <c r="BX34" s="17"/>
      <c r="BY34" s="17"/>
      <c r="BZ34" s="17"/>
      <c r="CA34" s="17"/>
      <c r="CB34" s="17"/>
      <c r="CC34" s="17"/>
      <c r="CD34" s="17"/>
    </row>
    <row r="35" spans="1:82" ht="38.25" x14ac:dyDescent="0.2">
      <c r="A35" s="244" t="s">
        <v>711</v>
      </c>
      <c r="B35" s="19" t="s">
        <v>712</v>
      </c>
      <c r="C35" s="44" t="str">
        <f t="shared" si="36"/>
        <v/>
      </c>
      <c r="D35" s="44" t="str">
        <f t="shared" si="1"/>
        <v/>
      </c>
      <c r="E35" s="119" t="str">
        <f t="shared" si="2"/>
        <v>No</v>
      </c>
      <c r="F35" s="119"/>
      <c r="G35" s="117"/>
      <c r="H35" s="18"/>
      <c r="I35" s="18"/>
      <c r="J35" s="18"/>
      <c r="K35" s="18"/>
      <c r="L35" s="18"/>
      <c r="M35" s="18"/>
      <c r="N35" s="18"/>
      <c r="O35" s="18"/>
      <c r="P35" s="18"/>
      <c r="Q35" s="18"/>
      <c r="R35" s="18"/>
      <c r="S35" s="18"/>
      <c r="T35" s="18"/>
      <c r="U35" s="18"/>
      <c r="V35" s="18"/>
      <c r="W35" s="18"/>
      <c r="X35" s="18"/>
      <c r="Y35" s="18"/>
      <c r="Z35" s="18"/>
      <c r="AA35" s="18"/>
      <c r="AB35" s="18" t="str">
        <f>IF(Tabel5[[#This Row],[Question ID]]="","",IF(Tabel5[[#This Row],[Respons Vendor]]=AE35,"ok","nok"))</f>
        <v>nok</v>
      </c>
      <c r="AC35" s="18" t="s">
        <v>2</v>
      </c>
      <c r="AD35" s="89">
        <v>3</v>
      </c>
      <c r="AE35" s="89" t="s">
        <v>684</v>
      </c>
      <c r="AF35" s="89">
        <f t="shared" ref="AF35" si="37">AD35</f>
        <v>3</v>
      </c>
      <c r="AG35" s="89">
        <f>IF(AND(AE35="See Note",Tabel5[[#This Row],[Respons Vendor]]=AE35,Tabel5[[#This Row],[Note]]&lt;&gt;""),AF35,0)</f>
        <v>0</v>
      </c>
      <c r="AH35" s="89"/>
      <c r="AI35" s="90">
        <f>IF(AND(Tabel5[[#This Row],[Respons Vendor]]=AE35,Tabel5[[#This Row],[Respons Vendor]]&lt;&gt;"See Note"),AD35,AG35)</f>
        <v>0</v>
      </c>
      <c r="AJ35" s="18"/>
      <c r="AK35" s="89"/>
      <c r="AL35" s="18"/>
      <c r="AM35" s="95">
        <f t="shared" si="16"/>
        <v>0</v>
      </c>
      <c r="AN35" s="95">
        <f t="shared" si="17"/>
        <v>0</v>
      </c>
      <c r="AO35" s="95">
        <f t="shared" si="18"/>
        <v>0</v>
      </c>
      <c r="AP35" s="95">
        <f t="shared" si="19"/>
        <v>0</v>
      </c>
      <c r="AQ35" s="95">
        <f t="shared" si="20"/>
        <v>0</v>
      </c>
      <c r="AR35" s="95">
        <f t="shared" si="21"/>
        <v>0</v>
      </c>
      <c r="AS35" s="95">
        <f t="shared" si="22"/>
        <v>0</v>
      </c>
      <c r="AT35" s="95">
        <f t="shared" si="23"/>
        <v>0</v>
      </c>
      <c r="AU35" s="95">
        <f t="shared" si="24"/>
        <v>0</v>
      </c>
      <c r="AV35" s="95">
        <f t="shared" si="25"/>
        <v>0</v>
      </c>
      <c r="AW35" s="95">
        <f t="shared" si="26"/>
        <v>0</v>
      </c>
      <c r="AX35" s="95">
        <f t="shared" si="27"/>
        <v>0</v>
      </c>
      <c r="AY35" s="95">
        <f t="shared" si="28"/>
        <v>3</v>
      </c>
      <c r="AZ35" s="95">
        <f t="shared" si="29"/>
        <v>0</v>
      </c>
      <c r="BA35" s="95">
        <f t="shared" si="30"/>
        <v>0</v>
      </c>
      <c r="BB35" s="95">
        <f t="shared" si="31"/>
        <v>0</v>
      </c>
      <c r="BC35" s="95">
        <f t="shared" si="32"/>
        <v>0</v>
      </c>
      <c r="BD35" s="95">
        <f t="shared" si="33"/>
        <v>0</v>
      </c>
      <c r="BE35" s="95">
        <f t="shared" si="34"/>
        <v>0</v>
      </c>
      <c r="BF35" s="95">
        <f t="shared" si="35"/>
        <v>0</v>
      </c>
      <c r="BG35" s="64"/>
      <c r="BI35" s="17"/>
      <c r="BJ35" s="17"/>
      <c r="BK35" s="17"/>
      <c r="BL35" s="17"/>
      <c r="BM35" s="17"/>
      <c r="BN35" s="17"/>
      <c r="BO35" s="17"/>
      <c r="BP35" s="17"/>
      <c r="BQ35" s="17"/>
      <c r="BR35" s="17"/>
      <c r="BS35" s="17"/>
      <c r="BT35" s="17"/>
      <c r="BU35" s="17"/>
      <c r="BV35" s="17"/>
      <c r="BW35" s="17"/>
      <c r="BX35" s="17"/>
      <c r="BY35" s="17"/>
      <c r="BZ35" s="17"/>
      <c r="CA35" s="17"/>
      <c r="CB35" s="17"/>
      <c r="CC35" s="17"/>
      <c r="CD35" s="17"/>
    </row>
    <row r="36" spans="1:82" ht="25.5" x14ac:dyDescent="0.2">
      <c r="A36" s="244" t="s">
        <v>713</v>
      </c>
      <c r="B36" s="19" t="s">
        <v>714</v>
      </c>
      <c r="C36" s="44" t="str">
        <f t="shared" si="36"/>
        <v/>
      </c>
      <c r="D36" s="44" t="str">
        <f t="shared" si="1"/>
        <v/>
      </c>
      <c r="E36" s="119" t="str">
        <f t="shared" si="2"/>
        <v>No</v>
      </c>
      <c r="F36" s="119"/>
      <c r="G36" s="117"/>
      <c r="H36" s="18"/>
      <c r="I36" s="18"/>
      <c r="J36" s="18"/>
      <c r="K36" s="18"/>
      <c r="L36" s="18"/>
      <c r="M36" s="18"/>
      <c r="N36" s="18"/>
      <c r="O36" s="18"/>
      <c r="P36" s="18"/>
      <c r="Q36" s="18"/>
      <c r="R36" s="18"/>
      <c r="S36" s="18"/>
      <c r="T36" s="18"/>
      <c r="U36" s="18"/>
      <c r="V36" s="18"/>
      <c r="W36" s="18"/>
      <c r="X36" s="18"/>
      <c r="Y36" s="18"/>
      <c r="Z36" s="18"/>
      <c r="AA36" s="18"/>
      <c r="AB36" s="18" t="str">
        <f>IF(Tabel5[[#This Row],[Question ID]]="","",IF(Tabel5[[#This Row],[Respons Vendor]]=AE36,"ok","nok"))</f>
        <v>nok</v>
      </c>
      <c r="AC36" s="18" t="s">
        <v>2</v>
      </c>
      <c r="AD36" s="89">
        <v>1</v>
      </c>
      <c r="AE36" s="89" t="s">
        <v>684</v>
      </c>
      <c r="AF36" s="89"/>
      <c r="AG36" s="89"/>
      <c r="AH36" s="89"/>
      <c r="AI36" s="90">
        <f>IF(AND(Tabel5[[#This Row],[Respons Vendor]]=AE36,Tabel5[[#This Row],[Respons Vendor]]&lt;&gt;"See Note"),AD36,AG36)</f>
        <v>0</v>
      </c>
      <c r="AJ36" s="18"/>
      <c r="AK36" s="89"/>
      <c r="AL36" s="18"/>
      <c r="AM36" s="95">
        <f t="shared" si="16"/>
        <v>0</v>
      </c>
      <c r="AN36" s="95">
        <f t="shared" si="17"/>
        <v>0</v>
      </c>
      <c r="AO36" s="95">
        <f t="shared" si="18"/>
        <v>0</v>
      </c>
      <c r="AP36" s="95">
        <f t="shared" si="19"/>
        <v>0</v>
      </c>
      <c r="AQ36" s="95">
        <f t="shared" si="20"/>
        <v>0</v>
      </c>
      <c r="AR36" s="95">
        <f t="shared" si="21"/>
        <v>0</v>
      </c>
      <c r="AS36" s="95">
        <f t="shared" si="22"/>
        <v>0</v>
      </c>
      <c r="AT36" s="95">
        <f t="shared" si="23"/>
        <v>0</v>
      </c>
      <c r="AU36" s="95">
        <f t="shared" si="24"/>
        <v>0</v>
      </c>
      <c r="AV36" s="95">
        <f t="shared" si="25"/>
        <v>0</v>
      </c>
      <c r="AW36" s="95">
        <f t="shared" si="26"/>
        <v>0</v>
      </c>
      <c r="AX36" s="95">
        <f t="shared" si="27"/>
        <v>0</v>
      </c>
      <c r="AY36" s="95">
        <f t="shared" si="28"/>
        <v>1</v>
      </c>
      <c r="AZ36" s="95">
        <f t="shared" si="29"/>
        <v>0</v>
      </c>
      <c r="BA36" s="95">
        <f t="shared" si="30"/>
        <v>0</v>
      </c>
      <c r="BB36" s="95">
        <f t="shared" si="31"/>
        <v>0</v>
      </c>
      <c r="BC36" s="95">
        <f t="shared" si="32"/>
        <v>0</v>
      </c>
      <c r="BD36" s="95">
        <f t="shared" si="33"/>
        <v>0</v>
      </c>
      <c r="BE36" s="95">
        <f t="shared" si="34"/>
        <v>0</v>
      </c>
      <c r="BF36" s="95">
        <f t="shared" si="35"/>
        <v>0</v>
      </c>
      <c r="BG36" s="64"/>
      <c r="BI36" s="17"/>
      <c r="BJ36" s="17"/>
      <c r="BK36" s="17"/>
      <c r="BL36" s="17"/>
      <c r="BM36" s="17"/>
      <c r="BN36" s="17"/>
      <c r="BO36" s="17"/>
      <c r="BP36" s="17"/>
      <c r="BQ36" s="17"/>
      <c r="BR36" s="17"/>
      <c r="BS36" s="17"/>
      <c r="BT36" s="17"/>
      <c r="BU36" s="17"/>
      <c r="BV36" s="17"/>
      <c r="BW36" s="17"/>
      <c r="BX36" s="17"/>
      <c r="BY36" s="17"/>
      <c r="BZ36" s="17"/>
      <c r="CA36" s="17"/>
      <c r="CB36" s="17"/>
      <c r="CC36" s="17"/>
      <c r="CD36" s="17"/>
    </row>
    <row r="37" spans="1:82" ht="25.5" x14ac:dyDescent="0.2">
      <c r="A37" s="244" t="s">
        <v>715</v>
      </c>
      <c r="B37" s="19" t="s">
        <v>716</v>
      </c>
      <c r="C37" s="44" t="str">
        <f t="shared" si="36"/>
        <v/>
      </c>
      <c r="D37" s="44" t="str">
        <f t="shared" si="1"/>
        <v/>
      </c>
      <c r="E37" s="119" t="str">
        <f t="shared" si="2"/>
        <v>No</v>
      </c>
      <c r="F37" s="119"/>
      <c r="G37" s="117"/>
      <c r="H37" s="18"/>
      <c r="I37" s="18"/>
      <c r="J37" s="18"/>
      <c r="K37" s="18"/>
      <c r="L37" s="18"/>
      <c r="M37" s="18"/>
      <c r="N37" s="18"/>
      <c r="O37" s="18"/>
      <c r="P37" s="18"/>
      <c r="Q37" s="18"/>
      <c r="R37" s="18"/>
      <c r="S37" s="18"/>
      <c r="T37" s="18"/>
      <c r="U37" s="18"/>
      <c r="V37" s="18"/>
      <c r="W37" s="18"/>
      <c r="X37" s="18"/>
      <c r="Y37" s="18"/>
      <c r="Z37" s="18"/>
      <c r="AA37" s="18"/>
      <c r="AB37" s="18" t="str">
        <f>IF(Tabel5[[#This Row],[Question ID]]="","",IF(Tabel5[[#This Row],[Respons Vendor]]=AE37,"ok","nok"))</f>
        <v>nok</v>
      </c>
      <c r="AC37" s="18" t="s">
        <v>2</v>
      </c>
      <c r="AD37" s="89">
        <v>1</v>
      </c>
      <c r="AE37" s="89" t="s">
        <v>684</v>
      </c>
      <c r="AF37" s="89">
        <f t="shared" ref="AF37" si="38">AD37</f>
        <v>1</v>
      </c>
      <c r="AG37" s="89">
        <f>IF(AND(AE37="See Note",Tabel5[[#This Row],[Respons Vendor]]=AE37,Tabel5[[#This Row],[Note]]&lt;&gt;""),AF37,0)</f>
        <v>0</v>
      </c>
      <c r="AH37" s="89"/>
      <c r="AI37" s="90">
        <f>IF(AND(Tabel5[[#This Row],[Respons Vendor]]=AE37,Tabel5[[#This Row],[Respons Vendor]]&lt;&gt;"See Note"),AD37,AG37)</f>
        <v>0</v>
      </c>
      <c r="AJ37" s="18"/>
      <c r="AK37" s="89"/>
      <c r="AL37" s="18"/>
      <c r="AM37" s="95">
        <f t="shared" si="16"/>
        <v>0</v>
      </c>
      <c r="AN37" s="95">
        <f t="shared" si="17"/>
        <v>0</v>
      </c>
      <c r="AO37" s="95">
        <f t="shared" si="18"/>
        <v>0</v>
      </c>
      <c r="AP37" s="95">
        <f t="shared" si="19"/>
        <v>0</v>
      </c>
      <c r="AQ37" s="95">
        <f t="shared" si="20"/>
        <v>0</v>
      </c>
      <c r="AR37" s="95">
        <f t="shared" si="21"/>
        <v>0</v>
      </c>
      <c r="AS37" s="95">
        <f t="shared" si="22"/>
        <v>0</v>
      </c>
      <c r="AT37" s="95">
        <f t="shared" si="23"/>
        <v>0</v>
      </c>
      <c r="AU37" s="95">
        <f t="shared" si="24"/>
        <v>0</v>
      </c>
      <c r="AV37" s="95">
        <f t="shared" si="25"/>
        <v>0</v>
      </c>
      <c r="AW37" s="95">
        <f t="shared" si="26"/>
        <v>0</v>
      </c>
      <c r="AX37" s="95">
        <f t="shared" si="27"/>
        <v>0</v>
      </c>
      <c r="AY37" s="95">
        <f t="shared" si="28"/>
        <v>1</v>
      </c>
      <c r="AZ37" s="95">
        <f t="shared" si="29"/>
        <v>0</v>
      </c>
      <c r="BA37" s="95">
        <f t="shared" si="30"/>
        <v>0</v>
      </c>
      <c r="BB37" s="95">
        <f t="shared" si="31"/>
        <v>0</v>
      </c>
      <c r="BC37" s="95">
        <f t="shared" si="32"/>
        <v>0</v>
      </c>
      <c r="BD37" s="95">
        <f t="shared" si="33"/>
        <v>0</v>
      </c>
      <c r="BE37" s="95">
        <f t="shared" si="34"/>
        <v>0</v>
      </c>
      <c r="BF37" s="95">
        <f t="shared" si="35"/>
        <v>0</v>
      </c>
      <c r="BG37" s="64"/>
      <c r="BI37" s="17"/>
      <c r="BJ37" s="17"/>
      <c r="BK37" s="17"/>
      <c r="BL37" s="17"/>
      <c r="BM37" s="17"/>
      <c r="BN37" s="17"/>
      <c r="BO37" s="17"/>
      <c r="BP37" s="17"/>
      <c r="BQ37" s="17"/>
      <c r="BR37" s="17"/>
      <c r="BS37" s="17"/>
      <c r="BT37" s="17"/>
      <c r="BU37" s="17"/>
      <c r="BV37" s="17"/>
      <c r="BW37" s="17"/>
      <c r="BX37" s="17"/>
      <c r="BY37" s="17"/>
      <c r="BZ37" s="17"/>
      <c r="CA37" s="17"/>
      <c r="CB37" s="17"/>
      <c r="CC37" s="17"/>
      <c r="CD37" s="17"/>
    </row>
    <row r="38" spans="1:82" ht="25.5" x14ac:dyDescent="0.2">
      <c r="A38" s="244" t="s">
        <v>717</v>
      </c>
      <c r="B38" s="19" t="s">
        <v>718</v>
      </c>
      <c r="C38" s="44" t="str">
        <f t="shared" si="36"/>
        <v/>
      </c>
      <c r="D38" s="44" t="str">
        <f t="shared" si="1"/>
        <v/>
      </c>
      <c r="E38" s="119" t="str">
        <f t="shared" si="2"/>
        <v>No</v>
      </c>
      <c r="F38" s="119"/>
      <c r="G38" s="117"/>
      <c r="H38" s="18"/>
      <c r="I38" s="18"/>
      <c r="J38" s="18"/>
      <c r="K38" s="18"/>
      <c r="L38" s="18"/>
      <c r="M38" s="18"/>
      <c r="N38" s="18"/>
      <c r="O38" s="18"/>
      <c r="P38" s="18"/>
      <c r="Q38" s="18"/>
      <c r="R38" s="18"/>
      <c r="S38" s="18"/>
      <c r="T38" s="18"/>
      <c r="U38" s="18"/>
      <c r="V38" s="18"/>
      <c r="W38" s="18"/>
      <c r="X38" s="18"/>
      <c r="Y38" s="18"/>
      <c r="Z38" s="18"/>
      <c r="AA38" s="18"/>
      <c r="AB38" s="18" t="str">
        <f>IF(Tabel5[[#This Row],[Question ID]]="","",IF(Tabel5[[#This Row],[Respons Vendor]]=AE38,"ok","nok"))</f>
        <v>nok</v>
      </c>
      <c r="AC38" s="18" t="s">
        <v>2</v>
      </c>
      <c r="AD38" s="89">
        <v>1</v>
      </c>
      <c r="AE38" s="89" t="s">
        <v>684</v>
      </c>
      <c r="AF38" s="89"/>
      <c r="AG38" s="89"/>
      <c r="AH38" s="89"/>
      <c r="AI38" s="90">
        <f>IF(AND(Tabel5[[#This Row],[Respons Vendor]]=AE38,Tabel5[[#This Row],[Respons Vendor]]&lt;&gt;"See Note"),AD38,AG38)</f>
        <v>0</v>
      </c>
      <c r="AJ38" s="18"/>
      <c r="AK38" s="89"/>
      <c r="AL38" s="18"/>
      <c r="AM38" s="95">
        <f t="shared" si="16"/>
        <v>0</v>
      </c>
      <c r="AN38" s="95">
        <f t="shared" si="17"/>
        <v>0</v>
      </c>
      <c r="AO38" s="95">
        <f t="shared" si="18"/>
        <v>0</v>
      </c>
      <c r="AP38" s="95">
        <f t="shared" si="19"/>
        <v>0</v>
      </c>
      <c r="AQ38" s="95">
        <f t="shared" si="20"/>
        <v>0</v>
      </c>
      <c r="AR38" s="95">
        <f t="shared" si="21"/>
        <v>0</v>
      </c>
      <c r="AS38" s="95">
        <f t="shared" si="22"/>
        <v>0</v>
      </c>
      <c r="AT38" s="95">
        <f t="shared" si="23"/>
        <v>0</v>
      </c>
      <c r="AU38" s="95">
        <f t="shared" si="24"/>
        <v>0</v>
      </c>
      <c r="AV38" s="95">
        <f t="shared" si="25"/>
        <v>0</v>
      </c>
      <c r="AW38" s="95">
        <f t="shared" si="26"/>
        <v>0</v>
      </c>
      <c r="AX38" s="95">
        <f t="shared" si="27"/>
        <v>0</v>
      </c>
      <c r="AY38" s="95">
        <f t="shared" si="28"/>
        <v>1</v>
      </c>
      <c r="AZ38" s="95">
        <f t="shared" si="29"/>
        <v>0</v>
      </c>
      <c r="BA38" s="95">
        <f t="shared" si="30"/>
        <v>0</v>
      </c>
      <c r="BB38" s="95">
        <f t="shared" si="31"/>
        <v>0</v>
      </c>
      <c r="BC38" s="95">
        <f t="shared" si="32"/>
        <v>0</v>
      </c>
      <c r="BD38" s="95">
        <f t="shared" si="33"/>
        <v>0</v>
      </c>
      <c r="BE38" s="95">
        <f t="shared" si="34"/>
        <v>0</v>
      </c>
      <c r="BF38" s="95">
        <f t="shared" si="35"/>
        <v>0</v>
      </c>
      <c r="BG38" s="64"/>
      <c r="BI38" s="17"/>
      <c r="BJ38" s="17"/>
      <c r="BK38" s="17"/>
      <c r="BL38" s="17"/>
      <c r="BM38" s="17"/>
      <c r="BN38" s="17"/>
      <c r="BO38" s="17"/>
      <c r="BP38" s="17"/>
      <c r="BQ38" s="17"/>
      <c r="BR38" s="17"/>
      <c r="BS38" s="17"/>
      <c r="BT38" s="17"/>
      <c r="BU38" s="17"/>
      <c r="BV38" s="17"/>
      <c r="BW38" s="17"/>
      <c r="BX38" s="17"/>
      <c r="BY38" s="17"/>
      <c r="BZ38" s="17"/>
      <c r="CA38" s="17"/>
      <c r="CB38" s="17"/>
      <c r="CC38" s="17"/>
      <c r="CD38" s="17"/>
    </row>
    <row r="39" spans="1:82" ht="25.5" x14ac:dyDescent="0.2">
      <c r="A39" s="244" t="s">
        <v>719</v>
      </c>
      <c r="B39" s="19" t="s">
        <v>720</v>
      </c>
      <c r="C39" s="44" t="str">
        <f t="shared" si="36"/>
        <v/>
      </c>
      <c r="D39" s="44" t="str">
        <f t="shared" si="1"/>
        <v/>
      </c>
      <c r="E39" s="119" t="str">
        <f t="shared" si="2"/>
        <v>No</v>
      </c>
      <c r="F39" s="119"/>
      <c r="G39" s="117"/>
      <c r="H39" s="18"/>
      <c r="I39" s="18"/>
      <c r="J39" s="18"/>
      <c r="K39" s="18"/>
      <c r="L39" s="18"/>
      <c r="M39" s="18"/>
      <c r="N39" s="18"/>
      <c r="O39" s="18"/>
      <c r="P39" s="18"/>
      <c r="Q39" s="18"/>
      <c r="R39" s="18"/>
      <c r="S39" s="18"/>
      <c r="T39" s="18"/>
      <c r="U39" s="18"/>
      <c r="V39" s="18"/>
      <c r="W39" s="18"/>
      <c r="X39" s="18"/>
      <c r="Y39" s="18"/>
      <c r="Z39" s="18"/>
      <c r="AA39" s="18"/>
      <c r="AB39" s="18" t="str">
        <f>IF(Tabel5[[#This Row],[Question ID]]="","",IF(Tabel5[[#This Row],[Respons Vendor]]=AE39,"ok","nok"))</f>
        <v>nok</v>
      </c>
      <c r="AC39" s="18" t="s">
        <v>2</v>
      </c>
      <c r="AD39" s="105">
        <v>3</v>
      </c>
      <c r="AE39" s="89" t="s">
        <v>684</v>
      </c>
      <c r="AF39" s="89">
        <f t="shared" ref="AF39" si="39">AD39</f>
        <v>3</v>
      </c>
      <c r="AG39" s="89">
        <f>IF(AND(AE39="See Note",Tabel5[[#This Row],[Respons Vendor]]=AE39,Tabel5[[#This Row],[Note]]&lt;&gt;""),AF39,0)</f>
        <v>0</v>
      </c>
      <c r="AH39" s="89"/>
      <c r="AI39" s="90">
        <f>IF(AND(Tabel5[[#This Row],[Respons Vendor]]=AE39,Tabel5[[#This Row],[Respons Vendor]]&lt;&gt;"See Note"),AD39,AG39)</f>
        <v>0</v>
      </c>
      <c r="AJ39" s="18"/>
      <c r="AK39" s="89"/>
      <c r="AL39" s="18"/>
      <c r="AM39" s="95">
        <f t="shared" si="16"/>
        <v>0</v>
      </c>
      <c r="AN39" s="95">
        <f t="shared" si="17"/>
        <v>0</v>
      </c>
      <c r="AO39" s="95">
        <f t="shared" si="18"/>
        <v>0</v>
      </c>
      <c r="AP39" s="95">
        <f t="shared" si="19"/>
        <v>0</v>
      </c>
      <c r="AQ39" s="95">
        <f t="shared" si="20"/>
        <v>0</v>
      </c>
      <c r="AR39" s="95">
        <f t="shared" si="21"/>
        <v>0</v>
      </c>
      <c r="AS39" s="95">
        <f t="shared" si="22"/>
        <v>0</v>
      </c>
      <c r="AT39" s="95">
        <f t="shared" si="23"/>
        <v>0</v>
      </c>
      <c r="AU39" s="95">
        <f t="shared" si="24"/>
        <v>0</v>
      </c>
      <c r="AV39" s="95">
        <f t="shared" si="25"/>
        <v>0</v>
      </c>
      <c r="AW39" s="95">
        <f t="shared" si="26"/>
        <v>0</v>
      </c>
      <c r="AX39" s="95">
        <f t="shared" si="27"/>
        <v>0</v>
      </c>
      <c r="AY39" s="95">
        <f t="shared" si="28"/>
        <v>3</v>
      </c>
      <c r="AZ39" s="95">
        <f t="shared" si="29"/>
        <v>0</v>
      </c>
      <c r="BA39" s="95">
        <f t="shared" si="30"/>
        <v>0</v>
      </c>
      <c r="BB39" s="95">
        <f t="shared" si="31"/>
        <v>0</v>
      </c>
      <c r="BC39" s="95">
        <f t="shared" si="32"/>
        <v>0</v>
      </c>
      <c r="BD39" s="95">
        <f t="shared" si="33"/>
        <v>0</v>
      </c>
      <c r="BE39" s="95">
        <f t="shared" si="34"/>
        <v>0</v>
      </c>
      <c r="BF39" s="95">
        <f t="shared" si="35"/>
        <v>0</v>
      </c>
      <c r="BG39" s="64"/>
      <c r="BI39" s="17"/>
      <c r="BJ39" s="17"/>
      <c r="BK39" s="17"/>
      <c r="BL39" s="17"/>
      <c r="BM39" s="17"/>
      <c r="BN39" s="17"/>
      <c r="BO39" s="17"/>
      <c r="BP39" s="17"/>
      <c r="BQ39" s="17"/>
      <c r="BR39" s="17"/>
      <c r="BS39" s="17"/>
      <c r="BT39" s="17"/>
      <c r="BU39" s="17"/>
      <c r="BV39" s="17"/>
      <c r="BW39" s="17"/>
      <c r="BX39" s="17"/>
      <c r="BY39" s="17"/>
      <c r="BZ39" s="17"/>
      <c r="CA39" s="17"/>
      <c r="CB39" s="17"/>
      <c r="CC39" s="17"/>
      <c r="CD39" s="17"/>
    </row>
    <row r="40" spans="1:82" x14ac:dyDescent="0.2">
      <c r="A40" s="244" t="s">
        <v>721</v>
      </c>
      <c r="B40" s="19" t="s">
        <v>722</v>
      </c>
      <c r="C40" s="44" t="str">
        <f t="shared" si="36"/>
        <v/>
      </c>
      <c r="D40" s="44" t="str">
        <f t="shared" si="1"/>
        <v/>
      </c>
      <c r="E40" s="119" t="str">
        <f t="shared" si="2"/>
        <v>No</v>
      </c>
      <c r="F40" s="119"/>
      <c r="G40" s="117"/>
      <c r="H40" s="18"/>
      <c r="I40" s="18"/>
      <c r="J40" s="18"/>
      <c r="K40" s="18"/>
      <c r="L40" s="18"/>
      <c r="M40" s="18"/>
      <c r="N40" s="18"/>
      <c r="O40" s="18"/>
      <c r="P40" s="18"/>
      <c r="Q40" s="18"/>
      <c r="R40" s="18"/>
      <c r="S40" s="18"/>
      <c r="T40" s="18"/>
      <c r="U40" s="18"/>
      <c r="V40" s="18"/>
      <c r="W40" s="18"/>
      <c r="X40" s="18"/>
      <c r="Y40" s="18"/>
      <c r="Z40" s="18"/>
      <c r="AA40" s="18"/>
      <c r="AB40" s="18" t="str">
        <f>IF(Tabel5[[#This Row],[Question ID]]="","",IF(Tabel5[[#This Row],[Respons Vendor]]=AE40,"ok","nok"))</f>
        <v>nok</v>
      </c>
      <c r="AC40" s="18" t="s">
        <v>2</v>
      </c>
      <c r="AD40" s="89">
        <v>1</v>
      </c>
      <c r="AE40" s="89" t="s">
        <v>684</v>
      </c>
      <c r="AF40" s="89"/>
      <c r="AG40" s="89"/>
      <c r="AH40" s="89"/>
      <c r="AI40" s="90">
        <f>IF(AND(Tabel5[[#This Row],[Respons Vendor]]=AE40,Tabel5[[#This Row],[Respons Vendor]]&lt;&gt;"See Note"),AD40,AG40)</f>
        <v>0</v>
      </c>
      <c r="AJ40" s="18"/>
      <c r="AK40" s="89"/>
      <c r="AL40" s="18"/>
      <c r="AM40" s="95">
        <f t="shared" si="16"/>
        <v>0</v>
      </c>
      <c r="AN40" s="95">
        <f t="shared" si="17"/>
        <v>0</v>
      </c>
      <c r="AO40" s="95">
        <f t="shared" si="18"/>
        <v>0</v>
      </c>
      <c r="AP40" s="95">
        <f t="shared" si="19"/>
        <v>0</v>
      </c>
      <c r="AQ40" s="95">
        <f t="shared" si="20"/>
        <v>0</v>
      </c>
      <c r="AR40" s="95">
        <f t="shared" si="21"/>
        <v>0</v>
      </c>
      <c r="AS40" s="95">
        <f t="shared" si="22"/>
        <v>0</v>
      </c>
      <c r="AT40" s="95">
        <f t="shared" si="23"/>
        <v>0</v>
      </c>
      <c r="AU40" s="95">
        <f t="shared" si="24"/>
        <v>0</v>
      </c>
      <c r="AV40" s="95">
        <f t="shared" si="25"/>
        <v>0</v>
      </c>
      <c r="AW40" s="95">
        <f t="shared" si="26"/>
        <v>0</v>
      </c>
      <c r="AX40" s="95">
        <f t="shared" si="27"/>
        <v>0</v>
      </c>
      <c r="AY40" s="95">
        <f t="shared" si="28"/>
        <v>1</v>
      </c>
      <c r="AZ40" s="95">
        <f t="shared" si="29"/>
        <v>0</v>
      </c>
      <c r="BA40" s="95">
        <f t="shared" si="30"/>
        <v>0</v>
      </c>
      <c r="BB40" s="95">
        <f t="shared" si="31"/>
        <v>0</v>
      </c>
      <c r="BC40" s="95">
        <f t="shared" si="32"/>
        <v>0</v>
      </c>
      <c r="BD40" s="95">
        <f t="shared" si="33"/>
        <v>0</v>
      </c>
      <c r="BE40" s="95">
        <f t="shared" si="34"/>
        <v>0</v>
      </c>
      <c r="BF40" s="95">
        <f t="shared" si="35"/>
        <v>0</v>
      </c>
      <c r="BG40" s="64"/>
      <c r="BI40" s="17"/>
      <c r="BJ40" s="17"/>
      <c r="BK40" s="17"/>
      <c r="BL40" s="17"/>
      <c r="BM40" s="17"/>
      <c r="BN40" s="17"/>
      <c r="BO40" s="17"/>
      <c r="BP40" s="17"/>
      <c r="BQ40" s="17"/>
      <c r="BR40" s="17"/>
      <c r="BS40" s="17"/>
      <c r="BT40" s="17"/>
      <c r="BU40" s="17"/>
      <c r="BV40" s="17"/>
      <c r="BW40" s="17"/>
      <c r="BX40" s="17"/>
      <c r="BY40" s="17"/>
      <c r="BZ40" s="17"/>
      <c r="CA40" s="17"/>
      <c r="CB40" s="17"/>
      <c r="CC40" s="17"/>
      <c r="CD40" s="17"/>
    </row>
    <row r="41" spans="1:82" x14ac:dyDescent="0.2">
      <c r="A41" s="244" t="s">
        <v>723</v>
      </c>
      <c r="B41" s="19" t="s">
        <v>724</v>
      </c>
      <c r="C41" s="44" t="str">
        <f t="shared" si="36"/>
        <v/>
      </c>
      <c r="D41" s="44" t="str">
        <f t="shared" si="1"/>
        <v/>
      </c>
      <c r="E41" s="119" t="str">
        <f t="shared" si="2"/>
        <v>No</v>
      </c>
      <c r="F41" s="119"/>
      <c r="G41" s="117"/>
      <c r="H41" s="18"/>
      <c r="I41" s="18"/>
      <c r="J41" s="18"/>
      <c r="K41" s="18"/>
      <c r="L41" s="18"/>
      <c r="M41" s="18"/>
      <c r="N41" s="18"/>
      <c r="O41" s="18"/>
      <c r="P41" s="18"/>
      <c r="Q41" s="18"/>
      <c r="R41" s="18"/>
      <c r="S41" s="18"/>
      <c r="T41" s="18"/>
      <c r="U41" s="18"/>
      <c r="V41" s="18"/>
      <c r="W41" s="18"/>
      <c r="X41" s="18"/>
      <c r="Y41" s="18"/>
      <c r="Z41" s="18"/>
      <c r="AA41" s="18"/>
      <c r="AB41" s="18" t="str">
        <f>IF(Tabel5[[#This Row],[Question ID]]="","",IF(Tabel5[[#This Row],[Respons Vendor]]=AE41,"ok","nok"))</f>
        <v>nok</v>
      </c>
      <c r="AC41" s="18" t="s">
        <v>2</v>
      </c>
      <c r="AD41" s="105">
        <v>3</v>
      </c>
      <c r="AE41" s="89" t="s">
        <v>684</v>
      </c>
      <c r="AF41" s="89">
        <f t="shared" ref="AF41" si="40">AD41</f>
        <v>3</v>
      </c>
      <c r="AG41" s="89">
        <f>IF(AND(AE41="See Note",Tabel5[[#This Row],[Respons Vendor]]=AE41,Tabel5[[#This Row],[Note]]&lt;&gt;""),AF41,0)</f>
        <v>0</v>
      </c>
      <c r="AH41" s="89"/>
      <c r="AI41" s="90">
        <f>IF(AND(Tabel5[[#This Row],[Respons Vendor]]=AE41,Tabel5[[#This Row],[Respons Vendor]]&lt;&gt;"See Note"),AD41,AG41)</f>
        <v>0</v>
      </c>
      <c r="AJ41" s="18"/>
      <c r="AK41" s="89"/>
      <c r="AL41" s="18"/>
      <c r="AM41" s="95">
        <f t="shared" si="16"/>
        <v>0</v>
      </c>
      <c r="AN41" s="95">
        <f t="shared" si="17"/>
        <v>0</v>
      </c>
      <c r="AO41" s="95">
        <f t="shared" si="18"/>
        <v>0</v>
      </c>
      <c r="AP41" s="95">
        <f t="shared" si="19"/>
        <v>0</v>
      </c>
      <c r="AQ41" s="95">
        <f t="shared" si="20"/>
        <v>0</v>
      </c>
      <c r="AR41" s="95">
        <f t="shared" si="21"/>
        <v>0</v>
      </c>
      <c r="AS41" s="95">
        <f t="shared" si="22"/>
        <v>0</v>
      </c>
      <c r="AT41" s="95">
        <f t="shared" si="23"/>
        <v>0</v>
      </c>
      <c r="AU41" s="95">
        <f t="shared" si="24"/>
        <v>0</v>
      </c>
      <c r="AV41" s="95">
        <f t="shared" si="25"/>
        <v>0</v>
      </c>
      <c r="AW41" s="95">
        <f t="shared" si="26"/>
        <v>0</v>
      </c>
      <c r="AX41" s="95">
        <f t="shared" si="27"/>
        <v>0</v>
      </c>
      <c r="AY41" s="95">
        <f t="shared" si="28"/>
        <v>3</v>
      </c>
      <c r="AZ41" s="95">
        <f t="shared" si="29"/>
        <v>0</v>
      </c>
      <c r="BA41" s="95">
        <f t="shared" si="30"/>
        <v>0</v>
      </c>
      <c r="BB41" s="95">
        <f t="shared" si="31"/>
        <v>0</v>
      </c>
      <c r="BC41" s="95">
        <f t="shared" si="32"/>
        <v>0</v>
      </c>
      <c r="BD41" s="95">
        <f t="shared" si="33"/>
        <v>0</v>
      </c>
      <c r="BE41" s="95">
        <f t="shared" si="34"/>
        <v>0</v>
      </c>
      <c r="BF41" s="95">
        <f t="shared" si="35"/>
        <v>0</v>
      </c>
      <c r="BG41" s="64"/>
      <c r="BI41" s="17"/>
      <c r="BJ41" s="17"/>
      <c r="BK41" s="17"/>
      <c r="BL41" s="17"/>
      <c r="BM41" s="17"/>
      <c r="BN41" s="17"/>
      <c r="BO41" s="17"/>
      <c r="BP41" s="17"/>
      <c r="BQ41" s="17"/>
      <c r="BR41" s="17"/>
      <c r="BS41" s="17"/>
      <c r="BT41" s="17"/>
      <c r="BU41" s="17"/>
      <c r="BV41" s="17"/>
      <c r="BW41" s="17"/>
      <c r="BX41" s="17"/>
      <c r="BY41" s="17"/>
      <c r="BZ41" s="17"/>
      <c r="CA41" s="17"/>
      <c r="CB41" s="17"/>
      <c r="CC41" s="17"/>
      <c r="CD41" s="17"/>
    </row>
    <row r="42" spans="1:82" ht="25.5" x14ac:dyDescent="0.2">
      <c r="A42" s="244" t="s">
        <v>725</v>
      </c>
      <c r="B42" s="19" t="s">
        <v>726</v>
      </c>
      <c r="C42" s="44" t="str">
        <f t="shared" si="36"/>
        <v/>
      </c>
      <c r="D42" s="44" t="str">
        <f t="shared" si="1"/>
        <v/>
      </c>
      <c r="E42" s="119" t="str">
        <f t="shared" si="2"/>
        <v>No</v>
      </c>
      <c r="F42" s="119"/>
      <c r="G42" s="117"/>
      <c r="H42" s="18"/>
      <c r="I42" s="18"/>
      <c r="J42" s="18"/>
      <c r="K42" s="18"/>
      <c r="L42" s="18"/>
      <c r="M42" s="18"/>
      <c r="N42" s="18"/>
      <c r="O42" s="18"/>
      <c r="P42" s="18"/>
      <c r="Q42" s="18"/>
      <c r="R42" s="18"/>
      <c r="S42" s="18"/>
      <c r="T42" s="18"/>
      <c r="U42" s="18"/>
      <c r="V42" s="18"/>
      <c r="W42" s="18"/>
      <c r="X42" s="18"/>
      <c r="Y42" s="18"/>
      <c r="Z42" s="18"/>
      <c r="AA42" s="18"/>
      <c r="AB42" s="18" t="str">
        <f>IF(Tabel5[[#This Row],[Question ID]]="","",IF(Tabel5[[#This Row],[Respons Vendor]]=AE42,"ok","nok"))</f>
        <v>nok</v>
      </c>
      <c r="AC42" s="18" t="s">
        <v>2</v>
      </c>
      <c r="AD42" s="105">
        <v>3</v>
      </c>
      <c r="AE42" s="89" t="s">
        <v>684</v>
      </c>
      <c r="AF42" s="89"/>
      <c r="AG42" s="89"/>
      <c r="AH42" s="89"/>
      <c r="AI42" s="90">
        <f>IF(AND(Tabel5[[#This Row],[Respons Vendor]]=AE42,Tabel5[[#This Row],[Respons Vendor]]&lt;&gt;"See Note"),AD42,AG42)</f>
        <v>0</v>
      </c>
      <c r="AJ42" s="18"/>
      <c r="AK42" s="89"/>
      <c r="AL42" s="18"/>
      <c r="AM42" s="95">
        <f t="shared" si="16"/>
        <v>0</v>
      </c>
      <c r="AN42" s="95">
        <f t="shared" si="17"/>
        <v>0</v>
      </c>
      <c r="AO42" s="95">
        <f t="shared" si="18"/>
        <v>0</v>
      </c>
      <c r="AP42" s="95">
        <f t="shared" si="19"/>
        <v>0</v>
      </c>
      <c r="AQ42" s="95">
        <f t="shared" si="20"/>
        <v>0</v>
      </c>
      <c r="AR42" s="95">
        <f t="shared" si="21"/>
        <v>0</v>
      </c>
      <c r="AS42" s="95">
        <f t="shared" si="22"/>
        <v>0</v>
      </c>
      <c r="AT42" s="95">
        <f t="shared" si="23"/>
        <v>0</v>
      </c>
      <c r="AU42" s="95">
        <f t="shared" si="24"/>
        <v>0</v>
      </c>
      <c r="AV42" s="95">
        <f t="shared" si="25"/>
        <v>0</v>
      </c>
      <c r="AW42" s="95">
        <f t="shared" si="26"/>
        <v>0</v>
      </c>
      <c r="AX42" s="95">
        <f t="shared" si="27"/>
        <v>0</v>
      </c>
      <c r="AY42" s="95">
        <f t="shared" si="28"/>
        <v>3</v>
      </c>
      <c r="AZ42" s="95">
        <f t="shared" si="29"/>
        <v>0</v>
      </c>
      <c r="BA42" s="95">
        <f t="shared" si="30"/>
        <v>0</v>
      </c>
      <c r="BB42" s="95">
        <f t="shared" si="31"/>
        <v>0</v>
      </c>
      <c r="BC42" s="95">
        <f t="shared" si="32"/>
        <v>0</v>
      </c>
      <c r="BD42" s="95">
        <f t="shared" si="33"/>
        <v>0</v>
      </c>
      <c r="BE42" s="95">
        <f t="shared" si="34"/>
        <v>0</v>
      </c>
      <c r="BF42" s="95">
        <f t="shared" si="35"/>
        <v>0</v>
      </c>
      <c r="BG42" s="64"/>
      <c r="BI42" s="17"/>
      <c r="BJ42" s="17"/>
      <c r="BK42" s="17"/>
      <c r="BL42" s="17"/>
      <c r="BM42" s="17"/>
      <c r="BN42" s="17"/>
      <c r="BO42" s="17"/>
      <c r="BP42" s="17"/>
      <c r="BQ42" s="17"/>
      <c r="BR42" s="17"/>
      <c r="BS42" s="17"/>
      <c r="BT42" s="17"/>
      <c r="BU42" s="17"/>
      <c r="BV42" s="17"/>
      <c r="BW42" s="17"/>
      <c r="BX42" s="17"/>
      <c r="BY42" s="17"/>
      <c r="BZ42" s="17"/>
      <c r="CA42" s="17"/>
      <c r="CB42" s="17"/>
      <c r="CC42" s="17"/>
      <c r="CD42" s="17"/>
    </row>
    <row r="43" spans="1:82" s="20" customFormat="1" x14ac:dyDescent="0.2">
      <c r="A43" s="20" t="s">
        <v>727</v>
      </c>
      <c r="B43" s="79" t="s">
        <v>728</v>
      </c>
      <c r="C43" s="44">
        <v>0</v>
      </c>
      <c r="D43" s="44" t="str">
        <f t="shared" si="1"/>
        <v/>
      </c>
      <c r="E43" s="119" t="str">
        <f t="shared" si="2"/>
        <v>Yes</v>
      </c>
      <c r="F43" s="119"/>
      <c r="G43" s="117"/>
      <c r="H43" s="18"/>
      <c r="I43" s="18"/>
      <c r="J43" s="18"/>
      <c r="K43" s="18"/>
      <c r="L43" s="18"/>
      <c r="M43" s="18"/>
      <c r="N43" s="18"/>
      <c r="O43" s="18"/>
      <c r="P43" s="18"/>
      <c r="Q43" s="18"/>
      <c r="R43" s="18"/>
      <c r="S43" s="18"/>
      <c r="T43" s="18"/>
      <c r="U43" s="18"/>
      <c r="V43" s="18"/>
      <c r="W43" s="18"/>
      <c r="X43" s="18"/>
      <c r="Y43" s="18"/>
      <c r="Z43" s="18"/>
      <c r="AA43" s="18"/>
      <c r="AB43" s="18" t="str">
        <f>IF(Tabel5[[#This Row],[Question ID]]="","",IF(Tabel5[[#This Row],[Respons Vendor]]=AE43,"ok","nok"))</f>
        <v>nok</v>
      </c>
      <c r="AC43" s="18"/>
      <c r="AD43" s="89"/>
      <c r="AE43" s="89" t="s">
        <v>230</v>
      </c>
      <c r="AF43" s="89"/>
      <c r="AG43" s="89"/>
      <c r="AH43" s="89"/>
      <c r="AI43" s="90">
        <f>IF(AND(Tabel5[[#This Row],[Respons Vendor]]=AE43,Tabel5[[#This Row],[Respons Vendor]]&lt;&gt;"See Note"),AD43,AG43)</f>
        <v>0</v>
      </c>
      <c r="AJ43" s="18"/>
      <c r="AK43" s="89"/>
      <c r="AL43" s="18"/>
      <c r="AM43" s="95">
        <f t="shared" si="16"/>
        <v>0</v>
      </c>
      <c r="AN43" s="95">
        <f t="shared" si="17"/>
        <v>0</v>
      </c>
      <c r="AO43" s="95">
        <f t="shared" si="18"/>
        <v>0</v>
      </c>
      <c r="AP43" s="95">
        <f t="shared" si="19"/>
        <v>0</v>
      </c>
      <c r="AQ43" s="95">
        <f t="shared" si="20"/>
        <v>0</v>
      </c>
      <c r="AR43" s="95">
        <f t="shared" si="21"/>
        <v>0</v>
      </c>
      <c r="AS43" s="95">
        <f t="shared" si="22"/>
        <v>0</v>
      </c>
      <c r="AT43" s="95">
        <f t="shared" si="23"/>
        <v>0</v>
      </c>
      <c r="AU43" s="95">
        <f t="shared" si="24"/>
        <v>0</v>
      </c>
      <c r="AV43" s="95">
        <f t="shared" si="25"/>
        <v>0</v>
      </c>
      <c r="AW43" s="95">
        <f t="shared" si="26"/>
        <v>0</v>
      </c>
      <c r="AX43" s="95">
        <f t="shared" si="27"/>
        <v>0</v>
      </c>
      <c r="AY43" s="95">
        <f t="shared" si="28"/>
        <v>0</v>
      </c>
      <c r="AZ43" s="95">
        <f t="shared" si="29"/>
        <v>0</v>
      </c>
      <c r="BA43" s="95">
        <f t="shared" si="30"/>
        <v>0</v>
      </c>
      <c r="BB43" s="95">
        <f t="shared" si="31"/>
        <v>0</v>
      </c>
      <c r="BC43" s="95">
        <f t="shared" si="32"/>
        <v>0</v>
      </c>
      <c r="BD43" s="95">
        <f t="shared" si="33"/>
        <v>0</v>
      </c>
      <c r="BE43" s="95">
        <f t="shared" si="34"/>
        <v>0</v>
      </c>
      <c r="BF43" s="95">
        <f t="shared" si="35"/>
        <v>0</v>
      </c>
      <c r="BG43" s="64"/>
      <c r="BH43" s="64"/>
    </row>
    <row r="44" spans="1:82" ht="25.5" x14ac:dyDescent="0.2">
      <c r="A44" s="17" t="s">
        <v>729</v>
      </c>
      <c r="B44" s="80" t="s">
        <v>730</v>
      </c>
      <c r="C44" s="44">
        <v>0</v>
      </c>
      <c r="D44" s="44" t="str">
        <f t="shared" si="1"/>
        <v/>
      </c>
      <c r="E44" s="119" t="str">
        <f t="shared" si="2"/>
        <v>Yes</v>
      </c>
      <c r="F44" s="119"/>
      <c r="G44" s="117"/>
      <c r="H44" s="18"/>
      <c r="I44" s="18"/>
      <c r="J44" s="18"/>
      <c r="K44" s="18"/>
      <c r="L44" s="18"/>
      <c r="M44" s="18"/>
      <c r="N44" s="18"/>
      <c r="O44" s="18"/>
      <c r="P44" s="18"/>
      <c r="Q44" s="18"/>
      <c r="R44" s="18"/>
      <c r="S44" s="18"/>
      <c r="T44" s="18"/>
      <c r="U44" s="18"/>
      <c r="V44" s="18"/>
      <c r="W44" s="18"/>
      <c r="X44" s="18"/>
      <c r="Y44" s="18"/>
      <c r="Z44" s="18"/>
      <c r="AA44" s="18"/>
      <c r="AB44" s="18" t="str">
        <f>IF(Tabel5[[#This Row],[Question ID]]="","",IF(Tabel5[[#This Row],[Respons Vendor]]=AE44,"ok","nok"))</f>
        <v>nok</v>
      </c>
      <c r="AC44" s="18"/>
      <c r="AD44" s="89"/>
      <c r="AE44" s="89" t="s">
        <v>230</v>
      </c>
      <c r="AF44" s="89">
        <f t="shared" ref="AF44" si="41">AD44</f>
        <v>0</v>
      </c>
      <c r="AG44" s="89">
        <f>IF(AND(AE44="See Note",Tabel5[[#This Row],[Respons Vendor]]=AE44,Tabel5[[#This Row],[Note]]&lt;&gt;""),AF44,0)</f>
        <v>0</v>
      </c>
      <c r="AH44" s="89"/>
      <c r="AI44" s="90">
        <f>IF(AND(Tabel5[[#This Row],[Respons Vendor]]=AE44,Tabel5[[#This Row],[Respons Vendor]]&lt;&gt;"See Note"),AD44,AG44)</f>
        <v>0</v>
      </c>
      <c r="AJ44" s="18"/>
      <c r="AK44" s="89"/>
      <c r="AL44" s="18"/>
      <c r="AM44" s="95">
        <f t="shared" si="16"/>
        <v>0</v>
      </c>
      <c r="AN44" s="95">
        <f t="shared" si="17"/>
        <v>0</v>
      </c>
      <c r="AO44" s="95">
        <f t="shared" si="18"/>
        <v>0</v>
      </c>
      <c r="AP44" s="95">
        <f t="shared" si="19"/>
        <v>0</v>
      </c>
      <c r="AQ44" s="95">
        <f t="shared" si="20"/>
        <v>0</v>
      </c>
      <c r="AR44" s="95">
        <f t="shared" si="21"/>
        <v>0</v>
      </c>
      <c r="AS44" s="95">
        <f t="shared" si="22"/>
        <v>0</v>
      </c>
      <c r="AT44" s="95">
        <f t="shared" si="23"/>
        <v>0</v>
      </c>
      <c r="AU44" s="95">
        <f t="shared" si="24"/>
        <v>0</v>
      </c>
      <c r="AV44" s="95">
        <f t="shared" si="25"/>
        <v>0</v>
      </c>
      <c r="AW44" s="95">
        <f t="shared" si="26"/>
        <v>0</v>
      </c>
      <c r="AX44" s="95">
        <f t="shared" si="27"/>
        <v>0</v>
      </c>
      <c r="AY44" s="95">
        <f t="shared" si="28"/>
        <v>0</v>
      </c>
      <c r="AZ44" s="95">
        <f t="shared" si="29"/>
        <v>0</v>
      </c>
      <c r="BA44" s="95">
        <f t="shared" si="30"/>
        <v>0</v>
      </c>
      <c r="BB44" s="95">
        <f t="shared" si="31"/>
        <v>0</v>
      </c>
      <c r="BC44" s="95">
        <f t="shared" si="32"/>
        <v>0</v>
      </c>
      <c r="BD44" s="95">
        <f t="shared" si="33"/>
        <v>0</v>
      </c>
      <c r="BE44" s="95">
        <f t="shared" si="34"/>
        <v>0</v>
      </c>
      <c r="BF44" s="95">
        <f t="shared" si="35"/>
        <v>0</v>
      </c>
      <c r="BG44" s="64"/>
      <c r="BI44" s="17"/>
      <c r="BJ44" s="17"/>
      <c r="BK44" s="17"/>
      <c r="BL44" s="17"/>
      <c r="BM44" s="17"/>
      <c r="BN44" s="17"/>
      <c r="BO44" s="17"/>
      <c r="BP44" s="17"/>
      <c r="BQ44" s="17"/>
      <c r="BR44" s="17"/>
      <c r="BS44" s="17"/>
      <c r="BT44" s="17"/>
      <c r="BU44" s="17"/>
      <c r="BV44" s="17"/>
      <c r="BW44" s="17"/>
      <c r="BX44" s="17"/>
      <c r="BY44" s="17"/>
      <c r="BZ44" s="17"/>
      <c r="CA44" s="17"/>
      <c r="CB44" s="17"/>
      <c r="CC44" s="17"/>
      <c r="CD44" s="17"/>
    </row>
    <row r="45" spans="1:82" ht="25.5" x14ac:dyDescent="0.2">
      <c r="A45" s="81" t="s">
        <v>731</v>
      </c>
      <c r="B45" s="19" t="s">
        <v>732</v>
      </c>
      <c r="C45" s="44" t="str">
        <f>IF(_Medisch="nee","N/A","")</f>
        <v/>
      </c>
      <c r="D45" s="44" t="str">
        <f t="shared" si="1"/>
        <v/>
      </c>
      <c r="E45" s="253" t="str">
        <f t="shared" si="2"/>
        <v>Yes</v>
      </c>
      <c r="F45" s="119"/>
      <c r="G45" s="117"/>
      <c r="H45" s="18"/>
      <c r="I45" s="18"/>
      <c r="J45" s="18"/>
      <c r="K45" s="18"/>
      <c r="L45" s="18"/>
      <c r="M45" s="18"/>
      <c r="N45" s="18"/>
      <c r="O45" s="18"/>
      <c r="P45" s="18"/>
      <c r="Q45" s="18"/>
      <c r="R45" s="18"/>
      <c r="S45" s="18"/>
      <c r="T45" s="18"/>
      <c r="U45" s="18"/>
      <c r="V45" s="18"/>
      <c r="W45" s="18"/>
      <c r="X45" s="18"/>
      <c r="Y45" s="18"/>
      <c r="Z45" s="18"/>
      <c r="AA45" s="18"/>
      <c r="AB45" s="18" t="str">
        <f>IF(Tabel5[[#This Row],[Question ID]]="","",IF(Tabel5[[#This Row],[Respons Vendor]]=AE45,"ok","nok"))</f>
        <v>nok</v>
      </c>
      <c r="AC45" s="18" t="s">
        <v>69</v>
      </c>
      <c r="AD45" s="89">
        <v>1</v>
      </c>
      <c r="AE45" s="89" t="s">
        <v>230</v>
      </c>
      <c r="AF45" s="89"/>
      <c r="AG45" s="89"/>
      <c r="AH45" s="89"/>
      <c r="AI45" s="90">
        <f>IF(AND(Tabel5[[#This Row],[Respons Vendor]]=AE45,Tabel5[[#This Row],[Respons Vendor]]&lt;&gt;"See Note"),AD45,AG45)</f>
        <v>0</v>
      </c>
      <c r="AJ45" s="18"/>
      <c r="AK45" s="89"/>
      <c r="AL45" s="18"/>
      <c r="AM45" s="95">
        <f t="shared" si="16"/>
        <v>0</v>
      </c>
      <c r="AN45" s="95">
        <f t="shared" si="17"/>
        <v>0</v>
      </c>
      <c r="AO45" s="95">
        <f t="shared" si="18"/>
        <v>0</v>
      </c>
      <c r="AP45" s="95">
        <f t="shared" si="19"/>
        <v>0</v>
      </c>
      <c r="AQ45" s="95">
        <f t="shared" si="20"/>
        <v>0</v>
      </c>
      <c r="AR45" s="95">
        <f t="shared" si="21"/>
        <v>0</v>
      </c>
      <c r="AS45" s="95">
        <f t="shared" si="22"/>
        <v>0</v>
      </c>
      <c r="AT45" s="95">
        <f t="shared" si="23"/>
        <v>0</v>
      </c>
      <c r="AU45" s="95">
        <f t="shared" si="24"/>
        <v>0</v>
      </c>
      <c r="AV45" s="95">
        <f t="shared" si="25"/>
        <v>0</v>
      </c>
      <c r="AW45" s="95">
        <f t="shared" si="26"/>
        <v>0</v>
      </c>
      <c r="AX45" s="95">
        <f t="shared" si="27"/>
        <v>0</v>
      </c>
      <c r="AY45" s="95">
        <f t="shared" si="28"/>
        <v>0</v>
      </c>
      <c r="AZ45" s="95">
        <f t="shared" si="29"/>
        <v>0</v>
      </c>
      <c r="BA45" s="95">
        <f t="shared" si="30"/>
        <v>0</v>
      </c>
      <c r="BB45" s="95">
        <f t="shared" si="31"/>
        <v>0</v>
      </c>
      <c r="BC45" s="95">
        <f t="shared" si="32"/>
        <v>0</v>
      </c>
      <c r="BD45" s="95">
        <f t="shared" si="33"/>
        <v>0</v>
      </c>
      <c r="BE45" s="95">
        <f t="shared" si="34"/>
        <v>1</v>
      </c>
      <c r="BF45" s="95">
        <f t="shared" si="35"/>
        <v>0</v>
      </c>
      <c r="BG45" s="64"/>
      <c r="BI45" s="17"/>
      <c r="BJ45" s="17"/>
      <c r="BK45" s="17"/>
      <c r="BL45" s="17"/>
      <c r="BM45" s="17"/>
      <c r="BN45" s="17"/>
      <c r="BO45" s="17"/>
      <c r="BP45" s="17"/>
      <c r="BQ45" s="17"/>
      <c r="BR45" s="17"/>
      <c r="BS45" s="17"/>
      <c r="BT45" s="17"/>
      <c r="BU45" s="17"/>
      <c r="BV45" s="17"/>
      <c r="BW45" s="17"/>
      <c r="BX45" s="17"/>
      <c r="BY45" s="17"/>
      <c r="BZ45" s="17"/>
      <c r="CA45" s="17"/>
      <c r="CB45" s="17"/>
      <c r="CC45" s="17"/>
      <c r="CD45" s="17"/>
    </row>
    <row r="46" spans="1:82" x14ac:dyDescent="0.2">
      <c r="A46" s="17" t="s">
        <v>733</v>
      </c>
      <c r="B46" s="19" t="s">
        <v>734</v>
      </c>
      <c r="C46" s="44" t="str">
        <f>IF(_Medisch="nee","N/A","")</f>
        <v/>
      </c>
      <c r="D46" s="44" t="str">
        <f t="shared" si="1"/>
        <v/>
      </c>
      <c r="E46" s="253" t="str">
        <f t="shared" si="2"/>
        <v>Yes</v>
      </c>
      <c r="F46" s="119"/>
      <c r="G46" s="117"/>
      <c r="H46" s="18"/>
      <c r="I46" s="18"/>
      <c r="J46" s="18"/>
      <c r="K46" s="18"/>
      <c r="L46" s="18"/>
      <c r="M46" s="18"/>
      <c r="N46" s="18"/>
      <c r="O46" s="18"/>
      <c r="P46" s="18"/>
      <c r="Q46" s="18"/>
      <c r="R46" s="18"/>
      <c r="S46" s="18"/>
      <c r="T46" s="18"/>
      <c r="U46" s="18"/>
      <c r="V46" s="18"/>
      <c r="W46" s="18"/>
      <c r="X46" s="18"/>
      <c r="Y46" s="18"/>
      <c r="Z46" s="18"/>
      <c r="AA46" s="18"/>
      <c r="AB46" s="18" t="str">
        <f>IF(Tabel5[[#This Row],[Question ID]]="","",IF(Tabel5[[#This Row],[Respons Vendor]]=AE46,"ok","nok"))</f>
        <v>nok</v>
      </c>
      <c r="AC46" s="18" t="s">
        <v>69</v>
      </c>
      <c r="AD46" s="89">
        <v>1</v>
      </c>
      <c r="AE46" s="89" t="s">
        <v>230</v>
      </c>
      <c r="AF46" s="89">
        <f t="shared" ref="AF46" si="42">AD46</f>
        <v>1</v>
      </c>
      <c r="AG46" s="89">
        <f>IF(AND(AE46="See Note",Tabel5[[#This Row],[Respons Vendor]]=AE46,Tabel5[[#This Row],[Note]]&lt;&gt;""),AF46,0)</f>
        <v>0</v>
      </c>
      <c r="AH46" s="89"/>
      <c r="AI46" s="90">
        <f>IF(AND(Tabel5[[#This Row],[Respons Vendor]]=AE46,Tabel5[[#This Row],[Respons Vendor]]&lt;&gt;"See Note"),AD46,AG46)</f>
        <v>0</v>
      </c>
      <c r="AJ46" s="18"/>
      <c r="AK46" s="89"/>
      <c r="AL46" s="18"/>
      <c r="AM46" s="95">
        <f t="shared" si="16"/>
        <v>0</v>
      </c>
      <c r="AN46" s="95">
        <f t="shared" si="17"/>
        <v>0</v>
      </c>
      <c r="AO46" s="95">
        <f t="shared" si="18"/>
        <v>0</v>
      </c>
      <c r="AP46" s="95">
        <f t="shared" si="19"/>
        <v>0</v>
      </c>
      <c r="AQ46" s="95">
        <f t="shared" si="20"/>
        <v>0</v>
      </c>
      <c r="AR46" s="95">
        <f t="shared" si="21"/>
        <v>0</v>
      </c>
      <c r="AS46" s="95">
        <f t="shared" si="22"/>
        <v>0</v>
      </c>
      <c r="AT46" s="95">
        <f t="shared" si="23"/>
        <v>0</v>
      </c>
      <c r="AU46" s="95">
        <f t="shared" si="24"/>
        <v>0</v>
      </c>
      <c r="AV46" s="95">
        <f t="shared" si="25"/>
        <v>0</v>
      </c>
      <c r="AW46" s="95">
        <f t="shared" si="26"/>
        <v>0</v>
      </c>
      <c r="AX46" s="95">
        <f t="shared" si="27"/>
        <v>0</v>
      </c>
      <c r="AY46" s="95">
        <f t="shared" si="28"/>
        <v>0</v>
      </c>
      <c r="AZ46" s="95">
        <f t="shared" si="29"/>
        <v>0</v>
      </c>
      <c r="BA46" s="95">
        <f t="shared" si="30"/>
        <v>0</v>
      </c>
      <c r="BB46" s="95">
        <f t="shared" si="31"/>
        <v>0</v>
      </c>
      <c r="BC46" s="95">
        <f t="shared" si="32"/>
        <v>0</v>
      </c>
      <c r="BD46" s="95">
        <f t="shared" si="33"/>
        <v>0</v>
      </c>
      <c r="BE46" s="95">
        <f t="shared" si="34"/>
        <v>1</v>
      </c>
      <c r="BF46" s="95">
        <f t="shared" si="35"/>
        <v>0</v>
      </c>
      <c r="BG46" s="64"/>
      <c r="BI46" s="17"/>
      <c r="BJ46" s="17"/>
      <c r="BK46" s="17"/>
      <c r="BL46" s="17"/>
      <c r="BM46" s="17"/>
      <c r="BN46" s="17"/>
      <c r="BO46" s="17"/>
      <c r="BP46" s="17"/>
      <c r="BQ46" s="17"/>
      <c r="BR46" s="17"/>
      <c r="BS46" s="17"/>
      <c r="BT46" s="17"/>
      <c r="BU46" s="17"/>
      <c r="BV46" s="17"/>
      <c r="BW46" s="17"/>
      <c r="BX46" s="17"/>
      <c r="BY46" s="17"/>
      <c r="BZ46" s="17"/>
      <c r="CA46" s="17"/>
      <c r="CB46" s="17"/>
      <c r="CC46" s="17"/>
      <c r="CD46" s="17"/>
    </row>
    <row r="47" spans="1:82" x14ac:dyDescent="0.2">
      <c r="A47" s="17" t="s">
        <v>735</v>
      </c>
      <c r="B47" s="79" t="s">
        <v>736</v>
      </c>
      <c r="C47" s="44">
        <v>0</v>
      </c>
      <c r="D47" s="44" t="str">
        <f t="shared" si="1"/>
        <v/>
      </c>
      <c r="E47" s="119">
        <f t="shared" si="2"/>
        <v>0</v>
      </c>
      <c r="F47" s="119"/>
      <c r="G47" s="117"/>
      <c r="H47" s="18"/>
      <c r="I47" s="18"/>
      <c r="J47" s="18"/>
      <c r="K47" s="18"/>
      <c r="L47" s="18"/>
      <c r="M47" s="18"/>
      <c r="N47" s="18"/>
      <c r="O47" s="18"/>
      <c r="P47" s="18"/>
      <c r="Q47" s="18"/>
      <c r="R47" s="18"/>
      <c r="S47" s="18"/>
      <c r="T47" s="18"/>
      <c r="U47" s="18"/>
      <c r="V47" s="18"/>
      <c r="W47" s="18"/>
      <c r="X47" s="18"/>
      <c r="Y47" s="18"/>
      <c r="Z47" s="18"/>
      <c r="AA47" s="18"/>
      <c r="AB47" s="18" t="str">
        <f>IF(Tabel5[[#This Row],[Question ID]]="","",IF(Tabel5[[#This Row],[Respons Vendor]]=AE47,"ok","nok"))</f>
        <v>ok</v>
      </c>
      <c r="AC47" s="18"/>
      <c r="AD47" s="89"/>
      <c r="AE47" s="89"/>
      <c r="AF47" s="89">
        <f t="shared" ref="AF47:AF110" si="43">AD47</f>
        <v>0</v>
      </c>
      <c r="AG47" s="89">
        <f>IF(AND(AE47="See Note",Tabel5[[#This Row],[Respons Vendor]]=AE47,Tabel5[[#This Row],[Note]]&lt;&gt;""),AF47,0)</f>
        <v>0</v>
      </c>
      <c r="AH47" s="89"/>
      <c r="AI47" s="90">
        <f>IF(AND(Tabel5[[#This Row],[Respons Vendor]]=AE47,Tabel5[[#This Row],[Respons Vendor]]&lt;&gt;"See Note"),AD47,AG47)</f>
        <v>0</v>
      </c>
      <c r="AJ47" s="18"/>
      <c r="AK47" s="89"/>
      <c r="AL47" s="18"/>
      <c r="AM47" s="95">
        <f t="shared" si="16"/>
        <v>0</v>
      </c>
      <c r="AN47" s="95">
        <f t="shared" si="17"/>
        <v>0</v>
      </c>
      <c r="AO47" s="95">
        <f t="shared" si="18"/>
        <v>0</v>
      </c>
      <c r="AP47" s="95">
        <f t="shared" si="19"/>
        <v>0</v>
      </c>
      <c r="AQ47" s="95">
        <f t="shared" si="20"/>
        <v>0</v>
      </c>
      <c r="AR47" s="95">
        <f t="shared" si="21"/>
        <v>0</v>
      </c>
      <c r="AS47" s="95">
        <f t="shared" si="22"/>
        <v>0</v>
      </c>
      <c r="AT47" s="95">
        <f t="shared" si="23"/>
        <v>0</v>
      </c>
      <c r="AU47" s="95">
        <f t="shared" si="24"/>
        <v>0</v>
      </c>
      <c r="AV47" s="95">
        <f t="shared" si="25"/>
        <v>0</v>
      </c>
      <c r="AW47" s="95">
        <f t="shared" si="26"/>
        <v>0</v>
      </c>
      <c r="AX47" s="95">
        <f t="shared" si="27"/>
        <v>0</v>
      </c>
      <c r="AY47" s="95">
        <f t="shared" si="28"/>
        <v>0</v>
      </c>
      <c r="AZ47" s="95">
        <f t="shared" si="29"/>
        <v>0</v>
      </c>
      <c r="BA47" s="95">
        <f t="shared" si="30"/>
        <v>0</v>
      </c>
      <c r="BB47" s="95">
        <f t="shared" si="31"/>
        <v>0</v>
      </c>
      <c r="BC47" s="95">
        <f t="shared" si="32"/>
        <v>0</v>
      </c>
      <c r="BD47" s="95">
        <f t="shared" si="33"/>
        <v>0</v>
      </c>
      <c r="BE47" s="95">
        <f t="shared" si="34"/>
        <v>0</v>
      </c>
      <c r="BF47" s="95">
        <f t="shared" si="35"/>
        <v>0</v>
      </c>
      <c r="BG47" s="64"/>
      <c r="BI47" s="17"/>
      <c r="BJ47" s="17"/>
      <c r="BK47" s="17"/>
      <c r="BL47" s="17"/>
      <c r="BM47" s="17"/>
      <c r="BN47" s="17"/>
      <c r="BO47" s="17"/>
      <c r="BP47" s="17"/>
      <c r="BQ47" s="17"/>
      <c r="BR47" s="17"/>
      <c r="BS47" s="17"/>
      <c r="BT47" s="17"/>
      <c r="BU47" s="17"/>
      <c r="BV47" s="17"/>
      <c r="BW47" s="17"/>
      <c r="BX47" s="17"/>
      <c r="BY47" s="17"/>
      <c r="BZ47" s="17"/>
      <c r="CA47" s="17"/>
      <c r="CB47" s="17"/>
      <c r="CC47" s="17"/>
      <c r="CD47" s="17"/>
    </row>
    <row r="48" spans="1:82" x14ac:dyDescent="0.2">
      <c r="A48" s="17" t="s">
        <v>735</v>
      </c>
      <c r="B48" s="80" t="s">
        <v>737</v>
      </c>
      <c r="C48" s="44">
        <v>0</v>
      </c>
      <c r="D48" s="44" t="str">
        <f t="shared" si="1"/>
        <v/>
      </c>
      <c r="E48" s="119">
        <f t="shared" si="2"/>
        <v>0</v>
      </c>
      <c r="F48" s="119"/>
      <c r="G48" s="117"/>
      <c r="H48" s="18"/>
      <c r="I48" s="18"/>
      <c r="J48" s="18"/>
      <c r="K48" s="18"/>
      <c r="L48" s="18"/>
      <c r="M48" s="18"/>
      <c r="N48" s="18"/>
      <c r="O48" s="18"/>
      <c r="P48" s="18"/>
      <c r="Q48" s="18"/>
      <c r="R48" s="18"/>
      <c r="S48" s="18"/>
      <c r="T48" s="18"/>
      <c r="U48" s="18"/>
      <c r="V48" s="18"/>
      <c r="W48" s="18"/>
      <c r="X48" s="18"/>
      <c r="Y48" s="18"/>
      <c r="Z48" s="18"/>
      <c r="AA48" s="18"/>
      <c r="AB48" s="18" t="str">
        <f>IF(Tabel5[[#This Row],[Question ID]]="","",IF(Tabel5[[#This Row],[Respons Vendor]]=AE48,"ok","nok"))</f>
        <v>ok</v>
      </c>
      <c r="AC48" s="18"/>
      <c r="AD48" s="89"/>
      <c r="AE48" s="89"/>
      <c r="AF48" s="89">
        <f t="shared" si="43"/>
        <v>0</v>
      </c>
      <c r="AG48" s="89">
        <f>IF(AND(AE48="See Note",Tabel5[[#This Row],[Respons Vendor]]=AE48,Tabel5[[#This Row],[Note]]&lt;&gt;""),AF48,0)</f>
        <v>0</v>
      </c>
      <c r="AH48" s="89"/>
      <c r="AI48" s="90">
        <f>IF(AND(Tabel5[[#This Row],[Respons Vendor]]=AE48,Tabel5[[#This Row],[Respons Vendor]]&lt;&gt;"See Note"),AD48,AG48)</f>
        <v>0</v>
      </c>
      <c r="AJ48" s="18"/>
      <c r="AK48" s="89"/>
      <c r="AL48" s="18"/>
      <c r="AM48" s="95">
        <f t="shared" si="16"/>
        <v>0</v>
      </c>
      <c r="AN48" s="95">
        <f t="shared" si="17"/>
        <v>0</v>
      </c>
      <c r="AO48" s="95">
        <f t="shared" si="18"/>
        <v>0</v>
      </c>
      <c r="AP48" s="95">
        <f t="shared" si="19"/>
        <v>0</v>
      </c>
      <c r="AQ48" s="95">
        <f t="shared" si="20"/>
        <v>0</v>
      </c>
      <c r="AR48" s="95">
        <f t="shared" si="21"/>
        <v>0</v>
      </c>
      <c r="AS48" s="95">
        <f t="shared" si="22"/>
        <v>0</v>
      </c>
      <c r="AT48" s="95">
        <f t="shared" si="23"/>
        <v>0</v>
      </c>
      <c r="AU48" s="95">
        <f t="shared" si="24"/>
        <v>0</v>
      </c>
      <c r="AV48" s="95">
        <f t="shared" si="25"/>
        <v>0</v>
      </c>
      <c r="AW48" s="95">
        <f t="shared" si="26"/>
        <v>0</v>
      </c>
      <c r="AX48" s="95">
        <f t="shared" si="27"/>
        <v>0</v>
      </c>
      <c r="AY48" s="95">
        <f t="shared" si="28"/>
        <v>0</v>
      </c>
      <c r="AZ48" s="95">
        <f t="shared" si="29"/>
        <v>0</v>
      </c>
      <c r="BA48" s="95">
        <f t="shared" si="30"/>
        <v>0</v>
      </c>
      <c r="BB48" s="95">
        <f t="shared" si="31"/>
        <v>0</v>
      </c>
      <c r="BC48" s="95">
        <f t="shared" si="32"/>
        <v>0</v>
      </c>
      <c r="BD48" s="95">
        <f t="shared" si="33"/>
        <v>0</v>
      </c>
      <c r="BE48" s="95">
        <f t="shared" si="34"/>
        <v>0</v>
      </c>
      <c r="BF48" s="95">
        <f t="shared" si="35"/>
        <v>0</v>
      </c>
      <c r="BG48" s="64"/>
      <c r="BI48" s="17"/>
      <c r="BJ48" s="17"/>
      <c r="BK48" s="17"/>
      <c r="BL48" s="17"/>
      <c r="BM48" s="17"/>
      <c r="BN48" s="17"/>
      <c r="BO48" s="17"/>
      <c r="BP48" s="17"/>
      <c r="BQ48" s="17"/>
      <c r="BR48" s="17"/>
      <c r="BS48" s="17"/>
      <c r="BT48" s="17"/>
      <c r="BU48" s="17"/>
      <c r="BV48" s="17"/>
      <c r="BW48" s="17"/>
      <c r="BX48" s="17"/>
      <c r="BY48" s="17"/>
      <c r="BZ48" s="17"/>
      <c r="CA48" s="17"/>
      <c r="CB48" s="17"/>
      <c r="CC48" s="17"/>
      <c r="CD48" s="17"/>
    </row>
    <row r="49" spans="1:82" ht="25.5" x14ac:dyDescent="0.2">
      <c r="A49" s="81" t="s">
        <v>738</v>
      </c>
      <c r="B49" s="19" t="s">
        <v>739</v>
      </c>
      <c r="C49" s="44" t="str">
        <f t="shared" ref="C49:C78" si="44">IF(_Medisch="nee","N/A","")</f>
        <v/>
      </c>
      <c r="D49" s="44" t="str">
        <f t="shared" si="1"/>
        <v/>
      </c>
      <c r="E49" s="253" t="str">
        <f t="shared" si="2"/>
        <v>Yes</v>
      </c>
      <c r="F49" s="119"/>
      <c r="G49" s="117"/>
      <c r="H49" s="18"/>
      <c r="I49" s="18"/>
      <c r="J49" s="18"/>
      <c r="K49" s="18"/>
      <c r="L49" s="18"/>
      <c r="M49" s="18"/>
      <c r="N49" s="18"/>
      <c r="O49" s="18"/>
      <c r="P49" s="18"/>
      <c r="Q49" s="18"/>
      <c r="R49" s="18"/>
      <c r="S49" s="18"/>
      <c r="T49" s="18"/>
      <c r="U49" s="18"/>
      <c r="V49" s="18"/>
      <c r="W49" s="18"/>
      <c r="X49" s="18"/>
      <c r="Y49" s="18"/>
      <c r="Z49" s="18"/>
      <c r="AA49" s="18"/>
      <c r="AB49" s="18" t="str">
        <f>IF(Tabel5[[#This Row],[Question ID]]="","",IF(Tabel5[[#This Row],[Respons Vendor]]=AE49,"ok","nok"))</f>
        <v>nok</v>
      </c>
      <c r="AC49" s="18" t="s">
        <v>62</v>
      </c>
      <c r="AD49" s="89">
        <v>1</v>
      </c>
      <c r="AE49" s="89" t="s">
        <v>230</v>
      </c>
      <c r="AF49" s="89">
        <f t="shared" si="43"/>
        <v>1</v>
      </c>
      <c r="AG49" s="89">
        <f>IF(AND(AE49="See Note",Tabel5[[#This Row],[Respons Vendor]]=AE49,Tabel5[[#This Row],[Note]]&lt;&gt;""),AF49,0)</f>
        <v>0</v>
      </c>
      <c r="AH49" s="89"/>
      <c r="AI49" s="90">
        <f>IF(AND(Tabel5[[#This Row],[Respons Vendor]]=AE49,Tabel5[[#This Row],[Respons Vendor]]&lt;&gt;"See Note"),AD49,AG49)</f>
        <v>0</v>
      </c>
      <c r="AJ49" s="18"/>
      <c r="AK49" s="89"/>
      <c r="AL49" s="18"/>
      <c r="AM49" s="95">
        <f t="shared" si="16"/>
        <v>0</v>
      </c>
      <c r="AN49" s="95">
        <f t="shared" si="17"/>
        <v>0</v>
      </c>
      <c r="AO49" s="95">
        <f t="shared" si="18"/>
        <v>1</v>
      </c>
      <c r="AP49" s="95">
        <f t="shared" si="19"/>
        <v>0</v>
      </c>
      <c r="AQ49" s="95">
        <f t="shared" si="20"/>
        <v>0</v>
      </c>
      <c r="AR49" s="95">
        <f t="shared" si="21"/>
        <v>0</v>
      </c>
      <c r="AS49" s="95">
        <f t="shared" si="22"/>
        <v>0</v>
      </c>
      <c r="AT49" s="95">
        <f t="shared" si="23"/>
        <v>0</v>
      </c>
      <c r="AU49" s="95">
        <f t="shared" si="24"/>
        <v>0</v>
      </c>
      <c r="AV49" s="95">
        <f t="shared" si="25"/>
        <v>0</v>
      </c>
      <c r="AW49" s="95">
        <f t="shared" si="26"/>
        <v>0</v>
      </c>
      <c r="AX49" s="95">
        <f t="shared" si="27"/>
        <v>0</v>
      </c>
      <c r="AY49" s="95">
        <f t="shared" si="28"/>
        <v>0</v>
      </c>
      <c r="AZ49" s="95">
        <f t="shared" si="29"/>
        <v>0</v>
      </c>
      <c r="BA49" s="95">
        <f t="shared" si="30"/>
        <v>0</v>
      </c>
      <c r="BB49" s="95">
        <f t="shared" si="31"/>
        <v>0</v>
      </c>
      <c r="BC49" s="95">
        <f t="shared" si="32"/>
        <v>0</v>
      </c>
      <c r="BD49" s="95">
        <f t="shared" si="33"/>
        <v>0</v>
      </c>
      <c r="BE49" s="95">
        <f t="shared" si="34"/>
        <v>0</v>
      </c>
      <c r="BF49" s="95">
        <f t="shared" si="35"/>
        <v>0</v>
      </c>
      <c r="BG49" s="64"/>
      <c r="BI49" s="17"/>
      <c r="BJ49" s="17"/>
      <c r="BK49" s="17"/>
      <c r="BL49" s="17"/>
      <c r="BM49" s="17"/>
      <c r="BN49" s="17"/>
      <c r="BO49" s="17"/>
      <c r="BP49" s="17"/>
      <c r="BQ49" s="17"/>
      <c r="BR49" s="17"/>
      <c r="BS49" s="17"/>
      <c r="BT49" s="17"/>
      <c r="BU49" s="17"/>
      <c r="BV49" s="17"/>
      <c r="BW49" s="17"/>
      <c r="BX49" s="17"/>
      <c r="BY49" s="17"/>
      <c r="BZ49" s="17"/>
      <c r="CA49" s="17"/>
      <c r="CB49" s="17"/>
      <c r="CC49" s="17"/>
      <c r="CD49" s="17"/>
    </row>
    <row r="50" spans="1:82" x14ac:dyDescent="0.2">
      <c r="A50" s="245" t="s">
        <v>740</v>
      </c>
      <c r="B50" s="19" t="s">
        <v>741</v>
      </c>
      <c r="C50" s="44" t="str">
        <f t="shared" si="44"/>
        <v/>
      </c>
      <c r="D50" s="44" t="str">
        <f t="shared" si="1"/>
        <v/>
      </c>
      <c r="E50" s="253" t="str">
        <f t="shared" si="2"/>
        <v>Yes</v>
      </c>
      <c r="F50" s="119"/>
      <c r="G50" s="117"/>
      <c r="H50" s="18"/>
      <c r="I50" s="18"/>
      <c r="J50" s="18"/>
      <c r="K50" s="18"/>
      <c r="L50" s="18"/>
      <c r="M50" s="18"/>
      <c r="N50" s="18"/>
      <c r="O50" s="18"/>
      <c r="P50" s="18"/>
      <c r="Q50" s="18"/>
      <c r="R50" s="18"/>
      <c r="S50" s="18"/>
      <c r="T50" s="18"/>
      <c r="U50" s="18"/>
      <c r="V50" s="18"/>
      <c r="W50" s="18"/>
      <c r="X50" s="18"/>
      <c r="Y50" s="18"/>
      <c r="Z50" s="18"/>
      <c r="AA50" s="18"/>
      <c r="AB50" s="18" t="str">
        <f>IF(Tabel5[[#This Row],[Question ID]]="","",IF(Tabel5[[#This Row],[Respons Vendor]]=AE50,"ok","nok"))</f>
        <v>nok</v>
      </c>
      <c r="AC50" s="18" t="s">
        <v>62</v>
      </c>
      <c r="AD50" s="89">
        <v>1</v>
      </c>
      <c r="AE50" s="89" t="s">
        <v>230</v>
      </c>
      <c r="AF50" s="89">
        <f t="shared" si="43"/>
        <v>1</v>
      </c>
      <c r="AG50" s="89">
        <f>IF(AND(AE50="See Note",Tabel5[[#This Row],[Respons Vendor]]=AE50,Tabel5[[#This Row],[Note]]&lt;&gt;""),AF50,0)</f>
        <v>0</v>
      </c>
      <c r="AH50" s="89"/>
      <c r="AI50" s="90">
        <f>IF(AND(Tabel5[[#This Row],[Respons Vendor]]=AE50,Tabel5[[#This Row],[Respons Vendor]]&lt;&gt;"See Note"),AD50,AG50)</f>
        <v>0</v>
      </c>
      <c r="AJ50" s="18"/>
      <c r="AK50" s="89"/>
      <c r="AL50" s="18"/>
      <c r="AM50" s="95">
        <f t="shared" si="16"/>
        <v>0</v>
      </c>
      <c r="AN50" s="95">
        <f t="shared" si="17"/>
        <v>0</v>
      </c>
      <c r="AO50" s="95">
        <f t="shared" si="18"/>
        <v>1</v>
      </c>
      <c r="AP50" s="95">
        <f t="shared" si="19"/>
        <v>0</v>
      </c>
      <c r="AQ50" s="95">
        <f t="shared" si="20"/>
        <v>0</v>
      </c>
      <c r="AR50" s="95">
        <f t="shared" si="21"/>
        <v>0</v>
      </c>
      <c r="AS50" s="95">
        <f t="shared" si="22"/>
        <v>0</v>
      </c>
      <c r="AT50" s="95">
        <f t="shared" si="23"/>
        <v>0</v>
      </c>
      <c r="AU50" s="95">
        <f t="shared" si="24"/>
        <v>0</v>
      </c>
      <c r="AV50" s="95">
        <f t="shared" si="25"/>
        <v>0</v>
      </c>
      <c r="AW50" s="95">
        <f t="shared" si="26"/>
        <v>0</v>
      </c>
      <c r="AX50" s="95">
        <f t="shared" si="27"/>
        <v>0</v>
      </c>
      <c r="AY50" s="95">
        <f t="shared" si="28"/>
        <v>0</v>
      </c>
      <c r="AZ50" s="95">
        <f t="shared" si="29"/>
        <v>0</v>
      </c>
      <c r="BA50" s="95">
        <f t="shared" si="30"/>
        <v>0</v>
      </c>
      <c r="BB50" s="95">
        <f t="shared" si="31"/>
        <v>0</v>
      </c>
      <c r="BC50" s="95">
        <f t="shared" si="32"/>
        <v>0</v>
      </c>
      <c r="BD50" s="95">
        <f t="shared" si="33"/>
        <v>0</v>
      </c>
      <c r="BE50" s="95">
        <f t="shared" si="34"/>
        <v>0</v>
      </c>
      <c r="BF50" s="95">
        <f t="shared" si="35"/>
        <v>0</v>
      </c>
      <c r="BG50" s="64"/>
      <c r="BI50" s="17"/>
      <c r="BJ50" s="17"/>
      <c r="BK50" s="17"/>
      <c r="BL50" s="17"/>
      <c r="BM50" s="17"/>
      <c r="BN50" s="17"/>
      <c r="BO50" s="17"/>
      <c r="BP50" s="17"/>
      <c r="BQ50" s="17"/>
      <c r="BR50" s="17"/>
      <c r="BS50" s="17"/>
      <c r="BT50" s="17"/>
      <c r="BU50" s="17"/>
      <c r="BV50" s="17"/>
      <c r="BW50" s="17"/>
      <c r="BX50" s="17"/>
      <c r="BY50" s="17"/>
      <c r="BZ50" s="17"/>
      <c r="CA50" s="17"/>
      <c r="CB50" s="17"/>
      <c r="CC50" s="17"/>
      <c r="CD50" s="17"/>
    </row>
    <row r="51" spans="1:82" x14ac:dyDescent="0.2">
      <c r="A51" s="245" t="s">
        <v>742</v>
      </c>
      <c r="B51" s="19" t="s">
        <v>743</v>
      </c>
      <c r="C51" s="44" t="str">
        <f t="shared" si="44"/>
        <v/>
      </c>
      <c r="D51" s="44" t="str">
        <f t="shared" si="1"/>
        <v/>
      </c>
      <c r="E51" s="253" t="str">
        <f t="shared" si="2"/>
        <v>Yes</v>
      </c>
      <c r="F51" s="119"/>
      <c r="G51" s="117"/>
      <c r="H51" s="18"/>
      <c r="I51" s="18"/>
      <c r="J51" s="18"/>
      <c r="K51" s="18"/>
      <c r="L51" s="18"/>
      <c r="M51" s="18"/>
      <c r="N51" s="18"/>
      <c r="O51" s="18"/>
      <c r="P51" s="18"/>
      <c r="Q51" s="18"/>
      <c r="R51" s="18"/>
      <c r="S51" s="18"/>
      <c r="T51" s="18"/>
      <c r="U51" s="18"/>
      <c r="V51" s="18"/>
      <c r="W51" s="18"/>
      <c r="X51" s="18"/>
      <c r="Y51" s="18"/>
      <c r="Z51" s="18"/>
      <c r="AA51" s="18"/>
      <c r="AB51" s="18" t="str">
        <f>IF(Tabel5[[#This Row],[Question ID]]="","",IF(Tabel5[[#This Row],[Respons Vendor]]=AE51,"ok","nok"))</f>
        <v>nok</v>
      </c>
      <c r="AC51" s="18" t="s">
        <v>62</v>
      </c>
      <c r="AD51" s="89">
        <v>1</v>
      </c>
      <c r="AE51" s="89" t="s">
        <v>230</v>
      </c>
      <c r="AF51" s="89">
        <f t="shared" si="43"/>
        <v>1</v>
      </c>
      <c r="AG51" s="89">
        <f>IF(AND(AE51="See Note",Tabel5[[#This Row],[Respons Vendor]]=AE51,Tabel5[[#This Row],[Note]]&lt;&gt;""),AF51,0)</f>
        <v>0</v>
      </c>
      <c r="AH51" s="89"/>
      <c r="AI51" s="90">
        <f>IF(AND(Tabel5[[#This Row],[Respons Vendor]]=AE51,Tabel5[[#This Row],[Respons Vendor]]&lt;&gt;"See Note"),AD51,AG51)</f>
        <v>0</v>
      </c>
      <c r="AJ51" s="18"/>
      <c r="AK51" s="89"/>
      <c r="AL51" s="18"/>
      <c r="AM51" s="95">
        <f t="shared" si="16"/>
        <v>0</v>
      </c>
      <c r="AN51" s="95">
        <f t="shared" si="17"/>
        <v>0</v>
      </c>
      <c r="AO51" s="95">
        <f t="shared" si="18"/>
        <v>1</v>
      </c>
      <c r="AP51" s="95">
        <f t="shared" si="19"/>
        <v>0</v>
      </c>
      <c r="AQ51" s="95">
        <f t="shared" si="20"/>
        <v>0</v>
      </c>
      <c r="AR51" s="95">
        <f t="shared" si="21"/>
        <v>0</v>
      </c>
      <c r="AS51" s="95">
        <f t="shared" si="22"/>
        <v>0</v>
      </c>
      <c r="AT51" s="95">
        <f t="shared" si="23"/>
        <v>0</v>
      </c>
      <c r="AU51" s="95">
        <f t="shared" si="24"/>
        <v>0</v>
      </c>
      <c r="AV51" s="95">
        <f t="shared" si="25"/>
        <v>0</v>
      </c>
      <c r="AW51" s="95">
        <f t="shared" si="26"/>
        <v>0</v>
      </c>
      <c r="AX51" s="95">
        <f t="shared" si="27"/>
        <v>0</v>
      </c>
      <c r="AY51" s="95">
        <f t="shared" si="28"/>
        <v>0</v>
      </c>
      <c r="AZ51" s="95">
        <f t="shared" si="29"/>
        <v>0</v>
      </c>
      <c r="BA51" s="95">
        <f t="shared" si="30"/>
        <v>0</v>
      </c>
      <c r="BB51" s="95">
        <f t="shared" si="31"/>
        <v>0</v>
      </c>
      <c r="BC51" s="95">
        <f t="shared" si="32"/>
        <v>0</v>
      </c>
      <c r="BD51" s="95">
        <f t="shared" si="33"/>
        <v>0</v>
      </c>
      <c r="BE51" s="95">
        <f t="shared" si="34"/>
        <v>0</v>
      </c>
      <c r="BF51" s="95">
        <f t="shared" si="35"/>
        <v>0</v>
      </c>
      <c r="BG51" s="64"/>
      <c r="BI51" s="17"/>
      <c r="BJ51" s="17"/>
      <c r="BK51" s="17"/>
      <c r="BL51" s="17"/>
      <c r="BM51" s="17"/>
      <c r="BN51" s="17"/>
      <c r="BO51" s="17"/>
      <c r="BP51" s="17"/>
      <c r="BQ51" s="17"/>
      <c r="BR51" s="17"/>
      <c r="BS51" s="17"/>
      <c r="BT51" s="17"/>
      <c r="BU51" s="17"/>
      <c r="BV51" s="17"/>
      <c r="BW51" s="17"/>
      <c r="BX51" s="17"/>
      <c r="BY51" s="17"/>
      <c r="BZ51" s="17"/>
      <c r="CA51" s="17"/>
      <c r="CB51" s="17"/>
      <c r="CC51" s="17"/>
      <c r="CD51" s="17"/>
    </row>
    <row r="52" spans="1:82" ht="67.5" x14ac:dyDescent="0.2">
      <c r="A52" s="17" t="s">
        <v>744</v>
      </c>
      <c r="B52" s="19" t="s">
        <v>745</v>
      </c>
      <c r="C52" s="44" t="str">
        <f t="shared" si="44"/>
        <v/>
      </c>
      <c r="D52" s="44" t="str">
        <f t="shared" si="1"/>
        <v/>
      </c>
      <c r="E52" s="253" t="str">
        <f t="shared" si="2"/>
        <v>Yes</v>
      </c>
      <c r="F52" s="119" t="s">
        <v>746</v>
      </c>
      <c r="G52" s="117" t="s">
        <v>747</v>
      </c>
      <c r="H52" s="18"/>
      <c r="I52" s="18"/>
      <c r="J52" s="18"/>
      <c r="K52" s="18"/>
      <c r="L52" s="18"/>
      <c r="M52" s="18"/>
      <c r="N52" s="18"/>
      <c r="O52" s="18"/>
      <c r="P52" s="18"/>
      <c r="Q52" s="18"/>
      <c r="R52" s="18"/>
      <c r="S52" s="18"/>
      <c r="T52" s="18"/>
      <c r="U52" s="18"/>
      <c r="V52" s="18"/>
      <c r="W52" s="18"/>
      <c r="X52" s="18"/>
      <c r="Y52" s="18"/>
      <c r="Z52" s="18"/>
      <c r="AA52" s="18"/>
      <c r="AB52" s="18" t="str">
        <f>IF(Tabel5[[#This Row],[Question ID]]="","",IF(Tabel5[[#This Row],[Respons Vendor]]=AE52,"ok","nok"))</f>
        <v>nok</v>
      </c>
      <c r="AC52" s="18" t="s">
        <v>62</v>
      </c>
      <c r="AD52" s="105">
        <v>5</v>
      </c>
      <c r="AE52" s="89" t="s">
        <v>230</v>
      </c>
      <c r="AF52" s="89">
        <f t="shared" si="43"/>
        <v>5</v>
      </c>
      <c r="AG52" s="89">
        <f>IF(AND(AE52="See Note",Tabel5[[#This Row],[Respons Vendor]]=AE52,Tabel5[[#This Row],[Note]]&lt;&gt;""),AF52,0)</f>
        <v>0</v>
      </c>
      <c r="AH52" s="89"/>
      <c r="AI52" s="90">
        <f>IF(AND(Tabel5[[#This Row],[Respons Vendor]]=AE52,Tabel5[[#This Row],[Respons Vendor]]&lt;&gt;"See Note"),AD52,AG52)</f>
        <v>0</v>
      </c>
      <c r="AJ52" s="18"/>
      <c r="AK52" s="89"/>
      <c r="AL52" s="18"/>
      <c r="AM52" s="95">
        <f t="shared" si="16"/>
        <v>0</v>
      </c>
      <c r="AN52" s="95">
        <f t="shared" si="17"/>
        <v>0</v>
      </c>
      <c r="AO52" s="95">
        <f t="shared" si="18"/>
        <v>5</v>
      </c>
      <c r="AP52" s="95">
        <f t="shared" si="19"/>
        <v>0</v>
      </c>
      <c r="AQ52" s="95">
        <f t="shared" si="20"/>
        <v>0</v>
      </c>
      <c r="AR52" s="95">
        <f t="shared" si="21"/>
        <v>0</v>
      </c>
      <c r="AS52" s="95">
        <f t="shared" si="22"/>
        <v>0</v>
      </c>
      <c r="AT52" s="95">
        <f t="shared" si="23"/>
        <v>0</v>
      </c>
      <c r="AU52" s="95">
        <f t="shared" si="24"/>
        <v>0</v>
      </c>
      <c r="AV52" s="95">
        <f t="shared" si="25"/>
        <v>0</v>
      </c>
      <c r="AW52" s="95">
        <f t="shared" si="26"/>
        <v>0</v>
      </c>
      <c r="AX52" s="95">
        <f t="shared" si="27"/>
        <v>0</v>
      </c>
      <c r="AY52" s="95">
        <f t="shared" si="28"/>
        <v>0</v>
      </c>
      <c r="AZ52" s="95">
        <f t="shared" si="29"/>
        <v>0</v>
      </c>
      <c r="BA52" s="95">
        <f t="shared" si="30"/>
        <v>0</v>
      </c>
      <c r="BB52" s="95">
        <f t="shared" si="31"/>
        <v>0</v>
      </c>
      <c r="BC52" s="95">
        <f t="shared" si="32"/>
        <v>0</v>
      </c>
      <c r="BD52" s="95">
        <f t="shared" si="33"/>
        <v>0</v>
      </c>
      <c r="BE52" s="95">
        <f t="shared" si="34"/>
        <v>0</v>
      </c>
      <c r="BF52" s="95">
        <f t="shared" si="35"/>
        <v>0</v>
      </c>
      <c r="BG52" s="64"/>
      <c r="BI52" s="17"/>
      <c r="BJ52" s="17"/>
      <c r="BK52" s="17"/>
      <c r="BL52" s="17"/>
      <c r="BM52" s="17"/>
      <c r="BN52" s="17"/>
      <c r="BO52" s="17"/>
      <c r="BP52" s="17"/>
      <c r="BQ52" s="17"/>
      <c r="BR52" s="17"/>
      <c r="BS52" s="17"/>
      <c r="BT52" s="17"/>
      <c r="BU52" s="17"/>
      <c r="BV52" s="17"/>
      <c r="BW52" s="17"/>
      <c r="BX52" s="17"/>
      <c r="BY52" s="17"/>
      <c r="BZ52" s="17"/>
      <c r="CA52" s="17"/>
      <c r="CB52" s="17"/>
      <c r="CC52" s="17"/>
      <c r="CD52" s="17"/>
    </row>
    <row r="53" spans="1:82" x14ac:dyDescent="0.2">
      <c r="A53" s="244" t="s">
        <v>748</v>
      </c>
      <c r="B53" s="247" t="s">
        <v>749</v>
      </c>
      <c r="C53" s="44" t="str">
        <f t="shared" si="44"/>
        <v/>
      </c>
      <c r="D53" s="44" t="str">
        <f t="shared" si="1"/>
        <v/>
      </c>
      <c r="E53" s="119" t="str">
        <f t="shared" si="2"/>
        <v>Yes</v>
      </c>
      <c r="F53" s="119" t="s">
        <v>746</v>
      </c>
      <c r="G53" s="117"/>
      <c r="H53" s="18"/>
      <c r="I53" s="18"/>
      <c r="J53" s="18"/>
      <c r="K53" s="18"/>
      <c r="L53" s="18"/>
      <c r="M53" s="18"/>
      <c r="N53" s="18"/>
      <c r="O53" s="18"/>
      <c r="P53" s="18"/>
      <c r="Q53" s="18"/>
      <c r="R53" s="18"/>
      <c r="S53" s="18"/>
      <c r="T53" s="18"/>
      <c r="U53" s="18"/>
      <c r="V53" s="18"/>
      <c r="W53" s="18"/>
      <c r="X53" s="18"/>
      <c r="Y53" s="18"/>
      <c r="Z53" s="18"/>
      <c r="AA53" s="18"/>
      <c r="AB53" s="18" t="str">
        <f>IF(Tabel5[[#This Row],[Question ID]]="","",IF(Tabel5[[#This Row],[Respons Vendor]]=AE53,"ok","nok"))</f>
        <v>nok</v>
      </c>
      <c r="AC53" s="18" t="s">
        <v>62</v>
      </c>
      <c r="AD53" s="89">
        <v>1</v>
      </c>
      <c r="AE53" s="89" t="s">
        <v>230</v>
      </c>
      <c r="AF53" s="89">
        <f t="shared" si="43"/>
        <v>1</v>
      </c>
      <c r="AG53" s="89">
        <f>IF(AND(AE53="See Note",Tabel5[[#This Row],[Respons Vendor]]=AE53,Tabel5[[#This Row],[Note]]&lt;&gt;""),AF53,0)</f>
        <v>0</v>
      </c>
      <c r="AH53" s="89"/>
      <c r="AI53" s="90">
        <f>IF(AND(Tabel5[[#This Row],[Respons Vendor]]=AE53,Tabel5[[#This Row],[Respons Vendor]]&lt;&gt;"See Note"),AD53,AG53)</f>
        <v>0</v>
      </c>
      <c r="AJ53" s="18"/>
      <c r="AK53" s="89"/>
      <c r="AL53" s="18"/>
      <c r="AM53" s="95">
        <f t="shared" si="16"/>
        <v>0</v>
      </c>
      <c r="AN53" s="95">
        <f t="shared" si="17"/>
        <v>0</v>
      </c>
      <c r="AO53" s="95">
        <f t="shared" si="18"/>
        <v>1</v>
      </c>
      <c r="AP53" s="95">
        <f t="shared" si="19"/>
        <v>0</v>
      </c>
      <c r="AQ53" s="95">
        <f t="shared" si="20"/>
        <v>0</v>
      </c>
      <c r="AR53" s="95">
        <f t="shared" si="21"/>
        <v>0</v>
      </c>
      <c r="AS53" s="95">
        <f t="shared" si="22"/>
        <v>0</v>
      </c>
      <c r="AT53" s="95">
        <f t="shared" si="23"/>
        <v>0</v>
      </c>
      <c r="AU53" s="95">
        <f t="shared" si="24"/>
        <v>0</v>
      </c>
      <c r="AV53" s="95">
        <f t="shared" si="25"/>
        <v>0</v>
      </c>
      <c r="AW53" s="95">
        <f t="shared" si="26"/>
        <v>0</v>
      </c>
      <c r="AX53" s="95">
        <f t="shared" si="27"/>
        <v>0</v>
      </c>
      <c r="AY53" s="95">
        <f t="shared" si="28"/>
        <v>0</v>
      </c>
      <c r="AZ53" s="95">
        <f t="shared" si="29"/>
        <v>0</v>
      </c>
      <c r="BA53" s="95">
        <f t="shared" si="30"/>
        <v>0</v>
      </c>
      <c r="BB53" s="95">
        <f t="shared" si="31"/>
        <v>0</v>
      </c>
      <c r="BC53" s="95">
        <f t="shared" si="32"/>
        <v>0</v>
      </c>
      <c r="BD53" s="95">
        <f t="shared" si="33"/>
        <v>0</v>
      </c>
      <c r="BE53" s="95">
        <f t="shared" si="34"/>
        <v>0</v>
      </c>
      <c r="BF53" s="95">
        <f t="shared" si="35"/>
        <v>0</v>
      </c>
      <c r="BG53" s="64"/>
      <c r="BI53" s="17"/>
      <c r="BJ53" s="17"/>
      <c r="BK53" s="17"/>
      <c r="BL53" s="17"/>
      <c r="BM53" s="17"/>
      <c r="BN53" s="17"/>
      <c r="BO53" s="17"/>
      <c r="BP53" s="17"/>
      <c r="BQ53" s="17"/>
      <c r="BR53" s="17"/>
      <c r="BS53" s="17"/>
      <c r="BT53" s="17"/>
      <c r="BU53" s="17"/>
      <c r="BV53" s="17"/>
      <c r="BW53" s="17"/>
      <c r="BX53" s="17"/>
      <c r="BY53" s="17"/>
      <c r="BZ53" s="17"/>
      <c r="CA53" s="17"/>
      <c r="CB53" s="17"/>
      <c r="CC53" s="17"/>
      <c r="CD53" s="17"/>
    </row>
    <row r="54" spans="1:82" x14ac:dyDescent="0.2">
      <c r="A54" s="244" t="s">
        <v>750</v>
      </c>
      <c r="B54" s="247" t="s">
        <v>751</v>
      </c>
      <c r="C54" s="44" t="str">
        <f t="shared" si="44"/>
        <v/>
      </c>
      <c r="D54" s="44" t="str">
        <f t="shared" si="1"/>
        <v/>
      </c>
      <c r="E54" s="119" t="str">
        <f t="shared" si="2"/>
        <v>Yes</v>
      </c>
      <c r="F54" s="119" t="s">
        <v>746</v>
      </c>
      <c r="G54" s="117"/>
      <c r="H54" s="18"/>
      <c r="I54" s="18"/>
      <c r="J54" s="18"/>
      <c r="K54" s="18"/>
      <c r="L54" s="18"/>
      <c r="M54" s="18"/>
      <c r="N54" s="18"/>
      <c r="O54" s="18"/>
      <c r="P54" s="18"/>
      <c r="Q54" s="18"/>
      <c r="R54" s="18"/>
      <c r="S54" s="18"/>
      <c r="T54" s="18"/>
      <c r="U54" s="18"/>
      <c r="V54" s="18"/>
      <c r="W54" s="18"/>
      <c r="X54" s="18"/>
      <c r="Y54" s="18"/>
      <c r="Z54" s="18"/>
      <c r="AA54" s="18"/>
      <c r="AB54" s="18" t="str">
        <f>IF(Tabel5[[#This Row],[Question ID]]="","",IF(Tabel5[[#This Row],[Respons Vendor]]=AE54,"ok","nok"))</f>
        <v>nok</v>
      </c>
      <c r="AC54" s="18" t="s">
        <v>62</v>
      </c>
      <c r="AD54" s="89">
        <v>1</v>
      </c>
      <c r="AE54" s="89" t="s">
        <v>230</v>
      </c>
      <c r="AF54" s="89">
        <f t="shared" si="43"/>
        <v>1</v>
      </c>
      <c r="AG54" s="89">
        <f>IF(AND(AE54="See Note",Tabel5[[#This Row],[Respons Vendor]]=AE54,Tabel5[[#This Row],[Note]]&lt;&gt;""),AF54,0)</f>
        <v>0</v>
      </c>
      <c r="AH54" s="89"/>
      <c r="AI54" s="90">
        <f>IF(AND(Tabel5[[#This Row],[Respons Vendor]]=AE54,Tabel5[[#This Row],[Respons Vendor]]&lt;&gt;"See Note"),AD54,AG54)</f>
        <v>0</v>
      </c>
      <c r="AJ54" s="18"/>
      <c r="AK54" s="89"/>
      <c r="AL54" s="18"/>
      <c r="AM54" s="95">
        <f t="shared" si="16"/>
        <v>0</v>
      </c>
      <c r="AN54" s="95">
        <f t="shared" si="17"/>
        <v>0</v>
      </c>
      <c r="AO54" s="95">
        <f t="shared" si="18"/>
        <v>1</v>
      </c>
      <c r="AP54" s="95">
        <f t="shared" si="19"/>
        <v>0</v>
      </c>
      <c r="AQ54" s="95">
        <f t="shared" si="20"/>
        <v>0</v>
      </c>
      <c r="AR54" s="95">
        <f t="shared" si="21"/>
        <v>0</v>
      </c>
      <c r="AS54" s="95">
        <f t="shared" si="22"/>
        <v>0</v>
      </c>
      <c r="AT54" s="95">
        <f t="shared" si="23"/>
        <v>0</v>
      </c>
      <c r="AU54" s="95">
        <f t="shared" si="24"/>
        <v>0</v>
      </c>
      <c r="AV54" s="95">
        <f t="shared" si="25"/>
        <v>0</v>
      </c>
      <c r="AW54" s="95">
        <f t="shared" si="26"/>
        <v>0</v>
      </c>
      <c r="AX54" s="95">
        <f t="shared" si="27"/>
        <v>0</v>
      </c>
      <c r="AY54" s="95">
        <f t="shared" si="28"/>
        <v>0</v>
      </c>
      <c r="AZ54" s="95">
        <f t="shared" si="29"/>
        <v>0</v>
      </c>
      <c r="BA54" s="95">
        <f t="shared" si="30"/>
        <v>0</v>
      </c>
      <c r="BB54" s="95">
        <f t="shared" si="31"/>
        <v>0</v>
      </c>
      <c r="BC54" s="95">
        <f t="shared" si="32"/>
        <v>0</v>
      </c>
      <c r="BD54" s="95">
        <f t="shared" si="33"/>
        <v>0</v>
      </c>
      <c r="BE54" s="95">
        <f t="shared" si="34"/>
        <v>0</v>
      </c>
      <c r="BF54" s="95">
        <f t="shared" si="35"/>
        <v>0</v>
      </c>
      <c r="BG54" s="64"/>
      <c r="BI54" s="17"/>
      <c r="BJ54" s="17"/>
      <c r="BK54" s="17"/>
      <c r="BL54" s="17"/>
      <c r="BM54" s="17"/>
      <c r="BN54" s="17"/>
      <c r="BO54" s="17"/>
      <c r="BP54" s="17"/>
      <c r="BQ54" s="17"/>
      <c r="BR54" s="17"/>
      <c r="BS54" s="17"/>
      <c r="BT54" s="17"/>
      <c r="BU54" s="17"/>
      <c r="BV54" s="17"/>
      <c r="BW54" s="17"/>
      <c r="BX54" s="17"/>
      <c r="BY54" s="17"/>
      <c r="BZ54" s="17"/>
      <c r="CA54" s="17"/>
      <c r="CB54" s="17"/>
      <c r="CC54" s="17"/>
      <c r="CD54" s="17"/>
    </row>
    <row r="55" spans="1:82" x14ac:dyDescent="0.2">
      <c r="A55" s="244" t="s">
        <v>752</v>
      </c>
      <c r="B55" s="247" t="s">
        <v>753</v>
      </c>
      <c r="C55" s="44" t="str">
        <f t="shared" si="44"/>
        <v/>
      </c>
      <c r="D55" s="44" t="str">
        <f t="shared" si="1"/>
        <v/>
      </c>
      <c r="E55" s="119" t="str">
        <f t="shared" si="2"/>
        <v>Yes</v>
      </c>
      <c r="F55" s="119" t="s">
        <v>746</v>
      </c>
      <c r="G55" s="117"/>
      <c r="H55" s="18"/>
      <c r="I55" s="18"/>
      <c r="J55" s="18"/>
      <c r="K55" s="18"/>
      <c r="L55" s="18"/>
      <c r="M55" s="18"/>
      <c r="N55" s="18"/>
      <c r="O55" s="18"/>
      <c r="P55" s="18"/>
      <c r="Q55" s="18"/>
      <c r="R55" s="18"/>
      <c r="S55" s="18"/>
      <c r="T55" s="18"/>
      <c r="U55" s="18"/>
      <c r="V55" s="18"/>
      <c r="W55" s="18"/>
      <c r="X55" s="18"/>
      <c r="Y55" s="18"/>
      <c r="Z55" s="18"/>
      <c r="AA55" s="18"/>
      <c r="AB55" s="18" t="str">
        <f>IF(Tabel5[[#This Row],[Question ID]]="","",IF(Tabel5[[#This Row],[Respons Vendor]]=AE55,"ok","nok"))</f>
        <v>nok</v>
      </c>
      <c r="AC55" s="18" t="s">
        <v>62</v>
      </c>
      <c r="AD55" s="89">
        <v>1</v>
      </c>
      <c r="AE55" s="89" t="s">
        <v>230</v>
      </c>
      <c r="AF55" s="89">
        <f t="shared" si="43"/>
        <v>1</v>
      </c>
      <c r="AG55" s="89">
        <f>IF(AND(AE55="See Note",Tabel5[[#This Row],[Respons Vendor]]=AE55,Tabel5[[#This Row],[Note]]&lt;&gt;""),AF55,0)</f>
        <v>0</v>
      </c>
      <c r="AH55" s="89"/>
      <c r="AI55" s="90">
        <f>IF(AND(Tabel5[[#This Row],[Respons Vendor]]=AE55,Tabel5[[#This Row],[Respons Vendor]]&lt;&gt;"See Note"),AD55,AG55)</f>
        <v>0</v>
      </c>
      <c r="AJ55" s="18"/>
      <c r="AK55" s="89"/>
      <c r="AL55" s="18"/>
      <c r="AM55" s="95">
        <f t="shared" si="16"/>
        <v>0</v>
      </c>
      <c r="AN55" s="95">
        <f t="shared" si="17"/>
        <v>0</v>
      </c>
      <c r="AO55" s="95">
        <f t="shared" si="18"/>
        <v>1</v>
      </c>
      <c r="AP55" s="95">
        <f t="shared" si="19"/>
        <v>0</v>
      </c>
      <c r="AQ55" s="95">
        <f t="shared" si="20"/>
        <v>0</v>
      </c>
      <c r="AR55" s="95">
        <f t="shared" si="21"/>
        <v>0</v>
      </c>
      <c r="AS55" s="95">
        <f t="shared" si="22"/>
        <v>0</v>
      </c>
      <c r="AT55" s="95">
        <f t="shared" si="23"/>
        <v>0</v>
      </c>
      <c r="AU55" s="95">
        <f t="shared" si="24"/>
        <v>0</v>
      </c>
      <c r="AV55" s="95">
        <f t="shared" si="25"/>
        <v>0</v>
      </c>
      <c r="AW55" s="95">
        <f t="shared" si="26"/>
        <v>0</v>
      </c>
      <c r="AX55" s="95">
        <f t="shared" si="27"/>
        <v>0</v>
      </c>
      <c r="AY55" s="95">
        <f t="shared" si="28"/>
        <v>0</v>
      </c>
      <c r="AZ55" s="95">
        <f t="shared" si="29"/>
        <v>0</v>
      </c>
      <c r="BA55" s="95">
        <f t="shared" si="30"/>
        <v>0</v>
      </c>
      <c r="BB55" s="95">
        <f t="shared" si="31"/>
        <v>0</v>
      </c>
      <c r="BC55" s="95">
        <f t="shared" si="32"/>
        <v>0</v>
      </c>
      <c r="BD55" s="95">
        <f t="shared" si="33"/>
        <v>0</v>
      </c>
      <c r="BE55" s="95">
        <f t="shared" si="34"/>
        <v>0</v>
      </c>
      <c r="BF55" s="95">
        <f t="shared" si="35"/>
        <v>0</v>
      </c>
      <c r="BG55" s="64"/>
      <c r="BI55" s="17"/>
      <c r="BJ55" s="17"/>
      <c r="BK55" s="17"/>
      <c r="BL55" s="17"/>
      <c r="BM55" s="17"/>
      <c r="BN55" s="17"/>
      <c r="BO55" s="17"/>
      <c r="BP55" s="17"/>
      <c r="BQ55" s="17"/>
      <c r="BR55" s="17"/>
      <c r="BS55" s="17"/>
      <c r="BT55" s="17"/>
      <c r="BU55" s="17"/>
      <c r="BV55" s="17"/>
      <c r="BW55" s="17"/>
      <c r="BX55" s="17"/>
      <c r="BY55" s="17"/>
      <c r="BZ55" s="17"/>
      <c r="CA55" s="17"/>
      <c r="CB55" s="17"/>
      <c r="CC55" s="17"/>
      <c r="CD55" s="17"/>
    </row>
    <row r="56" spans="1:82" x14ac:dyDescent="0.2">
      <c r="A56" s="244" t="s">
        <v>754</v>
      </c>
      <c r="B56" s="247" t="s">
        <v>755</v>
      </c>
      <c r="C56" s="44" t="str">
        <f t="shared" si="44"/>
        <v/>
      </c>
      <c r="D56" s="44" t="str">
        <f t="shared" si="1"/>
        <v/>
      </c>
      <c r="E56" s="119" t="str">
        <f t="shared" si="2"/>
        <v>Yes</v>
      </c>
      <c r="F56" s="119" t="s">
        <v>746</v>
      </c>
      <c r="G56" s="117"/>
      <c r="H56" s="18"/>
      <c r="I56" s="18"/>
      <c r="J56" s="18"/>
      <c r="K56" s="18"/>
      <c r="L56" s="18"/>
      <c r="M56" s="18"/>
      <c r="N56" s="18"/>
      <c r="O56" s="18"/>
      <c r="P56" s="18"/>
      <c r="Q56" s="18"/>
      <c r="R56" s="18"/>
      <c r="S56" s="18"/>
      <c r="T56" s="18"/>
      <c r="U56" s="18"/>
      <c r="V56" s="18"/>
      <c r="W56" s="18"/>
      <c r="X56" s="18"/>
      <c r="Y56" s="18"/>
      <c r="Z56" s="18"/>
      <c r="AA56" s="18"/>
      <c r="AB56" s="18" t="str">
        <f>IF(Tabel5[[#This Row],[Question ID]]="","",IF(Tabel5[[#This Row],[Respons Vendor]]=AE56,"ok","nok"))</f>
        <v>nok</v>
      </c>
      <c r="AC56" s="18" t="s">
        <v>62</v>
      </c>
      <c r="AD56" s="89">
        <v>1</v>
      </c>
      <c r="AE56" s="89" t="s">
        <v>230</v>
      </c>
      <c r="AF56" s="89">
        <f t="shared" si="43"/>
        <v>1</v>
      </c>
      <c r="AG56" s="89">
        <f>IF(AND(AE56="See Note",Tabel5[[#This Row],[Respons Vendor]]=AE56,Tabel5[[#This Row],[Note]]&lt;&gt;""),AF56,0)</f>
        <v>0</v>
      </c>
      <c r="AH56" s="89"/>
      <c r="AI56" s="90">
        <f>IF(AND(Tabel5[[#This Row],[Respons Vendor]]=AE56,Tabel5[[#This Row],[Respons Vendor]]&lt;&gt;"See Note"),AD56,AG56)</f>
        <v>0</v>
      </c>
      <c r="AJ56" s="18"/>
      <c r="AK56" s="89"/>
      <c r="AL56" s="18"/>
      <c r="AM56" s="95">
        <f t="shared" si="16"/>
        <v>0</v>
      </c>
      <c r="AN56" s="95">
        <f t="shared" si="17"/>
        <v>0</v>
      </c>
      <c r="AO56" s="95">
        <f t="shared" si="18"/>
        <v>1</v>
      </c>
      <c r="AP56" s="95">
        <f t="shared" si="19"/>
        <v>0</v>
      </c>
      <c r="AQ56" s="95">
        <f t="shared" si="20"/>
        <v>0</v>
      </c>
      <c r="AR56" s="95">
        <f t="shared" si="21"/>
        <v>0</v>
      </c>
      <c r="AS56" s="95">
        <f t="shared" si="22"/>
        <v>0</v>
      </c>
      <c r="AT56" s="95">
        <f t="shared" si="23"/>
        <v>0</v>
      </c>
      <c r="AU56" s="95">
        <f t="shared" si="24"/>
        <v>0</v>
      </c>
      <c r="AV56" s="95">
        <f t="shared" si="25"/>
        <v>0</v>
      </c>
      <c r="AW56" s="95">
        <f t="shared" si="26"/>
        <v>0</v>
      </c>
      <c r="AX56" s="95">
        <f t="shared" si="27"/>
        <v>0</v>
      </c>
      <c r="AY56" s="95">
        <f t="shared" si="28"/>
        <v>0</v>
      </c>
      <c r="AZ56" s="95">
        <f t="shared" si="29"/>
        <v>0</v>
      </c>
      <c r="BA56" s="95">
        <f t="shared" si="30"/>
        <v>0</v>
      </c>
      <c r="BB56" s="95">
        <f t="shared" si="31"/>
        <v>0</v>
      </c>
      <c r="BC56" s="95">
        <f t="shared" si="32"/>
        <v>0</v>
      </c>
      <c r="BD56" s="95">
        <f t="shared" si="33"/>
        <v>0</v>
      </c>
      <c r="BE56" s="95">
        <f t="shared" si="34"/>
        <v>0</v>
      </c>
      <c r="BF56" s="95">
        <f t="shared" si="35"/>
        <v>0</v>
      </c>
      <c r="BG56" s="64"/>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82" ht="22.5" x14ac:dyDescent="0.2">
      <c r="A57" s="244" t="s">
        <v>756</v>
      </c>
      <c r="B57" s="247" t="s">
        <v>757</v>
      </c>
      <c r="C57" s="44" t="str">
        <f t="shared" si="44"/>
        <v/>
      </c>
      <c r="D57" s="44" t="str">
        <f t="shared" si="1"/>
        <v/>
      </c>
      <c r="E57" s="119" t="str">
        <f t="shared" si="2"/>
        <v>Yes</v>
      </c>
      <c r="F57" s="119" t="s">
        <v>758</v>
      </c>
      <c r="G57" s="117" t="s">
        <v>759</v>
      </c>
      <c r="H57" s="18"/>
      <c r="I57" s="18"/>
      <c r="J57" s="18"/>
      <c r="K57" s="18"/>
      <c r="L57" s="18"/>
      <c r="M57" s="18"/>
      <c r="N57" s="18"/>
      <c r="O57" s="18"/>
      <c r="P57" s="18"/>
      <c r="Q57" s="18"/>
      <c r="R57" s="18"/>
      <c r="S57" s="18"/>
      <c r="T57" s="18"/>
      <c r="U57" s="18"/>
      <c r="V57" s="18"/>
      <c r="W57" s="18"/>
      <c r="X57" s="18"/>
      <c r="Y57" s="18"/>
      <c r="Z57" s="18"/>
      <c r="AA57" s="18"/>
      <c r="AB57" s="18" t="str">
        <f>IF(Tabel5[[#This Row],[Question ID]]="","",IF(Tabel5[[#This Row],[Respons Vendor]]=AE57,"ok","nok"))</f>
        <v>nok</v>
      </c>
      <c r="AC57" s="18" t="s">
        <v>62</v>
      </c>
      <c r="AD57" s="89">
        <v>1</v>
      </c>
      <c r="AE57" s="89" t="s">
        <v>230</v>
      </c>
      <c r="AF57" s="89">
        <f t="shared" si="43"/>
        <v>1</v>
      </c>
      <c r="AG57" s="89">
        <f>IF(AND(AE57="See Note",Tabel5[[#This Row],[Respons Vendor]]=AE57,Tabel5[[#This Row],[Note]]&lt;&gt;""),AF57,0)</f>
        <v>0</v>
      </c>
      <c r="AH57" s="89"/>
      <c r="AI57" s="90">
        <f>IF(AND(Tabel5[[#This Row],[Respons Vendor]]=AE57,Tabel5[[#This Row],[Respons Vendor]]&lt;&gt;"See Note"),AD57,AG57)</f>
        <v>0</v>
      </c>
      <c r="AJ57" s="18"/>
      <c r="AK57" s="89"/>
      <c r="AL57" s="18"/>
      <c r="AM57" s="95">
        <f t="shared" si="16"/>
        <v>0</v>
      </c>
      <c r="AN57" s="95">
        <f t="shared" si="17"/>
        <v>0</v>
      </c>
      <c r="AO57" s="95">
        <f t="shared" si="18"/>
        <v>1</v>
      </c>
      <c r="AP57" s="95">
        <f t="shared" si="19"/>
        <v>0</v>
      </c>
      <c r="AQ57" s="95">
        <f t="shared" si="20"/>
        <v>0</v>
      </c>
      <c r="AR57" s="95">
        <f t="shared" si="21"/>
        <v>0</v>
      </c>
      <c r="AS57" s="95">
        <f t="shared" si="22"/>
        <v>0</v>
      </c>
      <c r="AT57" s="95">
        <f t="shared" si="23"/>
        <v>0</v>
      </c>
      <c r="AU57" s="95">
        <f t="shared" si="24"/>
        <v>0</v>
      </c>
      <c r="AV57" s="95">
        <f t="shared" si="25"/>
        <v>0</v>
      </c>
      <c r="AW57" s="95">
        <f t="shared" si="26"/>
        <v>0</v>
      </c>
      <c r="AX57" s="95">
        <f t="shared" si="27"/>
        <v>0</v>
      </c>
      <c r="AY57" s="95">
        <f t="shared" si="28"/>
        <v>0</v>
      </c>
      <c r="AZ57" s="95">
        <f t="shared" si="29"/>
        <v>0</v>
      </c>
      <c r="BA57" s="95">
        <f t="shared" si="30"/>
        <v>0</v>
      </c>
      <c r="BB57" s="95">
        <f t="shared" si="31"/>
        <v>0</v>
      </c>
      <c r="BC57" s="95">
        <f t="shared" si="32"/>
        <v>0</v>
      </c>
      <c r="BD57" s="95">
        <f t="shared" si="33"/>
        <v>0</v>
      </c>
      <c r="BE57" s="95">
        <f t="shared" si="34"/>
        <v>0</v>
      </c>
      <c r="BF57" s="95">
        <f t="shared" si="35"/>
        <v>0</v>
      </c>
      <c r="BG57" s="64"/>
      <c r="BI57" s="17"/>
      <c r="BJ57" s="17"/>
      <c r="BK57" s="17"/>
      <c r="BL57" s="17"/>
      <c r="BM57" s="17"/>
      <c r="BN57" s="17"/>
      <c r="BO57" s="17"/>
      <c r="BP57" s="17"/>
      <c r="BQ57" s="17"/>
      <c r="BR57" s="17"/>
      <c r="BS57" s="17"/>
      <c r="BT57" s="17"/>
      <c r="BU57" s="17"/>
      <c r="BV57" s="17"/>
      <c r="BW57" s="17"/>
      <c r="BX57" s="17"/>
      <c r="BY57" s="17"/>
      <c r="BZ57" s="17"/>
      <c r="CA57" s="17"/>
      <c r="CB57" s="17"/>
      <c r="CC57" s="17"/>
      <c r="CD57" s="17"/>
    </row>
    <row r="58" spans="1:82" ht="22.5" x14ac:dyDescent="0.2">
      <c r="A58" s="245" t="s">
        <v>760</v>
      </c>
      <c r="B58" s="247" t="s">
        <v>761</v>
      </c>
      <c r="C58" s="44" t="str">
        <f t="shared" si="44"/>
        <v/>
      </c>
      <c r="D58" s="44" t="str">
        <f t="shared" si="1"/>
        <v/>
      </c>
      <c r="E58" s="119" t="str">
        <f t="shared" si="2"/>
        <v>Yes</v>
      </c>
      <c r="F58" s="119" t="s">
        <v>746</v>
      </c>
      <c r="G58" s="117" t="s">
        <v>759</v>
      </c>
      <c r="H58" s="18"/>
      <c r="I58" s="18"/>
      <c r="J58" s="18"/>
      <c r="K58" s="18"/>
      <c r="L58" s="18"/>
      <c r="M58" s="18"/>
      <c r="N58" s="18"/>
      <c r="O58" s="18"/>
      <c r="P58" s="18"/>
      <c r="Q58" s="18"/>
      <c r="R58" s="18"/>
      <c r="S58" s="18"/>
      <c r="T58" s="18"/>
      <c r="U58" s="18"/>
      <c r="V58" s="18"/>
      <c r="W58" s="18"/>
      <c r="X58" s="18"/>
      <c r="Y58" s="18"/>
      <c r="Z58" s="18"/>
      <c r="AA58" s="18"/>
      <c r="AB58" s="18" t="str">
        <f>IF(Tabel5[[#This Row],[Question ID]]="","",IF(Tabel5[[#This Row],[Respons Vendor]]=AE58,"ok","nok"))</f>
        <v>nok</v>
      </c>
      <c r="AC58" s="18" t="s">
        <v>62</v>
      </c>
      <c r="AD58" s="89">
        <v>1</v>
      </c>
      <c r="AE58" s="89" t="s">
        <v>230</v>
      </c>
      <c r="AF58" s="89">
        <f t="shared" si="43"/>
        <v>1</v>
      </c>
      <c r="AG58" s="89">
        <f>IF(AND(AE58="See Note",Tabel5[[#This Row],[Respons Vendor]]=AE58,Tabel5[[#This Row],[Note]]&lt;&gt;""),AF58,0)</f>
        <v>0</v>
      </c>
      <c r="AH58" s="89"/>
      <c r="AI58" s="90">
        <f>IF(AND(Tabel5[[#This Row],[Respons Vendor]]=AE58,Tabel5[[#This Row],[Respons Vendor]]&lt;&gt;"See Note"),AD58,AG58)</f>
        <v>0</v>
      </c>
      <c r="AJ58" s="18"/>
      <c r="AK58" s="89"/>
      <c r="AL58" s="18"/>
      <c r="AM58" s="95">
        <f t="shared" si="16"/>
        <v>0</v>
      </c>
      <c r="AN58" s="95">
        <f t="shared" si="17"/>
        <v>0</v>
      </c>
      <c r="AO58" s="95">
        <f t="shared" si="18"/>
        <v>1</v>
      </c>
      <c r="AP58" s="95">
        <f t="shared" si="19"/>
        <v>0</v>
      </c>
      <c r="AQ58" s="95">
        <f t="shared" si="20"/>
        <v>0</v>
      </c>
      <c r="AR58" s="95">
        <f t="shared" si="21"/>
        <v>0</v>
      </c>
      <c r="AS58" s="95">
        <f t="shared" si="22"/>
        <v>0</v>
      </c>
      <c r="AT58" s="95">
        <f t="shared" si="23"/>
        <v>0</v>
      </c>
      <c r="AU58" s="95">
        <f t="shared" si="24"/>
        <v>0</v>
      </c>
      <c r="AV58" s="95">
        <f t="shared" si="25"/>
        <v>0</v>
      </c>
      <c r="AW58" s="95">
        <f t="shared" si="26"/>
        <v>0</v>
      </c>
      <c r="AX58" s="95">
        <f t="shared" si="27"/>
        <v>0</v>
      </c>
      <c r="AY58" s="95">
        <f t="shared" si="28"/>
        <v>0</v>
      </c>
      <c r="AZ58" s="95">
        <f t="shared" si="29"/>
        <v>0</v>
      </c>
      <c r="BA58" s="95">
        <f t="shared" si="30"/>
        <v>0</v>
      </c>
      <c r="BB58" s="95">
        <f t="shared" si="31"/>
        <v>0</v>
      </c>
      <c r="BC58" s="95">
        <f t="shared" si="32"/>
        <v>0</v>
      </c>
      <c r="BD58" s="95">
        <f t="shared" si="33"/>
        <v>0</v>
      </c>
      <c r="BE58" s="95">
        <f t="shared" si="34"/>
        <v>0</v>
      </c>
      <c r="BF58" s="95">
        <f t="shared" si="35"/>
        <v>0</v>
      </c>
      <c r="BG58" s="64"/>
      <c r="BI58" s="17"/>
      <c r="BJ58" s="17"/>
      <c r="BK58" s="17"/>
      <c r="BL58" s="17"/>
      <c r="BM58" s="17"/>
      <c r="BN58" s="17"/>
      <c r="BO58" s="17"/>
      <c r="BP58" s="17"/>
      <c r="BQ58" s="17"/>
      <c r="BR58" s="17"/>
      <c r="BS58" s="17"/>
      <c r="BT58" s="17"/>
      <c r="BU58" s="17"/>
      <c r="BV58" s="17"/>
      <c r="BW58" s="17"/>
      <c r="BX58" s="17"/>
      <c r="BY58" s="17"/>
      <c r="BZ58" s="17"/>
      <c r="CA58" s="17"/>
      <c r="CB58" s="17"/>
      <c r="CC58" s="17"/>
      <c r="CD58" s="17"/>
    </row>
    <row r="59" spans="1:82" ht="45" x14ac:dyDescent="0.2">
      <c r="A59" s="244" t="s">
        <v>762</v>
      </c>
      <c r="B59" s="247" t="s">
        <v>763</v>
      </c>
      <c r="C59" s="44" t="str">
        <f t="shared" si="44"/>
        <v/>
      </c>
      <c r="D59" s="44" t="str">
        <f t="shared" si="1"/>
        <v/>
      </c>
      <c r="E59" s="119" t="str">
        <f t="shared" si="2"/>
        <v>No</v>
      </c>
      <c r="F59" s="119" t="s">
        <v>758</v>
      </c>
      <c r="G59" s="117" t="s">
        <v>764</v>
      </c>
      <c r="H59" s="18"/>
      <c r="I59" s="18"/>
      <c r="J59" s="18"/>
      <c r="K59" s="18"/>
      <c r="L59" s="18"/>
      <c r="M59" s="18"/>
      <c r="N59" s="18"/>
      <c r="O59" s="18"/>
      <c r="P59" s="18"/>
      <c r="Q59" s="18"/>
      <c r="R59" s="18"/>
      <c r="S59" s="18"/>
      <c r="T59" s="18"/>
      <c r="U59" s="18"/>
      <c r="V59" s="18"/>
      <c r="W59" s="18"/>
      <c r="X59" s="18"/>
      <c r="Y59" s="18"/>
      <c r="Z59" s="18"/>
      <c r="AA59" s="18"/>
      <c r="AB59" s="18" t="str">
        <f>IF(Tabel5[[#This Row],[Question ID]]="","",IF(Tabel5[[#This Row],[Respons Vendor]]=AE59,"ok","nok"))</f>
        <v>nok</v>
      </c>
      <c r="AC59" s="18" t="s">
        <v>62</v>
      </c>
      <c r="AD59" s="89">
        <v>1</v>
      </c>
      <c r="AE59" s="89" t="s">
        <v>684</v>
      </c>
      <c r="AF59" s="89">
        <f t="shared" si="43"/>
        <v>1</v>
      </c>
      <c r="AG59" s="89">
        <f>IF(AND(AE59="See Note",Tabel5[[#This Row],[Respons Vendor]]=AE59,Tabel5[[#This Row],[Note]]&lt;&gt;""),AF59,0)</f>
        <v>0</v>
      </c>
      <c r="AH59" s="89"/>
      <c r="AI59" s="90">
        <f>IF(AND(Tabel5[[#This Row],[Respons Vendor]]=AE59,Tabel5[[#This Row],[Respons Vendor]]&lt;&gt;"See Note"),AD59,AG59)</f>
        <v>0</v>
      </c>
      <c r="AJ59" s="18"/>
      <c r="AK59" s="89"/>
      <c r="AL59" s="18"/>
      <c r="AM59" s="95">
        <f t="shared" si="16"/>
        <v>0</v>
      </c>
      <c r="AN59" s="95">
        <f t="shared" si="17"/>
        <v>0</v>
      </c>
      <c r="AO59" s="95">
        <f t="shared" si="18"/>
        <v>1</v>
      </c>
      <c r="AP59" s="95">
        <f t="shared" si="19"/>
        <v>0</v>
      </c>
      <c r="AQ59" s="95">
        <f t="shared" si="20"/>
        <v>0</v>
      </c>
      <c r="AR59" s="95">
        <f t="shared" si="21"/>
        <v>0</v>
      </c>
      <c r="AS59" s="95">
        <f t="shared" si="22"/>
        <v>0</v>
      </c>
      <c r="AT59" s="95">
        <f t="shared" si="23"/>
        <v>0</v>
      </c>
      <c r="AU59" s="95">
        <f t="shared" si="24"/>
        <v>0</v>
      </c>
      <c r="AV59" s="95">
        <f t="shared" si="25"/>
        <v>0</v>
      </c>
      <c r="AW59" s="95">
        <f t="shared" si="26"/>
        <v>0</v>
      </c>
      <c r="AX59" s="95">
        <f t="shared" si="27"/>
        <v>0</v>
      </c>
      <c r="AY59" s="95">
        <f t="shared" si="28"/>
        <v>0</v>
      </c>
      <c r="AZ59" s="95">
        <f t="shared" si="29"/>
        <v>0</v>
      </c>
      <c r="BA59" s="95">
        <f t="shared" si="30"/>
        <v>0</v>
      </c>
      <c r="BB59" s="95">
        <f t="shared" si="31"/>
        <v>0</v>
      </c>
      <c r="BC59" s="95">
        <f t="shared" si="32"/>
        <v>0</v>
      </c>
      <c r="BD59" s="95">
        <f t="shared" si="33"/>
        <v>0</v>
      </c>
      <c r="BE59" s="95">
        <f t="shared" si="34"/>
        <v>0</v>
      </c>
      <c r="BF59" s="95">
        <f t="shared" si="35"/>
        <v>0</v>
      </c>
      <c r="BG59" s="64"/>
      <c r="BI59" s="17"/>
      <c r="BJ59" s="17"/>
      <c r="BK59" s="17"/>
      <c r="BL59" s="17"/>
      <c r="BM59" s="17"/>
      <c r="BN59" s="17"/>
      <c r="BO59" s="17"/>
      <c r="BP59" s="17"/>
      <c r="BQ59" s="17"/>
      <c r="BR59" s="17"/>
      <c r="BS59" s="17"/>
      <c r="BT59" s="17"/>
      <c r="BU59" s="17"/>
      <c r="BV59" s="17"/>
      <c r="BW59" s="17"/>
      <c r="BX59" s="17"/>
      <c r="BY59" s="17"/>
      <c r="BZ59" s="17"/>
      <c r="CA59" s="17"/>
      <c r="CB59" s="17"/>
      <c r="CC59" s="17"/>
      <c r="CD59" s="17"/>
    </row>
    <row r="60" spans="1:82" ht="14.85" customHeight="1" x14ac:dyDescent="0.2">
      <c r="A60" s="244" t="s">
        <v>765</v>
      </c>
      <c r="B60" s="247" t="s">
        <v>766</v>
      </c>
      <c r="C60" s="44" t="str">
        <f t="shared" si="44"/>
        <v/>
      </c>
      <c r="D60" s="44" t="str">
        <f t="shared" si="1"/>
        <v/>
      </c>
      <c r="E60" s="119" t="str">
        <f t="shared" si="2"/>
        <v>Yes</v>
      </c>
      <c r="F60" s="119" t="s">
        <v>746</v>
      </c>
      <c r="G60" s="254" t="s">
        <v>767</v>
      </c>
      <c r="H60" s="18"/>
      <c r="I60" s="18"/>
      <c r="J60" s="18"/>
      <c r="K60" s="18"/>
      <c r="L60" s="18"/>
      <c r="M60" s="18"/>
      <c r="N60" s="18"/>
      <c r="O60" s="18"/>
      <c r="P60" s="18"/>
      <c r="Q60" s="18"/>
      <c r="R60" s="18"/>
      <c r="S60" s="18"/>
      <c r="T60" s="18"/>
      <c r="U60" s="18"/>
      <c r="V60" s="18"/>
      <c r="W60" s="18"/>
      <c r="X60" s="18"/>
      <c r="Y60" s="18"/>
      <c r="Z60" s="18"/>
      <c r="AA60" s="18"/>
      <c r="AB60" s="18" t="str">
        <f>IF(Tabel5[[#This Row],[Question ID]]="","",IF(Tabel5[[#This Row],[Respons Vendor]]=AE60,"ok","nok"))</f>
        <v>nok</v>
      </c>
      <c r="AC60" s="18" t="s">
        <v>62</v>
      </c>
      <c r="AD60" s="89">
        <v>1</v>
      </c>
      <c r="AE60" s="89" t="s">
        <v>230</v>
      </c>
      <c r="AF60" s="89">
        <f t="shared" si="43"/>
        <v>1</v>
      </c>
      <c r="AG60" s="89">
        <f>IF(AND(AE60="See Note",Tabel5[[#This Row],[Respons Vendor]]=AE60,Tabel5[[#This Row],[Note]]&lt;&gt;""),AF60,0)</f>
        <v>0</v>
      </c>
      <c r="AH60" s="89"/>
      <c r="AI60" s="90">
        <f>IF(AND(Tabel5[[#This Row],[Respons Vendor]]=AE60,Tabel5[[#This Row],[Respons Vendor]]&lt;&gt;"See Note"),AD60,AG60)</f>
        <v>0</v>
      </c>
      <c r="AJ60" s="18"/>
      <c r="AK60" s="89"/>
      <c r="AL60" s="18"/>
      <c r="AM60" s="95">
        <f t="shared" si="16"/>
        <v>0</v>
      </c>
      <c r="AN60" s="95">
        <f t="shared" si="17"/>
        <v>0</v>
      </c>
      <c r="AO60" s="95">
        <f t="shared" si="18"/>
        <v>1</v>
      </c>
      <c r="AP60" s="95">
        <f t="shared" si="19"/>
        <v>0</v>
      </c>
      <c r="AQ60" s="95">
        <f t="shared" si="20"/>
        <v>0</v>
      </c>
      <c r="AR60" s="95">
        <f t="shared" si="21"/>
        <v>0</v>
      </c>
      <c r="AS60" s="95">
        <f t="shared" si="22"/>
        <v>0</v>
      </c>
      <c r="AT60" s="95">
        <f t="shared" si="23"/>
        <v>0</v>
      </c>
      <c r="AU60" s="95">
        <f t="shared" si="24"/>
        <v>0</v>
      </c>
      <c r="AV60" s="95">
        <f t="shared" si="25"/>
        <v>0</v>
      </c>
      <c r="AW60" s="95">
        <f t="shared" si="26"/>
        <v>0</v>
      </c>
      <c r="AX60" s="95">
        <f t="shared" si="27"/>
        <v>0</v>
      </c>
      <c r="AY60" s="95">
        <f t="shared" si="28"/>
        <v>0</v>
      </c>
      <c r="AZ60" s="95">
        <f t="shared" si="29"/>
        <v>0</v>
      </c>
      <c r="BA60" s="95">
        <f t="shared" si="30"/>
        <v>0</v>
      </c>
      <c r="BB60" s="95">
        <f t="shared" si="31"/>
        <v>0</v>
      </c>
      <c r="BC60" s="95">
        <f t="shared" si="32"/>
        <v>0</v>
      </c>
      <c r="BD60" s="95">
        <f t="shared" si="33"/>
        <v>0</v>
      </c>
      <c r="BE60" s="95">
        <f t="shared" si="34"/>
        <v>0</v>
      </c>
      <c r="BF60" s="95">
        <f t="shared" si="35"/>
        <v>0</v>
      </c>
      <c r="BG60" s="64"/>
      <c r="BI60" s="17"/>
      <c r="BJ60" s="17"/>
      <c r="BK60" s="17"/>
      <c r="BL60" s="17"/>
      <c r="BM60" s="17"/>
      <c r="BN60" s="17"/>
      <c r="BO60" s="17"/>
      <c r="BP60" s="17"/>
      <c r="BQ60" s="17"/>
      <c r="BR60" s="17"/>
      <c r="BS60" s="17"/>
      <c r="BT60" s="17"/>
      <c r="BU60" s="17"/>
      <c r="BV60" s="17"/>
      <c r="BW60" s="17"/>
      <c r="BX60" s="17"/>
      <c r="BY60" s="17"/>
      <c r="BZ60" s="17"/>
      <c r="CA60" s="17"/>
      <c r="CB60" s="17"/>
      <c r="CC60" s="17"/>
      <c r="CD60" s="17"/>
    </row>
    <row r="61" spans="1:82" ht="22.5" x14ac:dyDescent="0.2">
      <c r="A61" s="246" t="s">
        <v>768</v>
      </c>
      <c r="B61" s="248" t="s">
        <v>769</v>
      </c>
      <c r="C61" s="44" t="str">
        <f t="shared" si="44"/>
        <v/>
      </c>
      <c r="D61" s="44" t="str">
        <f t="shared" si="1"/>
        <v/>
      </c>
      <c r="E61" s="119" t="str">
        <f t="shared" si="2"/>
        <v>Yes</v>
      </c>
      <c r="F61" s="119" t="s">
        <v>758</v>
      </c>
      <c r="G61" s="117" t="s">
        <v>770</v>
      </c>
      <c r="H61" s="18"/>
      <c r="I61" s="18"/>
      <c r="J61" s="18"/>
      <c r="K61" s="18"/>
      <c r="L61" s="18"/>
      <c r="M61" s="18"/>
      <c r="N61" s="18"/>
      <c r="O61" s="18"/>
      <c r="P61" s="18"/>
      <c r="Q61" s="18"/>
      <c r="R61" s="18"/>
      <c r="S61" s="18"/>
      <c r="T61" s="18"/>
      <c r="U61" s="18"/>
      <c r="V61" s="18"/>
      <c r="W61" s="18"/>
      <c r="X61" s="18"/>
      <c r="Y61" s="18"/>
      <c r="Z61" s="18"/>
      <c r="AA61" s="18"/>
      <c r="AB61" s="18" t="str">
        <f>IF(Tabel5[[#This Row],[Question ID]]="","",IF(Tabel5[[#This Row],[Respons Vendor]]=AE61,"ok","nok"))</f>
        <v>nok</v>
      </c>
      <c r="AC61" s="18" t="s">
        <v>62</v>
      </c>
      <c r="AD61" s="89">
        <v>1</v>
      </c>
      <c r="AE61" s="89" t="s">
        <v>230</v>
      </c>
      <c r="AF61" s="89">
        <f t="shared" si="43"/>
        <v>1</v>
      </c>
      <c r="AG61" s="89">
        <f>IF(AND(AE61="See Note",Tabel5[[#This Row],[Respons Vendor]]=AE61,Tabel5[[#This Row],[Note]]&lt;&gt;""),AF61,0)</f>
        <v>0</v>
      </c>
      <c r="AH61" s="89"/>
      <c r="AI61" s="90">
        <f>IF(AND(Tabel5[[#This Row],[Respons Vendor]]=AE61,Tabel5[[#This Row],[Respons Vendor]]&lt;&gt;"See Note"),AD61,AG61)</f>
        <v>0</v>
      </c>
      <c r="AJ61" s="18"/>
      <c r="AK61" s="89"/>
      <c r="AL61" s="18"/>
      <c r="AM61" s="95">
        <f t="shared" si="16"/>
        <v>0</v>
      </c>
      <c r="AN61" s="95">
        <f t="shared" si="17"/>
        <v>0</v>
      </c>
      <c r="AO61" s="95">
        <f t="shared" si="18"/>
        <v>1</v>
      </c>
      <c r="AP61" s="95">
        <f t="shared" si="19"/>
        <v>0</v>
      </c>
      <c r="AQ61" s="95">
        <f t="shared" si="20"/>
        <v>0</v>
      </c>
      <c r="AR61" s="95">
        <f t="shared" si="21"/>
        <v>0</v>
      </c>
      <c r="AS61" s="95">
        <f t="shared" si="22"/>
        <v>0</v>
      </c>
      <c r="AT61" s="95">
        <f t="shared" si="23"/>
        <v>0</v>
      </c>
      <c r="AU61" s="95">
        <f t="shared" si="24"/>
        <v>0</v>
      </c>
      <c r="AV61" s="95">
        <f t="shared" si="25"/>
        <v>0</v>
      </c>
      <c r="AW61" s="95">
        <f t="shared" si="26"/>
        <v>0</v>
      </c>
      <c r="AX61" s="95">
        <f t="shared" si="27"/>
        <v>0</v>
      </c>
      <c r="AY61" s="95">
        <f t="shared" si="28"/>
        <v>0</v>
      </c>
      <c r="AZ61" s="95">
        <f t="shared" si="29"/>
        <v>0</v>
      </c>
      <c r="BA61" s="95">
        <f t="shared" si="30"/>
        <v>0</v>
      </c>
      <c r="BB61" s="95">
        <f t="shared" si="31"/>
        <v>0</v>
      </c>
      <c r="BC61" s="95">
        <f t="shared" si="32"/>
        <v>0</v>
      </c>
      <c r="BD61" s="95">
        <f t="shared" si="33"/>
        <v>0</v>
      </c>
      <c r="BE61" s="95">
        <f t="shared" si="34"/>
        <v>0</v>
      </c>
      <c r="BF61" s="95">
        <f t="shared" si="35"/>
        <v>0</v>
      </c>
      <c r="BG61" s="64"/>
      <c r="BI61" s="17"/>
      <c r="BJ61" s="17"/>
      <c r="BK61" s="17"/>
      <c r="BL61" s="17"/>
      <c r="BM61" s="17"/>
      <c r="BN61" s="17"/>
      <c r="BO61" s="17"/>
      <c r="BP61" s="17"/>
      <c r="BQ61" s="17"/>
      <c r="BR61" s="17"/>
      <c r="BS61" s="17"/>
      <c r="BT61" s="17"/>
      <c r="BU61" s="17"/>
      <c r="BV61" s="17"/>
      <c r="BW61" s="17"/>
      <c r="BX61" s="17"/>
      <c r="BY61" s="17"/>
      <c r="BZ61" s="17"/>
      <c r="CA61" s="17"/>
      <c r="CB61" s="17"/>
      <c r="CC61" s="17"/>
      <c r="CD61" s="17"/>
    </row>
    <row r="62" spans="1:82" ht="33.75" x14ac:dyDescent="0.2">
      <c r="A62" s="246" t="s">
        <v>771</v>
      </c>
      <c r="B62" s="248" t="s">
        <v>772</v>
      </c>
      <c r="C62" s="44" t="str">
        <f t="shared" si="44"/>
        <v/>
      </c>
      <c r="D62" s="44" t="str">
        <f t="shared" si="1"/>
        <v/>
      </c>
      <c r="E62" s="119" t="str">
        <f t="shared" si="2"/>
        <v>Yes</v>
      </c>
      <c r="F62" s="119" t="s">
        <v>758</v>
      </c>
      <c r="G62" s="254" t="s">
        <v>773</v>
      </c>
      <c r="H62" s="18"/>
      <c r="I62" s="18"/>
      <c r="J62" s="18"/>
      <c r="K62" s="18"/>
      <c r="L62" s="18"/>
      <c r="M62" s="18"/>
      <c r="N62" s="18"/>
      <c r="O62" s="18"/>
      <c r="P62" s="18"/>
      <c r="Q62" s="18"/>
      <c r="R62" s="18"/>
      <c r="S62" s="18"/>
      <c r="T62" s="18"/>
      <c r="U62" s="18"/>
      <c r="V62" s="18"/>
      <c r="W62" s="18"/>
      <c r="X62" s="18"/>
      <c r="Y62" s="18"/>
      <c r="Z62" s="18"/>
      <c r="AA62" s="18"/>
      <c r="AB62" s="18" t="str">
        <f>IF(Tabel5[[#This Row],[Question ID]]="","",IF(Tabel5[[#This Row],[Respons Vendor]]=AE62,"ok","nok"))</f>
        <v>nok</v>
      </c>
      <c r="AC62" s="18" t="s">
        <v>62</v>
      </c>
      <c r="AD62" s="89">
        <v>1</v>
      </c>
      <c r="AE62" s="89" t="s">
        <v>230</v>
      </c>
      <c r="AF62" s="89">
        <f t="shared" si="43"/>
        <v>1</v>
      </c>
      <c r="AG62" s="89">
        <f>IF(AND(AE62="See Note",Tabel5[[#This Row],[Respons Vendor]]=AE62,Tabel5[[#This Row],[Note]]&lt;&gt;""),AF62,0)</f>
        <v>0</v>
      </c>
      <c r="AH62" s="89"/>
      <c r="AI62" s="90">
        <f>IF(AND(Tabel5[[#This Row],[Respons Vendor]]=AE62,Tabel5[[#This Row],[Respons Vendor]]&lt;&gt;"See Note"),AD62,AG62)</f>
        <v>0</v>
      </c>
      <c r="AJ62" s="18"/>
      <c r="AK62" s="89"/>
      <c r="AL62" s="18"/>
      <c r="AM62" s="95">
        <f t="shared" si="16"/>
        <v>0</v>
      </c>
      <c r="AN62" s="95">
        <f t="shared" si="17"/>
        <v>0</v>
      </c>
      <c r="AO62" s="95">
        <f t="shared" si="18"/>
        <v>1</v>
      </c>
      <c r="AP62" s="95">
        <f t="shared" si="19"/>
        <v>0</v>
      </c>
      <c r="AQ62" s="95">
        <f t="shared" si="20"/>
        <v>0</v>
      </c>
      <c r="AR62" s="95">
        <f t="shared" si="21"/>
        <v>0</v>
      </c>
      <c r="AS62" s="95">
        <f t="shared" si="22"/>
        <v>0</v>
      </c>
      <c r="AT62" s="95">
        <f t="shared" si="23"/>
        <v>0</v>
      </c>
      <c r="AU62" s="95">
        <f t="shared" si="24"/>
        <v>0</v>
      </c>
      <c r="AV62" s="95">
        <f t="shared" si="25"/>
        <v>0</v>
      </c>
      <c r="AW62" s="95">
        <f t="shared" si="26"/>
        <v>0</v>
      </c>
      <c r="AX62" s="95">
        <f t="shared" si="27"/>
        <v>0</v>
      </c>
      <c r="AY62" s="95">
        <f t="shared" si="28"/>
        <v>0</v>
      </c>
      <c r="AZ62" s="95">
        <f t="shared" si="29"/>
        <v>0</v>
      </c>
      <c r="BA62" s="95">
        <f t="shared" si="30"/>
        <v>0</v>
      </c>
      <c r="BB62" s="95">
        <f t="shared" si="31"/>
        <v>0</v>
      </c>
      <c r="BC62" s="95">
        <f t="shared" si="32"/>
        <v>0</v>
      </c>
      <c r="BD62" s="95">
        <f t="shared" si="33"/>
        <v>0</v>
      </c>
      <c r="BE62" s="95">
        <f t="shared" si="34"/>
        <v>0</v>
      </c>
      <c r="BF62" s="95">
        <f t="shared" si="35"/>
        <v>0</v>
      </c>
      <c r="BG62" s="64"/>
      <c r="BI62" s="17"/>
      <c r="BJ62" s="17"/>
      <c r="BK62" s="17"/>
      <c r="BL62" s="17"/>
      <c r="BM62" s="17"/>
      <c r="BN62" s="17"/>
      <c r="BO62" s="17"/>
      <c r="BP62" s="17"/>
      <c r="BQ62" s="17"/>
      <c r="BR62" s="17"/>
      <c r="BS62" s="17"/>
      <c r="BT62" s="17"/>
      <c r="BU62" s="17"/>
      <c r="BV62" s="17"/>
      <c r="BW62" s="17"/>
      <c r="BX62" s="17"/>
      <c r="BY62" s="17"/>
      <c r="BZ62" s="17"/>
      <c r="CA62" s="17"/>
      <c r="CB62" s="17"/>
      <c r="CC62" s="17"/>
      <c r="CD62" s="17"/>
    </row>
    <row r="63" spans="1:82" ht="45" x14ac:dyDescent="0.2">
      <c r="A63" s="244" t="s">
        <v>774</v>
      </c>
      <c r="B63" s="247" t="s">
        <v>775</v>
      </c>
      <c r="C63" s="44" t="str">
        <f t="shared" si="44"/>
        <v/>
      </c>
      <c r="D63" s="44" t="str">
        <f t="shared" si="1"/>
        <v/>
      </c>
      <c r="E63" s="119" t="str">
        <f t="shared" si="2"/>
        <v>Yes</v>
      </c>
      <c r="F63" s="119" t="s">
        <v>758</v>
      </c>
      <c r="G63" s="117" t="s">
        <v>776</v>
      </c>
      <c r="H63" s="18"/>
      <c r="I63" s="18"/>
      <c r="J63" s="18"/>
      <c r="K63" s="18"/>
      <c r="L63" s="18"/>
      <c r="M63" s="18"/>
      <c r="N63" s="18"/>
      <c r="O63" s="18"/>
      <c r="P63" s="18"/>
      <c r="Q63" s="18"/>
      <c r="R63" s="18"/>
      <c r="S63" s="18"/>
      <c r="T63" s="18"/>
      <c r="U63" s="18"/>
      <c r="V63" s="18"/>
      <c r="W63" s="18"/>
      <c r="X63" s="18"/>
      <c r="Y63" s="18"/>
      <c r="Z63" s="18"/>
      <c r="AA63" s="18"/>
      <c r="AB63" s="18" t="str">
        <f>IF(Tabel5[[#This Row],[Question ID]]="","",IF(Tabel5[[#This Row],[Respons Vendor]]=AE63,"ok","nok"))</f>
        <v>nok</v>
      </c>
      <c r="AC63" s="18" t="s">
        <v>62</v>
      </c>
      <c r="AD63" s="89">
        <v>1</v>
      </c>
      <c r="AE63" s="89" t="s">
        <v>230</v>
      </c>
      <c r="AF63" s="89">
        <f t="shared" si="43"/>
        <v>1</v>
      </c>
      <c r="AG63" s="89">
        <f>IF(AND(AE63="See Note",Tabel5[[#This Row],[Respons Vendor]]=AE63,Tabel5[[#This Row],[Note]]&lt;&gt;""),AF63,0)</f>
        <v>0</v>
      </c>
      <c r="AH63" s="89"/>
      <c r="AI63" s="90">
        <f>IF(AND(Tabel5[[#This Row],[Respons Vendor]]=AE63,Tabel5[[#This Row],[Respons Vendor]]&lt;&gt;"See Note"),AD63,AG63)</f>
        <v>0</v>
      </c>
      <c r="AJ63" s="18"/>
      <c r="AK63" s="89"/>
      <c r="AL63" s="18"/>
      <c r="AM63" s="95">
        <f t="shared" si="16"/>
        <v>0</v>
      </c>
      <c r="AN63" s="95">
        <f t="shared" si="17"/>
        <v>0</v>
      </c>
      <c r="AO63" s="95">
        <f t="shared" si="18"/>
        <v>1</v>
      </c>
      <c r="AP63" s="95">
        <f t="shared" si="19"/>
        <v>0</v>
      </c>
      <c r="AQ63" s="95">
        <f t="shared" si="20"/>
        <v>0</v>
      </c>
      <c r="AR63" s="95">
        <f t="shared" si="21"/>
        <v>0</v>
      </c>
      <c r="AS63" s="95">
        <f t="shared" si="22"/>
        <v>0</v>
      </c>
      <c r="AT63" s="95">
        <f t="shared" si="23"/>
        <v>0</v>
      </c>
      <c r="AU63" s="95">
        <f t="shared" si="24"/>
        <v>0</v>
      </c>
      <c r="AV63" s="95">
        <f t="shared" si="25"/>
        <v>0</v>
      </c>
      <c r="AW63" s="95">
        <f t="shared" si="26"/>
        <v>0</v>
      </c>
      <c r="AX63" s="95">
        <f t="shared" si="27"/>
        <v>0</v>
      </c>
      <c r="AY63" s="95">
        <f t="shared" si="28"/>
        <v>0</v>
      </c>
      <c r="AZ63" s="95">
        <f t="shared" si="29"/>
        <v>0</v>
      </c>
      <c r="BA63" s="95">
        <f t="shared" si="30"/>
        <v>0</v>
      </c>
      <c r="BB63" s="95">
        <f t="shared" si="31"/>
        <v>0</v>
      </c>
      <c r="BC63" s="95">
        <f t="shared" si="32"/>
        <v>0</v>
      </c>
      <c r="BD63" s="95">
        <f t="shared" si="33"/>
        <v>0</v>
      </c>
      <c r="BE63" s="95">
        <f t="shared" si="34"/>
        <v>0</v>
      </c>
      <c r="BF63" s="95">
        <f t="shared" si="35"/>
        <v>0</v>
      </c>
      <c r="BG63" s="64"/>
      <c r="BI63" s="17"/>
      <c r="BJ63" s="17"/>
      <c r="BK63" s="17"/>
      <c r="BL63" s="17"/>
      <c r="BM63" s="17"/>
      <c r="BN63" s="17"/>
      <c r="BO63" s="17"/>
      <c r="BP63" s="17"/>
      <c r="BQ63" s="17"/>
      <c r="BR63" s="17"/>
      <c r="BS63" s="17"/>
      <c r="BT63" s="17"/>
      <c r="BU63" s="17"/>
      <c r="BV63" s="17"/>
      <c r="BW63" s="17"/>
      <c r="BX63" s="17"/>
      <c r="BY63" s="17"/>
      <c r="BZ63" s="17"/>
      <c r="CA63" s="17"/>
      <c r="CB63" s="17"/>
      <c r="CC63" s="17"/>
      <c r="CD63" s="17"/>
    </row>
    <row r="64" spans="1:82" ht="22.5" x14ac:dyDescent="0.2">
      <c r="A64" s="244" t="s">
        <v>777</v>
      </c>
      <c r="B64" s="247" t="s">
        <v>778</v>
      </c>
      <c r="C64" s="44" t="str">
        <f t="shared" si="44"/>
        <v/>
      </c>
      <c r="D64" s="44" t="str">
        <f t="shared" si="1"/>
        <v/>
      </c>
      <c r="E64" s="119" t="str">
        <f t="shared" si="2"/>
        <v>Yes</v>
      </c>
      <c r="F64" s="119" t="s">
        <v>746</v>
      </c>
      <c r="G64" s="117" t="s">
        <v>779</v>
      </c>
      <c r="H64" s="18"/>
      <c r="I64" s="18"/>
      <c r="J64" s="18"/>
      <c r="K64" s="18"/>
      <c r="L64" s="18"/>
      <c r="M64" s="18"/>
      <c r="N64" s="18"/>
      <c r="O64" s="18"/>
      <c r="P64" s="18"/>
      <c r="Q64" s="18"/>
      <c r="R64" s="18"/>
      <c r="S64" s="18"/>
      <c r="T64" s="18"/>
      <c r="U64" s="18"/>
      <c r="V64" s="18"/>
      <c r="W64" s="18"/>
      <c r="X64" s="18"/>
      <c r="Y64" s="18"/>
      <c r="Z64" s="18"/>
      <c r="AA64" s="18"/>
      <c r="AB64" s="18" t="str">
        <f>IF(Tabel5[[#This Row],[Question ID]]="","",IF(Tabel5[[#This Row],[Respons Vendor]]=AE64,"ok","nok"))</f>
        <v>nok</v>
      </c>
      <c r="AC64" s="18" t="s">
        <v>62</v>
      </c>
      <c r="AD64" s="89">
        <v>1</v>
      </c>
      <c r="AE64" s="89" t="s">
        <v>230</v>
      </c>
      <c r="AF64" s="89">
        <f t="shared" si="43"/>
        <v>1</v>
      </c>
      <c r="AG64" s="89">
        <f>IF(AND(AE64="See Note",Tabel5[[#This Row],[Respons Vendor]]=AE64,Tabel5[[#This Row],[Note]]&lt;&gt;""),AF64,0)</f>
        <v>0</v>
      </c>
      <c r="AH64" s="89"/>
      <c r="AI64" s="90">
        <f>IF(AND(Tabel5[[#This Row],[Respons Vendor]]=AE64,Tabel5[[#This Row],[Respons Vendor]]&lt;&gt;"See Note"),AD64,AG64)</f>
        <v>0</v>
      </c>
      <c r="AJ64" s="18"/>
      <c r="AK64" s="89"/>
      <c r="AL64" s="18"/>
      <c r="AM64" s="95">
        <f t="shared" si="16"/>
        <v>0</v>
      </c>
      <c r="AN64" s="95">
        <f t="shared" si="17"/>
        <v>0</v>
      </c>
      <c r="AO64" s="95">
        <f t="shared" si="18"/>
        <v>1</v>
      </c>
      <c r="AP64" s="95">
        <f t="shared" si="19"/>
        <v>0</v>
      </c>
      <c r="AQ64" s="95">
        <f t="shared" si="20"/>
        <v>0</v>
      </c>
      <c r="AR64" s="95">
        <f t="shared" si="21"/>
        <v>0</v>
      </c>
      <c r="AS64" s="95">
        <f t="shared" si="22"/>
        <v>0</v>
      </c>
      <c r="AT64" s="95">
        <f t="shared" si="23"/>
        <v>0</v>
      </c>
      <c r="AU64" s="95">
        <f t="shared" si="24"/>
        <v>0</v>
      </c>
      <c r="AV64" s="95">
        <f t="shared" si="25"/>
        <v>0</v>
      </c>
      <c r="AW64" s="95">
        <f t="shared" si="26"/>
        <v>0</v>
      </c>
      <c r="AX64" s="95">
        <f t="shared" si="27"/>
        <v>0</v>
      </c>
      <c r="AY64" s="95">
        <f t="shared" si="28"/>
        <v>0</v>
      </c>
      <c r="AZ64" s="95">
        <f t="shared" si="29"/>
        <v>0</v>
      </c>
      <c r="BA64" s="95">
        <f t="shared" si="30"/>
        <v>0</v>
      </c>
      <c r="BB64" s="95">
        <f t="shared" si="31"/>
        <v>0</v>
      </c>
      <c r="BC64" s="95">
        <f t="shared" si="32"/>
        <v>0</v>
      </c>
      <c r="BD64" s="95">
        <f t="shared" si="33"/>
        <v>0</v>
      </c>
      <c r="BE64" s="95">
        <f t="shared" si="34"/>
        <v>0</v>
      </c>
      <c r="BF64" s="95">
        <f t="shared" si="35"/>
        <v>0</v>
      </c>
      <c r="BG64" s="64"/>
      <c r="BI64" s="17"/>
      <c r="BJ64" s="17"/>
      <c r="BK64" s="17"/>
      <c r="BL64" s="17"/>
      <c r="BM64" s="17"/>
      <c r="BN64" s="17"/>
      <c r="BO64" s="17"/>
      <c r="BP64" s="17"/>
      <c r="BQ64" s="17"/>
      <c r="BR64" s="17"/>
      <c r="BS64" s="17"/>
      <c r="BT64" s="17"/>
      <c r="BU64" s="17"/>
      <c r="BV64" s="17"/>
      <c r="BW64" s="17"/>
      <c r="BX64" s="17"/>
      <c r="BY64" s="17"/>
      <c r="BZ64" s="17"/>
      <c r="CA64" s="17"/>
      <c r="CB64" s="17"/>
      <c r="CC64" s="17"/>
      <c r="CD64" s="17"/>
    </row>
    <row r="65" spans="1:82" x14ac:dyDescent="0.2">
      <c r="A65" s="244" t="s">
        <v>780</v>
      </c>
      <c r="B65" s="247" t="s">
        <v>781</v>
      </c>
      <c r="C65" s="44" t="str">
        <f t="shared" si="44"/>
        <v/>
      </c>
      <c r="D65" s="44" t="str">
        <f t="shared" si="1"/>
        <v/>
      </c>
      <c r="E65" s="119" t="str">
        <f t="shared" si="2"/>
        <v>Yes</v>
      </c>
      <c r="F65" s="119" t="s">
        <v>758</v>
      </c>
      <c r="G65" s="117"/>
      <c r="H65" s="18"/>
      <c r="I65" s="18"/>
      <c r="J65" s="18"/>
      <c r="K65" s="18"/>
      <c r="L65" s="18"/>
      <c r="M65" s="18"/>
      <c r="N65" s="18"/>
      <c r="O65" s="18"/>
      <c r="P65" s="18"/>
      <c r="Q65" s="18"/>
      <c r="R65" s="18"/>
      <c r="S65" s="18"/>
      <c r="T65" s="18"/>
      <c r="U65" s="18"/>
      <c r="V65" s="18"/>
      <c r="W65" s="18"/>
      <c r="X65" s="18"/>
      <c r="Y65" s="18"/>
      <c r="Z65" s="18"/>
      <c r="AA65" s="18"/>
      <c r="AB65" s="18" t="str">
        <f>IF(Tabel5[[#This Row],[Question ID]]="","",IF(Tabel5[[#This Row],[Respons Vendor]]=AE65,"ok","nok"))</f>
        <v>nok</v>
      </c>
      <c r="AC65" s="18" t="s">
        <v>62</v>
      </c>
      <c r="AD65" s="89">
        <v>1</v>
      </c>
      <c r="AE65" s="89" t="s">
        <v>230</v>
      </c>
      <c r="AF65" s="89">
        <f t="shared" si="43"/>
        <v>1</v>
      </c>
      <c r="AG65" s="89">
        <f>IF(AND(AE65="See Note",Tabel5[[#This Row],[Respons Vendor]]=AE65,Tabel5[[#This Row],[Note]]&lt;&gt;""),AF65,0)</f>
        <v>0</v>
      </c>
      <c r="AH65" s="89"/>
      <c r="AI65" s="90">
        <f>IF(AND(Tabel5[[#This Row],[Respons Vendor]]=AE65,Tabel5[[#This Row],[Respons Vendor]]&lt;&gt;"See Note"),AD65,AG65)</f>
        <v>0</v>
      </c>
      <c r="AJ65" s="18"/>
      <c r="AK65" s="89"/>
      <c r="AL65" s="18"/>
      <c r="AM65" s="95">
        <f t="shared" ref="AM65:AM124" si="45">IF($AC65=AM$1,$AD65,0)</f>
        <v>0</v>
      </c>
      <c r="AN65" s="95">
        <f t="shared" ref="AN65:AN124" si="46">IF($AC65=AM$1,$AI65,0)</f>
        <v>0</v>
      </c>
      <c r="AO65" s="95">
        <f t="shared" ref="AO65:AO124" si="47">IF($AC65=AO$1,$AD65,0)</f>
        <v>1</v>
      </c>
      <c r="AP65" s="95">
        <f t="shared" ref="AP65:AP124" si="48">IF($AC65=AO$1,$AI65,0)</f>
        <v>0</v>
      </c>
      <c r="AQ65" s="95">
        <f t="shared" ref="AQ65:AQ124" si="49">IF($AC65=AQ$1,$AD65,0)</f>
        <v>0</v>
      </c>
      <c r="AR65" s="95">
        <f t="shared" ref="AR65:AR124" si="50">IF($AC65=AQ$1,$AI65,0)</f>
        <v>0</v>
      </c>
      <c r="AS65" s="95">
        <f t="shared" ref="AS65:AS124" si="51">IF($AC65=AS$1,$AD65,0)</f>
        <v>0</v>
      </c>
      <c r="AT65" s="95">
        <f t="shared" ref="AT65:AT124" si="52">IF($AC65=AS$1,$AI65,0)</f>
        <v>0</v>
      </c>
      <c r="AU65" s="95">
        <f t="shared" ref="AU65:AU124" si="53">IF($AC65=AU$1,$AD65,0)</f>
        <v>0</v>
      </c>
      <c r="AV65" s="95">
        <f t="shared" ref="AV65:AV124" si="54">IF($AC65=AU$1,$AI65,0)</f>
        <v>0</v>
      </c>
      <c r="AW65" s="95">
        <f t="shared" ref="AW65:AW124" si="55">IF($AC65=AW$1,$AD65,0)</f>
        <v>0</v>
      </c>
      <c r="AX65" s="95">
        <f t="shared" ref="AX65:AX124" si="56">IF($AC65=AW$1,$AI65,0)</f>
        <v>0</v>
      </c>
      <c r="AY65" s="95">
        <f t="shared" ref="AY65:AY124" si="57">IF($AC65=AY$1,$AD65,0)</f>
        <v>0</v>
      </c>
      <c r="AZ65" s="95">
        <f t="shared" ref="AZ65:AZ124" si="58">IF($AC65=AY$1,$AI65,0)</f>
        <v>0</v>
      </c>
      <c r="BA65" s="95">
        <f t="shared" ref="BA65:BA124" si="59">IF($AC65=BA$1,$AD65,0)</f>
        <v>0</v>
      </c>
      <c r="BB65" s="95">
        <f t="shared" ref="BB65:BB124" si="60">IF($AC65=BA$1,$AI65,0)</f>
        <v>0</v>
      </c>
      <c r="BC65" s="95">
        <f t="shared" ref="BC65:BC124" si="61">IF($AC65=BC$1,$AD65,0)</f>
        <v>0</v>
      </c>
      <c r="BD65" s="95">
        <f t="shared" ref="BD65:BD124" si="62">IF($AC65=BC$1,$AI65,0)</f>
        <v>0</v>
      </c>
      <c r="BE65" s="95">
        <f t="shared" ref="BE65:BE124" si="63">IF($AC65=BE$1,$AD65,0)</f>
        <v>0</v>
      </c>
      <c r="BF65" s="95">
        <f t="shared" ref="BF65:BF124" si="64">IF($AC65=BE$1,$AI65,0)</f>
        <v>0</v>
      </c>
      <c r="BG65" s="64"/>
      <c r="BI65" s="17"/>
      <c r="BJ65" s="17"/>
      <c r="BK65" s="17"/>
      <c r="BL65" s="17"/>
      <c r="BM65" s="17"/>
      <c r="BN65" s="17"/>
      <c r="BO65" s="17"/>
      <c r="BP65" s="17"/>
      <c r="BQ65" s="17"/>
      <c r="BR65" s="17"/>
      <c r="BS65" s="17"/>
      <c r="BT65" s="17"/>
      <c r="BU65" s="17"/>
      <c r="BV65" s="17"/>
      <c r="BW65" s="17"/>
      <c r="BX65" s="17"/>
      <c r="BY65" s="17"/>
      <c r="BZ65" s="17"/>
      <c r="CA65" s="17"/>
      <c r="CB65" s="17"/>
      <c r="CC65" s="17"/>
      <c r="CD65" s="17"/>
    </row>
    <row r="66" spans="1:82" ht="33.75" x14ac:dyDescent="0.2">
      <c r="A66" s="17" t="s">
        <v>782</v>
      </c>
      <c r="B66" s="19" t="s">
        <v>783</v>
      </c>
      <c r="C66" s="44" t="str">
        <f t="shared" si="44"/>
        <v/>
      </c>
      <c r="D66" s="44" t="str">
        <f t="shared" si="1"/>
        <v/>
      </c>
      <c r="E66" s="119" t="str">
        <f t="shared" si="2"/>
        <v>Yes</v>
      </c>
      <c r="F66" s="119" t="s">
        <v>758</v>
      </c>
      <c r="G66" s="117" t="s">
        <v>784</v>
      </c>
      <c r="H66" s="18"/>
      <c r="I66" s="18"/>
      <c r="J66" s="18"/>
      <c r="K66" s="18"/>
      <c r="L66" s="18"/>
      <c r="M66" s="18"/>
      <c r="N66" s="18"/>
      <c r="O66" s="18"/>
      <c r="P66" s="18"/>
      <c r="Q66" s="18"/>
      <c r="R66" s="18"/>
      <c r="S66" s="18"/>
      <c r="T66" s="18"/>
      <c r="U66" s="18"/>
      <c r="V66" s="18"/>
      <c r="W66" s="18"/>
      <c r="X66" s="18"/>
      <c r="Y66" s="18"/>
      <c r="Z66" s="18"/>
      <c r="AA66" s="18"/>
      <c r="AB66" s="18" t="str">
        <f>IF(Tabel5[[#This Row],[Question ID]]="","",IF(Tabel5[[#This Row],[Respons Vendor]]=AE66,"ok","nok"))</f>
        <v>nok</v>
      </c>
      <c r="AC66" s="18" t="s">
        <v>62</v>
      </c>
      <c r="AD66" s="105">
        <v>3</v>
      </c>
      <c r="AE66" s="89" t="s">
        <v>230</v>
      </c>
      <c r="AF66" s="89">
        <f t="shared" si="43"/>
        <v>3</v>
      </c>
      <c r="AG66" s="89">
        <f>IF(AND(AE66="See Note",Tabel5[[#This Row],[Respons Vendor]]=AE66,Tabel5[[#This Row],[Note]]&lt;&gt;""),AF66,0)</f>
        <v>0</v>
      </c>
      <c r="AH66" s="89"/>
      <c r="AI66" s="90">
        <f>IF(AND(Tabel5[[#This Row],[Respons Vendor]]=AE66,Tabel5[[#This Row],[Respons Vendor]]&lt;&gt;"See Note"),AD66,AG66)</f>
        <v>0</v>
      </c>
      <c r="AJ66" s="18"/>
      <c r="AK66" s="89"/>
      <c r="AL66" s="18"/>
      <c r="AM66" s="95">
        <f t="shared" si="45"/>
        <v>0</v>
      </c>
      <c r="AN66" s="95">
        <f t="shared" si="46"/>
        <v>0</v>
      </c>
      <c r="AO66" s="95">
        <f t="shared" si="47"/>
        <v>3</v>
      </c>
      <c r="AP66" s="95">
        <f t="shared" si="48"/>
        <v>0</v>
      </c>
      <c r="AQ66" s="95">
        <f t="shared" si="49"/>
        <v>0</v>
      </c>
      <c r="AR66" s="95">
        <f t="shared" si="50"/>
        <v>0</v>
      </c>
      <c r="AS66" s="95">
        <f t="shared" si="51"/>
        <v>0</v>
      </c>
      <c r="AT66" s="95">
        <f t="shared" si="52"/>
        <v>0</v>
      </c>
      <c r="AU66" s="95">
        <f t="shared" si="53"/>
        <v>0</v>
      </c>
      <c r="AV66" s="95">
        <f t="shared" si="54"/>
        <v>0</v>
      </c>
      <c r="AW66" s="95">
        <f t="shared" si="55"/>
        <v>0</v>
      </c>
      <c r="AX66" s="95">
        <f t="shared" si="56"/>
        <v>0</v>
      </c>
      <c r="AY66" s="95">
        <f t="shared" si="57"/>
        <v>0</v>
      </c>
      <c r="AZ66" s="95">
        <f t="shared" si="58"/>
        <v>0</v>
      </c>
      <c r="BA66" s="95">
        <f t="shared" si="59"/>
        <v>0</v>
      </c>
      <c r="BB66" s="95">
        <f t="shared" si="60"/>
        <v>0</v>
      </c>
      <c r="BC66" s="95">
        <f t="shared" si="61"/>
        <v>0</v>
      </c>
      <c r="BD66" s="95">
        <f t="shared" si="62"/>
        <v>0</v>
      </c>
      <c r="BE66" s="95">
        <f t="shared" si="63"/>
        <v>0</v>
      </c>
      <c r="BF66" s="95">
        <f t="shared" si="64"/>
        <v>0</v>
      </c>
      <c r="BG66" s="64"/>
      <c r="BI66" s="17"/>
      <c r="BJ66" s="17"/>
      <c r="BK66" s="17"/>
      <c r="BL66" s="17"/>
      <c r="BM66" s="17"/>
      <c r="BN66" s="17"/>
      <c r="BO66" s="17"/>
      <c r="BP66" s="17"/>
      <c r="BQ66" s="17"/>
      <c r="BR66" s="17"/>
      <c r="BS66" s="17"/>
      <c r="BT66" s="17"/>
      <c r="BU66" s="17"/>
      <c r="BV66" s="17"/>
      <c r="BW66" s="17"/>
      <c r="BX66" s="17"/>
      <c r="BY66" s="17"/>
      <c r="BZ66" s="17"/>
      <c r="CA66" s="17"/>
      <c r="CB66" s="17"/>
      <c r="CC66" s="17"/>
      <c r="CD66" s="17"/>
    </row>
    <row r="67" spans="1:82" ht="33.75" x14ac:dyDescent="0.2">
      <c r="A67" s="17" t="s">
        <v>785</v>
      </c>
      <c r="B67" s="19" t="s">
        <v>786</v>
      </c>
      <c r="C67" s="44" t="str">
        <f t="shared" si="44"/>
        <v/>
      </c>
      <c r="D67" s="44" t="str">
        <f t="shared" si="1"/>
        <v/>
      </c>
      <c r="E67" s="119" t="str">
        <f t="shared" si="2"/>
        <v>Yes</v>
      </c>
      <c r="F67" s="119" t="s">
        <v>758</v>
      </c>
      <c r="G67" s="117" t="s">
        <v>784</v>
      </c>
      <c r="H67" s="18"/>
      <c r="I67" s="18"/>
      <c r="J67" s="18"/>
      <c r="K67" s="18"/>
      <c r="L67" s="18"/>
      <c r="M67" s="18"/>
      <c r="N67" s="18"/>
      <c r="O67" s="18"/>
      <c r="P67" s="18"/>
      <c r="Q67" s="18"/>
      <c r="R67" s="18"/>
      <c r="S67" s="18"/>
      <c r="T67" s="18"/>
      <c r="U67" s="18"/>
      <c r="V67" s="18"/>
      <c r="W67" s="18"/>
      <c r="X67" s="18"/>
      <c r="Y67" s="18"/>
      <c r="Z67" s="18"/>
      <c r="AA67" s="18"/>
      <c r="AB67" s="18" t="str">
        <f>IF(Tabel5[[#This Row],[Question ID]]="","",IF(Tabel5[[#This Row],[Respons Vendor]]=AE67,"ok","nok"))</f>
        <v>nok</v>
      </c>
      <c r="AC67" s="18" t="s">
        <v>62</v>
      </c>
      <c r="AD67" s="89">
        <v>1</v>
      </c>
      <c r="AE67" s="89" t="s">
        <v>230</v>
      </c>
      <c r="AF67" s="89">
        <f t="shared" si="43"/>
        <v>1</v>
      </c>
      <c r="AG67" s="89">
        <f>IF(AND(AE67="See Note",Tabel5[[#This Row],[Respons Vendor]]=AE67,Tabel5[[#This Row],[Note]]&lt;&gt;""),AF67,0)</f>
        <v>0</v>
      </c>
      <c r="AH67" s="89"/>
      <c r="AI67" s="90">
        <f>IF(AND(Tabel5[[#This Row],[Respons Vendor]]=AE67,Tabel5[[#This Row],[Respons Vendor]]&lt;&gt;"See Note"),AD67,AG67)</f>
        <v>0</v>
      </c>
      <c r="AJ67" s="18"/>
      <c r="AK67" s="89"/>
      <c r="AL67" s="18"/>
      <c r="AM67" s="95">
        <f t="shared" si="45"/>
        <v>0</v>
      </c>
      <c r="AN67" s="95">
        <f t="shared" si="46"/>
        <v>0</v>
      </c>
      <c r="AO67" s="95">
        <f t="shared" si="47"/>
        <v>1</v>
      </c>
      <c r="AP67" s="95">
        <f t="shared" si="48"/>
        <v>0</v>
      </c>
      <c r="AQ67" s="95">
        <f t="shared" si="49"/>
        <v>0</v>
      </c>
      <c r="AR67" s="95">
        <f t="shared" si="50"/>
        <v>0</v>
      </c>
      <c r="AS67" s="95">
        <f t="shared" si="51"/>
        <v>0</v>
      </c>
      <c r="AT67" s="95">
        <f t="shared" si="52"/>
        <v>0</v>
      </c>
      <c r="AU67" s="95">
        <f t="shared" si="53"/>
        <v>0</v>
      </c>
      <c r="AV67" s="95">
        <f t="shared" si="54"/>
        <v>0</v>
      </c>
      <c r="AW67" s="95">
        <f t="shared" si="55"/>
        <v>0</v>
      </c>
      <c r="AX67" s="95">
        <f t="shared" si="56"/>
        <v>0</v>
      </c>
      <c r="AY67" s="95">
        <f t="shared" si="57"/>
        <v>0</v>
      </c>
      <c r="AZ67" s="95">
        <f t="shared" si="58"/>
        <v>0</v>
      </c>
      <c r="BA67" s="95">
        <f t="shared" si="59"/>
        <v>0</v>
      </c>
      <c r="BB67" s="95">
        <f t="shared" si="60"/>
        <v>0</v>
      </c>
      <c r="BC67" s="95">
        <f t="shared" si="61"/>
        <v>0</v>
      </c>
      <c r="BD67" s="95">
        <f t="shared" si="62"/>
        <v>0</v>
      </c>
      <c r="BE67" s="95">
        <f t="shared" si="63"/>
        <v>0</v>
      </c>
      <c r="BF67" s="95">
        <f t="shared" si="64"/>
        <v>0</v>
      </c>
      <c r="BG67" s="64"/>
      <c r="BI67" s="17"/>
      <c r="BJ67" s="17"/>
      <c r="BK67" s="17"/>
      <c r="BL67" s="17"/>
      <c r="BM67" s="17"/>
      <c r="BN67" s="17"/>
      <c r="BO67" s="17"/>
      <c r="BP67" s="17"/>
      <c r="BQ67" s="17"/>
      <c r="BR67" s="17"/>
      <c r="BS67" s="17"/>
      <c r="BT67" s="17"/>
      <c r="BU67" s="17"/>
      <c r="BV67" s="17"/>
      <c r="BW67" s="17"/>
      <c r="BX67" s="17"/>
      <c r="BY67" s="17"/>
      <c r="BZ67" s="17"/>
      <c r="CA67" s="17"/>
      <c r="CB67" s="17"/>
      <c r="CC67" s="17"/>
      <c r="CD67" s="17"/>
    </row>
    <row r="68" spans="1:82" ht="33.75" x14ac:dyDescent="0.2">
      <c r="A68" s="244" t="s">
        <v>787</v>
      </c>
      <c r="B68" s="247" t="s">
        <v>788</v>
      </c>
      <c r="C68" s="44" t="str">
        <f t="shared" si="44"/>
        <v/>
      </c>
      <c r="D68" s="44" t="str">
        <f t="shared" si="1"/>
        <v/>
      </c>
      <c r="E68" s="119" t="str">
        <f t="shared" ref="E68:E131" si="65">AE68</f>
        <v>Yes</v>
      </c>
      <c r="F68" s="119" t="s">
        <v>746</v>
      </c>
      <c r="G68" s="117" t="s">
        <v>789</v>
      </c>
      <c r="H68" s="18"/>
      <c r="I68" s="18"/>
      <c r="J68" s="18"/>
      <c r="K68" s="18"/>
      <c r="L68" s="18"/>
      <c r="M68" s="18"/>
      <c r="N68" s="18"/>
      <c r="O68" s="18"/>
      <c r="P68" s="18"/>
      <c r="Q68" s="18"/>
      <c r="R68" s="18"/>
      <c r="S68" s="18"/>
      <c r="T68" s="18"/>
      <c r="U68" s="18"/>
      <c r="V68" s="18"/>
      <c r="W68" s="18"/>
      <c r="X68" s="18"/>
      <c r="Y68" s="18"/>
      <c r="Z68" s="18"/>
      <c r="AA68" s="18"/>
      <c r="AB68" s="18" t="str">
        <f>IF(Tabel5[[#This Row],[Question ID]]="","",IF(Tabel5[[#This Row],[Respons Vendor]]=AE68,"ok","nok"))</f>
        <v>nok</v>
      </c>
      <c r="AC68" s="18" t="s">
        <v>62</v>
      </c>
      <c r="AD68" s="105">
        <v>3</v>
      </c>
      <c r="AE68" s="89" t="s">
        <v>230</v>
      </c>
      <c r="AF68" s="89">
        <f t="shared" si="43"/>
        <v>3</v>
      </c>
      <c r="AG68" s="89">
        <f>IF(AND(AE68="See Note",Tabel5[[#This Row],[Respons Vendor]]=AE68,Tabel5[[#This Row],[Note]]&lt;&gt;""),AF68,0)</f>
        <v>0</v>
      </c>
      <c r="AH68" s="89"/>
      <c r="AI68" s="90">
        <f>IF(AND(Tabel5[[#This Row],[Respons Vendor]]=AE68,Tabel5[[#This Row],[Respons Vendor]]&lt;&gt;"See Note"),AD68,AG68)</f>
        <v>0</v>
      </c>
      <c r="AJ68" s="18"/>
      <c r="AK68" s="89"/>
      <c r="AL68" s="18"/>
      <c r="AM68" s="95">
        <f t="shared" si="45"/>
        <v>0</v>
      </c>
      <c r="AN68" s="95">
        <f t="shared" si="46"/>
        <v>0</v>
      </c>
      <c r="AO68" s="95">
        <f t="shared" si="47"/>
        <v>3</v>
      </c>
      <c r="AP68" s="95">
        <f t="shared" si="48"/>
        <v>0</v>
      </c>
      <c r="AQ68" s="95">
        <f t="shared" si="49"/>
        <v>0</v>
      </c>
      <c r="AR68" s="95">
        <f t="shared" si="50"/>
        <v>0</v>
      </c>
      <c r="AS68" s="95">
        <f t="shared" si="51"/>
        <v>0</v>
      </c>
      <c r="AT68" s="95">
        <f t="shared" si="52"/>
        <v>0</v>
      </c>
      <c r="AU68" s="95">
        <f t="shared" si="53"/>
        <v>0</v>
      </c>
      <c r="AV68" s="95">
        <f t="shared" si="54"/>
        <v>0</v>
      </c>
      <c r="AW68" s="95">
        <f t="shared" si="55"/>
        <v>0</v>
      </c>
      <c r="AX68" s="95">
        <f t="shared" si="56"/>
        <v>0</v>
      </c>
      <c r="AY68" s="95">
        <f t="shared" si="57"/>
        <v>0</v>
      </c>
      <c r="AZ68" s="95">
        <f t="shared" si="58"/>
        <v>0</v>
      </c>
      <c r="BA68" s="95">
        <f t="shared" si="59"/>
        <v>0</v>
      </c>
      <c r="BB68" s="95">
        <f t="shared" si="60"/>
        <v>0</v>
      </c>
      <c r="BC68" s="95">
        <f t="shared" si="61"/>
        <v>0</v>
      </c>
      <c r="BD68" s="95">
        <f t="shared" si="62"/>
        <v>0</v>
      </c>
      <c r="BE68" s="95">
        <f t="shared" si="63"/>
        <v>0</v>
      </c>
      <c r="BF68" s="95">
        <f t="shared" si="64"/>
        <v>0</v>
      </c>
      <c r="BG68" s="64"/>
      <c r="BI68" s="17"/>
      <c r="BJ68" s="17"/>
      <c r="BK68" s="17"/>
      <c r="BL68" s="17"/>
      <c r="BM68" s="17"/>
      <c r="BN68" s="17"/>
      <c r="BO68" s="17"/>
      <c r="BP68" s="17"/>
      <c r="BQ68" s="17"/>
      <c r="BR68" s="17"/>
      <c r="BS68" s="17"/>
      <c r="BT68" s="17"/>
      <c r="BU68" s="17"/>
      <c r="BV68" s="17"/>
      <c r="BW68" s="17"/>
      <c r="BX68" s="17"/>
      <c r="BY68" s="17"/>
      <c r="BZ68" s="17"/>
      <c r="CA68" s="17"/>
      <c r="CB68" s="17"/>
      <c r="CC68" s="17"/>
      <c r="CD68" s="17"/>
    </row>
    <row r="69" spans="1:82" x14ac:dyDescent="0.2">
      <c r="A69" s="248" t="s">
        <v>790</v>
      </c>
      <c r="B69" s="248" t="s">
        <v>791</v>
      </c>
      <c r="C69" s="44" t="str">
        <f t="shared" si="44"/>
        <v/>
      </c>
      <c r="D69" s="44" t="str">
        <f t="shared" ref="D69:D132" si="66">IF(_Medisch="nee","N/A",IF($C$92="NO","N/A",""))</f>
        <v/>
      </c>
      <c r="E69" s="119" t="str">
        <f t="shared" si="65"/>
        <v>Yes</v>
      </c>
      <c r="F69" s="119" t="s">
        <v>746</v>
      </c>
      <c r="G69" s="117" t="s">
        <v>792</v>
      </c>
      <c r="H69" s="18"/>
      <c r="I69" s="18"/>
      <c r="J69" s="18"/>
      <c r="K69" s="18"/>
      <c r="L69" s="18"/>
      <c r="M69" s="18"/>
      <c r="N69" s="18"/>
      <c r="O69" s="18"/>
      <c r="P69" s="18"/>
      <c r="Q69" s="18"/>
      <c r="R69" s="18"/>
      <c r="S69" s="18"/>
      <c r="T69" s="18"/>
      <c r="U69" s="18"/>
      <c r="V69" s="18"/>
      <c r="W69" s="18"/>
      <c r="X69" s="18"/>
      <c r="Y69" s="18"/>
      <c r="Z69" s="18"/>
      <c r="AA69" s="18"/>
      <c r="AB69" s="18" t="str">
        <f>IF(Tabel5[[#This Row],[Question ID]]="","",IF(Tabel5[[#This Row],[Respons Vendor]]=AE69,"ok","nok"))</f>
        <v>nok</v>
      </c>
      <c r="AC69" s="18" t="s">
        <v>62</v>
      </c>
      <c r="AD69" s="89">
        <v>1</v>
      </c>
      <c r="AE69" s="89" t="s">
        <v>230</v>
      </c>
      <c r="AF69" s="89">
        <f t="shared" si="43"/>
        <v>1</v>
      </c>
      <c r="AG69" s="89">
        <f>IF(AND(AE69="See Note",Tabel5[[#This Row],[Respons Vendor]]=AE69,Tabel5[[#This Row],[Note]]&lt;&gt;""),AF69,0)</f>
        <v>0</v>
      </c>
      <c r="AH69" s="89"/>
      <c r="AI69" s="90">
        <f>IF(AND(Tabel5[[#This Row],[Respons Vendor]]=AE69,Tabel5[[#This Row],[Respons Vendor]]&lt;&gt;"See Note"),AD69,AG69)</f>
        <v>0</v>
      </c>
      <c r="AJ69" s="18"/>
      <c r="AK69" s="89"/>
      <c r="AL69" s="18"/>
      <c r="AM69" s="95">
        <f t="shared" si="45"/>
        <v>0</v>
      </c>
      <c r="AN69" s="95">
        <f t="shared" si="46"/>
        <v>0</v>
      </c>
      <c r="AO69" s="95">
        <f t="shared" si="47"/>
        <v>1</v>
      </c>
      <c r="AP69" s="95">
        <f t="shared" si="48"/>
        <v>0</v>
      </c>
      <c r="AQ69" s="95">
        <f t="shared" si="49"/>
        <v>0</v>
      </c>
      <c r="AR69" s="95">
        <f t="shared" si="50"/>
        <v>0</v>
      </c>
      <c r="AS69" s="95">
        <f t="shared" si="51"/>
        <v>0</v>
      </c>
      <c r="AT69" s="95">
        <f t="shared" si="52"/>
        <v>0</v>
      </c>
      <c r="AU69" s="95">
        <f t="shared" si="53"/>
        <v>0</v>
      </c>
      <c r="AV69" s="95">
        <f t="shared" si="54"/>
        <v>0</v>
      </c>
      <c r="AW69" s="95">
        <f t="shared" si="55"/>
        <v>0</v>
      </c>
      <c r="AX69" s="95">
        <f t="shared" si="56"/>
        <v>0</v>
      </c>
      <c r="AY69" s="95">
        <f t="shared" si="57"/>
        <v>0</v>
      </c>
      <c r="AZ69" s="95">
        <f t="shared" si="58"/>
        <v>0</v>
      </c>
      <c r="BA69" s="95">
        <f t="shared" si="59"/>
        <v>0</v>
      </c>
      <c r="BB69" s="95">
        <f t="shared" si="60"/>
        <v>0</v>
      </c>
      <c r="BC69" s="95">
        <f t="shared" si="61"/>
        <v>0</v>
      </c>
      <c r="BD69" s="95">
        <f t="shared" si="62"/>
        <v>0</v>
      </c>
      <c r="BE69" s="95">
        <f t="shared" si="63"/>
        <v>0</v>
      </c>
      <c r="BF69" s="95">
        <f t="shared" si="64"/>
        <v>0</v>
      </c>
      <c r="BG69" s="64"/>
      <c r="BI69" s="17"/>
      <c r="BJ69" s="17"/>
      <c r="BK69" s="17"/>
      <c r="BL69" s="17"/>
      <c r="BM69" s="17"/>
      <c r="BN69" s="17"/>
      <c r="BO69" s="17"/>
      <c r="BP69" s="17"/>
      <c r="BQ69" s="17"/>
      <c r="BR69" s="17"/>
      <c r="BS69" s="17"/>
      <c r="BT69" s="17"/>
      <c r="BU69" s="17"/>
      <c r="BV69" s="17"/>
      <c r="BW69" s="17"/>
      <c r="BX69" s="17"/>
      <c r="BY69" s="17"/>
      <c r="BZ69" s="17"/>
      <c r="CA69" s="17"/>
      <c r="CB69" s="17"/>
      <c r="CC69" s="17"/>
      <c r="CD69" s="17"/>
    </row>
    <row r="70" spans="1:82" ht="67.5" x14ac:dyDescent="0.2">
      <c r="A70" s="19" t="s">
        <v>793</v>
      </c>
      <c r="B70" s="19" t="s">
        <v>794</v>
      </c>
      <c r="C70" s="44" t="str">
        <f t="shared" si="44"/>
        <v/>
      </c>
      <c r="D70" s="44" t="str">
        <f t="shared" si="66"/>
        <v/>
      </c>
      <c r="E70" s="119" t="str">
        <f t="shared" si="65"/>
        <v>Yes</v>
      </c>
      <c r="F70" s="119" t="s">
        <v>746</v>
      </c>
      <c r="G70" s="117" t="s">
        <v>795</v>
      </c>
      <c r="H70" s="18"/>
      <c r="I70" s="18"/>
      <c r="J70" s="18"/>
      <c r="K70" s="18"/>
      <c r="L70" s="18"/>
      <c r="M70" s="18"/>
      <c r="N70" s="18"/>
      <c r="O70" s="18"/>
      <c r="P70" s="18"/>
      <c r="Q70" s="18"/>
      <c r="R70" s="18"/>
      <c r="S70" s="18"/>
      <c r="T70" s="18"/>
      <c r="U70" s="18"/>
      <c r="V70" s="18"/>
      <c r="W70" s="18"/>
      <c r="X70" s="18"/>
      <c r="Y70" s="18"/>
      <c r="Z70" s="18"/>
      <c r="AA70" s="18"/>
      <c r="AB70" s="18" t="str">
        <f>IF(Tabel5[[#This Row],[Question ID]]="","",IF(Tabel5[[#This Row],[Respons Vendor]]=AE70,"ok","nok"))</f>
        <v>nok</v>
      </c>
      <c r="AC70" s="18" t="s">
        <v>62</v>
      </c>
      <c r="AD70" s="89">
        <v>3</v>
      </c>
      <c r="AE70" s="89" t="s">
        <v>230</v>
      </c>
      <c r="AF70" s="89">
        <f t="shared" si="43"/>
        <v>3</v>
      </c>
      <c r="AG70" s="89">
        <f>IF(AND(AE70="See Note",Tabel5[[#This Row],[Respons Vendor]]=AE70,Tabel5[[#This Row],[Note]]&lt;&gt;""),AF70,0)</f>
        <v>0</v>
      </c>
      <c r="AH70" s="89"/>
      <c r="AI70" s="90">
        <f>IF(AND(Tabel5[[#This Row],[Respons Vendor]]=AE70,Tabel5[[#This Row],[Respons Vendor]]&lt;&gt;"See Note"),AD70,AG70)</f>
        <v>0</v>
      </c>
      <c r="AJ70" s="18"/>
      <c r="AK70" s="89"/>
      <c r="AL70" s="18"/>
      <c r="AM70" s="95">
        <f t="shared" si="45"/>
        <v>0</v>
      </c>
      <c r="AN70" s="95">
        <f t="shared" si="46"/>
        <v>0</v>
      </c>
      <c r="AO70" s="95">
        <f t="shared" si="47"/>
        <v>3</v>
      </c>
      <c r="AP70" s="95">
        <f t="shared" si="48"/>
        <v>0</v>
      </c>
      <c r="AQ70" s="95">
        <f t="shared" si="49"/>
        <v>0</v>
      </c>
      <c r="AR70" s="95">
        <f t="shared" si="50"/>
        <v>0</v>
      </c>
      <c r="AS70" s="95">
        <f t="shared" si="51"/>
        <v>0</v>
      </c>
      <c r="AT70" s="95">
        <f t="shared" si="52"/>
        <v>0</v>
      </c>
      <c r="AU70" s="95">
        <f t="shared" si="53"/>
        <v>0</v>
      </c>
      <c r="AV70" s="95">
        <f t="shared" si="54"/>
        <v>0</v>
      </c>
      <c r="AW70" s="95">
        <f t="shared" si="55"/>
        <v>0</v>
      </c>
      <c r="AX70" s="95">
        <f t="shared" si="56"/>
        <v>0</v>
      </c>
      <c r="AY70" s="95">
        <f t="shared" si="57"/>
        <v>0</v>
      </c>
      <c r="AZ70" s="95">
        <f t="shared" si="58"/>
        <v>0</v>
      </c>
      <c r="BA70" s="95">
        <f t="shared" si="59"/>
        <v>0</v>
      </c>
      <c r="BB70" s="95">
        <f t="shared" si="60"/>
        <v>0</v>
      </c>
      <c r="BC70" s="95">
        <f t="shared" si="61"/>
        <v>0</v>
      </c>
      <c r="BD70" s="95">
        <f t="shared" si="62"/>
        <v>0</v>
      </c>
      <c r="BE70" s="95">
        <f t="shared" si="63"/>
        <v>0</v>
      </c>
      <c r="BF70" s="95">
        <f t="shared" si="64"/>
        <v>0</v>
      </c>
      <c r="BG70" s="64"/>
      <c r="BI70" s="17"/>
      <c r="BJ70" s="17"/>
      <c r="BK70" s="17"/>
      <c r="BL70" s="17"/>
      <c r="BM70" s="17"/>
      <c r="BN70" s="17"/>
      <c r="BO70" s="17"/>
      <c r="BP70" s="17"/>
      <c r="BQ70" s="17"/>
      <c r="BR70" s="17"/>
      <c r="BS70" s="17"/>
      <c r="BT70" s="17"/>
      <c r="BU70" s="17"/>
      <c r="BV70" s="17"/>
      <c r="BW70" s="17"/>
      <c r="BX70" s="17"/>
      <c r="BY70" s="17"/>
      <c r="BZ70" s="17"/>
      <c r="CA70" s="17"/>
      <c r="CB70" s="17"/>
      <c r="CC70" s="17"/>
      <c r="CD70" s="17"/>
    </row>
    <row r="71" spans="1:82" x14ac:dyDescent="0.2">
      <c r="A71" s="247" t="s">
        <v>796</v>
      </c>
      <c r="B71" s="19" t="s">
        <v>797</v>
      </c>
      <c r="C71" s="44" t="str">
        <f t="shared" si="44"/>
        <v/>
      </c>
      <c r="D71" s="44" t="str">
        <f t="shared" si="66"/>
        <v/>
      </c>
      <c r="E71" s="119" t="str">
        <f t="shared" si="65"/>
        <v>Yes</v>
      </c>
      <c r="F71" s="119" t="s">
        <v>758</v>
      </c>
      <c r="G71" s="117" t="s">
        <v>798</v>
      </c>
      <c r="H71" s="18"/>
      <c r="I71" s="18"/>
      <c r="J71" s="18"/>
      <c r="K71" s="18"/>
      <c r="L71" s="18"/>
      <c r="M71" s="18"/>
      <c r="N71" s="18"/>
      <c r="O71" s="18"/>
      <c r="P71" s="18"/>
      <c r="Q71" s="18"/>
      <c r="R71" s="18"/>
      <c r="S71" s="18"/>
      <c r="T71" s="18"/>
      <c r="U71" s="18"/>
      <c r="V71" s="18"/>
      <c r="W71" s="18"/>
      <c r="X71" s="18"/>
      <c r="Y71" s="18"/>
      <c r="Z71" s="18"/>
      <c r="AA71" s="18"/>
      <c r="AB71" s="18" t="str">
        <f>IF(Tabel5[[#This Row],[Question ID]]="","",IF(Tabel5[[#This Row],[Respons Vendor]]=AE71,"ok","nok"))</f>
        <v>nok</v>
      </c>
      <c r="AC71" s="18" t="s">
        <v>62</v>
      </c>
      <c r="AD71" s="89">
        <v>1</v>
      </c>
      <c r="AE71" s="89" t="s">
        <v>230</v>
      </c>
      <c r="AF71" s="89">
        <f t="shared" si="43"/>
        <v>1</v>
      </c>
      <c r="AG71" s="89">
        <f>IF(AND(AE71="See Note",Tabel5[[#This Row],[Respons Vendor]]=AE71,Tabel5[[#This Row],[Note]]&lt;&gt;""),AF71,0)</f>
        <v>0</v>
      </c>
      <c r="AH71" s="89"/>
      <c r="AI71" s="90">
        <f>IF(AND(Tabel5[[#This Row],[Respons Vendor]]=AE71,Tabel5[[#This Row],[Respons Vendor]]&lt;&gt;"See Note"),AD71,AG71)</f>
        <v>0</v>
      </c>
      <c r="AJ71" s="18"/>
      <c r="AK71" s="89"/>
      <c r="AL71" s="18"/>
      <c r="AM71" s="95">
        <f t="shared" si="45"/>
        <v>0</v>
      </c>
      <c r="AN71" s="95">
        <f t="shared" si="46"/>
        <v>0</v>
      </c>
      <c r="AO71" s="95">
        <f t="shared" si="47"/>
        <v>1</v>
      </c>
      <c r="AP71" s="95">
        <f t="shared" si="48"/>
        <v>0</v>
      </c>
      <c r="AQ71" s="95">
        <f t="shared" si="49"/>
        <v>0</v>
      </c>
      <c r="AR71" s="95">
        <f t="shared" si="50"/>
        <v>0</v>
      </c>
      <c r="AS71" s="95">
        <f t="shared" si="51"/>
        <v>0</v>
      </c>
      <c r="AT71" s="95">
        <f t="shared" si="52"/>
        <v>0</v>
      </c>
      <c r="AU71" s="95">
        <f t="shared" si="53"/>
        <v>0</v>
      </c>
      <c r="AV71" s="95">
        <f t="shared" si="54"/>
        <v>0</v>
      </c>
      <c r="AW71" s="95">
        <f t="shared" si="55"/>
        <v>0</v>
      </c>
      <c r="AX71" s="95">
        <f t="shared" si="56"/>
        <v>0</v>
      </c>
      <c r="AY71" s="95">
        <f t="shared" si="57"/>
        <v>0</v>
      </c>
      <c r="AZ71" s="95">
        <f t="shared" si="58"/>
        <v>0</v>
      </c>
      <c r="BA71" s="95">
        <f t="shared" si="59"/>
        <v>0</v>
      </c>
      <c r="BB71" s="95">
        <f t="shared" si="60"/>
        <v>0</v>
      </c>
      <c r="BC71" s="95">
        <f t="shared" si="61"/>
        <v>0</v>
      </c>
      <c r="BD71" s="95">
        <f t="shared" si="62"/>
        <v>0</v>
      </c>
      <c r="BE71" s="95">
        <f t="shared" si="63"/>
        <v>0</v>
      </c>
      <c r="BF71" s="95">
        <f t="shared" si="64"/>
        <v>0</v>
      </c>
      <c r="BG71" s="64"/>
      <c r="BI71" s="17"/>
      <c r="BJ71" s="17"/>
      <c r="BK71" s="17"/>
      <c r="BL71" s="17"/>
      <c r="BM71" s="17"/>
      <c r="BN71" s="17"/>
      <c r="BO71" s="17"/>
      <c r="BP71" s="17"/>
      <c r="BQ71" s="17"/>
      <c r="BR71" s="17"/>
      <c r="BS71" s="17"/>
      <c r="BT71" s="17"/>
      <c r="BU71" s="17"/>
      <c r="BV71" s="17"/>
      <c r="BW71" s="17"/>
      <c r="BX71" s="17"/>
      <c r="BY71" s="17"/>
      <c r="BZ71" s="17"/>
      <c r="CA71" s="17"/>
      <c r="CB71" s="17"/>
      <c r="CC71" s="17"/>
      <c r="CD71" s="17"/>
    </row>
    <row r="72" spans="1:82" ht="25.5" x14ac:dyDescent="0.2">
      <c r="A72" s="247" t="s">
        <v>799</v>
      </c>
      <c r="B72" s="19" t="s">
        <v>800</v>
      </c>
      <c r="C72" s="44" t="str">
        <f t="shared" si="44"/>
        <v/>
      </c>
      <c r="D72" s="44" t="str">
        <f t="shared" si="66"/>
        <v/>
      </c>
      <c r="E72" s="119" t="str">
        <f t="shared" si="65"/>
        <v>Yes</v>
      </c>
      <c r="F72" s="119" t="s">
        <v>758</v>
      </c>
      <c r="G72" s="117" t="s">
        <v>801</v>
      </c>
      <c r="H72" s="18"/>
      <c r="I72" s="18"/>
      <c r="J72" s="18"/>
      <c r="K72" s="18"/>
      <c r="L72" s="18"/>
      <c r="M72" s="18"/>
      <c r="N72" s="18"/>
      <c r="O72" s="18"/>
      <c r="P72" s="18"/>
      <c r="Q72" s="18"/>
      <c r="R72" s="18"/>
      <c r="S72" s="18"/>
      <c r="T72" s="18"/>
      <c r="U72" s="18"/>
      <c r="V72" s="18"/>
      <c r="W72" s="18"/>
      <c r="X72" s="18"/>
      <c r="Y72" s="18"/>
      <c r="Z72" s="18"/>
      <c r="AA72" s="18"/>
      <c r="AB72" s="18" t="str">
        <f>IF(Tabel5[[#This Row],[Question ID]]="","",IF(Tabel5[[#This Row],[Respons Vendor]]=AE72,"ok","nok"))</f>
        <v>nok</v>
      </c>
      <c r="AC72" s="18" t="s">
        <v>62</v>
      </c>
      <c r="AD72" s="105">
        <v>3</v>
      </c>
      <c r="AE72" s="89" t="s">
        <v>230</v>
      </c>
      <c r="AF72" s="89">
        <f t="shared" si="43"/>
        <v>3</v>
      </c>
      <c r="AG72" s="89">
        <f>IF(AND(AE72="See Note",Tabel5[[#This Row],[Respons Vendor]]=AE72,Tabel5[[#This Row],[Note]]&lt;&gt;""),AF72,0)</f>
        <v>0</v>
      </c>
      <c r="AH72" s="89"/>
      <c r="AI72" s="90">
        <f>IF(AND(Tabel5[[#This Row],[Respons Vendor]]=AE72,Tabel5[[#This Row],[Respons Vendor]]&lt;&gt;"See Note"),AD72,AG72)</f>
        <v>0</v>
      </c>
      <c r="AJ72" s="18"/>
      <c r="AK72" s="89"/>
      <c r="AL72" s="18"/>
      <c r="AM72" s="95">
        <f t="shared" si="45"/>
        <v>0</v>
      </c>
      <c r="AN72" s="95">
        <f t="shared" si="46"/>
        <v>0</v>
      </c>
      <c r="AO72" s="95">
        <f t="shared" si="47"/>
        <v>3</v>
      </c>
      <c r="AP72" s="95">
        <f t="shared" si="48"/>
        <v>0</v>
      </c>
      <c r="AQ72" s="95">
        <f t="shared" si="49"/>
        <v>0</v>
      </c>
      <c r="AR72" s="95">
        <f t="shared" si="50"/>
        <v>0</v>
      </c>
      <c r="AS72" s="95">
        <f t="shared" si="51"/>
        <v>0</v>
      </c>
      <c r="AT72" s="95">
        <f t="shared" si="52"/>
        <v>0</v>
      </c>
      <c r="AU72" s="95">
        <f t="shared" si="53"/>
        <v>0</v>
      </c>
      <c r="AV72" s="95">
        <f t="shared" si="54"/>
        <v>0</v>
      </c>
      <c r="AW72" s="95">
        <f t="shared" si="55"/>
        <v>0</v>
      </c>
      <c r="AX72" s="95">
        <f t="shared" si="56"/>
        <v>0</v>
      </c>
      <c r="AY72" s="95">
        <f t="shared" si="57"/>
        <v>0</v>
      </c>
      <c r="AZ72" s="95">
        <f t="shared" si="58"/>
        <v>0</v>
      </c>
      <c r="BA72" s="95">
        <f t="shared" si="59"/>
        <v>0</v>
      </c>
      <c r="BB72" s="95">
        <f t="shared" si="60"/>
        <v>0</v>
      </c>
      <c r="BC72" s="95">
        <f t="shared" si="61"/>
        <v>0</v>
      </c>
      <c r="BD72" s="95">
        <f t="shared" si="62"/>
        <v>0</v>
      </c>
      <c r="BE72" s="95">
        <f t="shared" si="63"/>
        <v>0</v>
      </c>
      <c r="BF72" s="95">
        <f t="shared" si="64"/>
        <v>0</v>
      </c>
      <c r="BG72" s="64"/>
      <c r="BI72" s="17"/>
      <c r="BJ72" s="17"/>
      <c r="BK72" s="17"/>
      <c r="BL72" s="17"/>
      <c r="BM72" s="17"/>
      <c r="BN72" s="17"/>
      <c r="BO72" s="17"/>
      <c r="BP72" s="17"/>
      <c r="BQ72" s="17"/>
      <c r="BR72" s="17"/>
      <c r="BS72" s="17"/>
      <c r="BT72" s="17"/>
      <c r="BU72" s="17"/>
      <c r="BV72" s="17"/>
      <c r="BW72" s="17"/>
      <c r="BX72" s="17"/>
      <c r="BY72" s="17"/>
      <c r="BZ72" s="17"/>
      <c r="CA72" s="17"/>
      <c r="CB72" s="17"/>
      <c r="CC72" s="17"/>
      <c r="CD72" s="17"/>
    </row>
    <row r="73" spans="1:82" x14ac:dyDescent="0.2">
      <c r="A73" s="247" t="s">
        <v>802</v>
      </c>
      <c r="B73" s="19" t="s">
        <v>803</v>
      </c>
      <c r="C73" s="44" t="str">
        <f t="shared" si="44"/>
        <v/>
      </c>
      <c r="D73" s="44" t="str">
        <f t="shared" si="66"/>
        <v/>
      </c>
      <c r="E73" s="119" t="str">
        <f t="shared" si="65"/>
        <v>Yes</v>
      </c>
      <c r="F73" s="119" t="s">
        <v>341</v>
      </c>
      <c r="G73" s="117"/>
      <c r="H73" s="18"/>
      <c r="I73" s="18"/>
      <c r="J73" s="18"/>
      <c r="K73" s="18"/>
      <c r="L73" s="18"/>
      <c r="M73" s="18"/>
      <c r="N73" s="18"/>
      <c r="O73" s="18"/>
      <c r="P73" s="18"/>
      <c r="Q73" s="18"/>
      <c r="R73" s="18"/>
      <c r="S73" s="18"/>
      <c r="T73" s="18"/>
      <c r="U73" s="18"/>
      <c r="V73" s="18"/>
      <c r="W73" s="18"/>
      <c r="X73" s="18"/>
      <c r="Y73" s="18"/>
      <c r="Z73" s="18"/>
      <c r="AA73" s="18"/>
      <c r="AB73" s="18" t="str">
        <f>IF(Tabel5[[#This Row],[Question ID]]="","",IF(Tabel5[[#This Row],[Respons Vendor]]=AE73,"ok","nok"))</f>
        <v>nok</v>
      </c>
      <c r="AC73" s="18" t="s">
        <v>62</v>
      </c>
      <c r="AD73" s="89">
        <v>1</v>
      </c>
      <c r="AE73" s="89" t="s">
        <v>230</v>
      </c>
      <c r="AF73" s="89">
        <f t="shared" si="43"/>
        <v>1</v>
      </c>
      <c r="AG73" s="89">
        <f>IF(AND(AE73="See Note",Tabel5[[#This Row],[Respons Vendor]]=AE73,Tabel5[[#This Row],[Note]]&lt;&gt;""),AF73,0)</f>
        <v>0</v>
      </c>
      <c r="AH73" s="89"/>
      <c r="AI73" s="90">
        <f>IF(AND(Tabel5[[#This Row],[Respons Vendor]]=AE73,Tabel5[[#This Row],[Respons Vendor]]&lt;&gt;"See Note"),AD73,AG73)</f>
        <v>0</v>
      </c>
      <c r="AJ73" s="18"/>
      <c r="AK73" s="89"/>
      <c r="AL73" s="18"/>
      <c r="AM73" s="95">
        <f t="shared" si="45"/>
        <v>0</v>
      </c>
      <c r="AN73" s="95">
        <f t="shared" si="46"/>
        <v>0</v>
      </c>
      <c r="AO73" s="95">
        <f t="shared" si="47"/>
        <v>1</v>
      </c>
      <c r="AP73" s="95">
        <f t="shared" si="48"/>
        <v>0</v>
      </c>
      <c r="AQ73" s="95">
        <f t="shared" si="49"/>
        <v>0</v>
      </c>
      <c r="AR73" s="95">
        <f t="shared" si="50"/>
        <v>0</v>
      </c>
      <c r="AS73" s="95">
        <f t="shared" si="51"/>
        <v>0</v>
      </c>
      <c r="AT73" s="95">
        <f t="shared" si="52"/>
        <v>0</v>
      </c>
      <c r="AU73" s="95">
        <f t="shared" si="53"/>
        <v>0</v>
      </c>
      <c r="AV73" s="95">
        <f t="shared" si="54"/>
        <v>0</v>
      </c>
      <c r="AW73" s="95">
        <f t="shared" si="55"/>
        <v>0</v>
      </c>
      <c r="AX73" s="95">
        <f t="shared" si="56"/>
        <v>0</v>
      </c>
      <c r="AY73" s="95">
        <f t="shared" si="57"/>
        <v>0</v>
      </c>
      <c r="AZ73" s="95">
        <f t="shared" si="58"/>
        <v>0</v>
      </c>
      <c r="BA73" s="95">
        <f t="shared" si="59"/>
        <v>0</v>
      </c>
      <c r="BB73" s="95">
        <f t="shared" si="60"/>
        <v>0</v>
      </c>
      <c r="BC73" s="95">
        <f t="shared" si="61"/>
        <v>0</v>
      </c>
      <c r="BD73" s="95">
        <f t="shared" si="62"/>
        <v>0</v>
      </c>
      <c r="BE73" s="95">
        <f t="shared" si="63"/>
        <v>0</v>
      </c>
      <c r="BF73" s="95">
        <f t="shared" si="64"/>
        <v>0</v>
      </c>
      <c r="BG73" s="64"/>
      <c r="BI73" s="17"/>
      <c r="BJ73" s="17"/>
      <c r="BK73" s="17"/>
      <c r="BL73" s="17"/>
      <c r="BM73" s="17"/>
      <c r="BN73" s="17"/>
      <c r="BO73" s="17"/>
      <c r="BP73" s="17"/>
      <c r="BQ73" s="17"/>
      <c r="BR73" s="17"/>
      <c r="BS73" s="17"/>
      <c r="BT73" s="17"/>
      <c r="BU73" s="17"/>
      <c r="BV73" s="17"/>
      <c r="BW73" s="17"/>
      <c r="BX73" s="17"/>
      <c r="BY73" s="17"/>
      <c r="BZ73" s="17"/>
      <c r="CA73" s="17"/>
      <c r="CB73" s="17"/>
      <c r="CC73" s="17"/>
      <c r="CD73" s="17"/>
    </row>
    <row r="74" spans="1:82" ht="45" x14ac:dyDescent="0.2">
      <c r="A74" s="247" t="s">
        <v>804</v>
      </c>
      <c r="B74" s="19" t="s">
        <v>805</v>
      </c>
      <c r="C74" s="44" t="str">
        <f t="shared" si="44"/>
        <v/>
      </c>
      <c r="D74" s="44" t="str">
        <f t="shared" si="66"/>
        <v/>
      </c>
      <c r="E74" s="119" t="str">
        <f t="shared" si="65"/>
        <v>Yes</v>
      </c>
      <c r="F74" s="119" t="s">
        <v>746</v>
      </c>
      <c r="G74" s="117" t="s">
        <v>806</v>
      </c>
      <c r="H74" s="18"/>
      <c r="I74" s="18"/>
      <c r="J74" s="18"/>
      <c r="K74" s="18"/>
      <c r="L74" s="18"/>
      <c r="M74" s="18"/>
      <c r="N74" s="18"/>
      <c r="O74" s="18"/>
      <c r="P74" s="18"/>
      <c r="Q74" s="18"/>
      <c r="R74" s="18"/>
      <c r="S74" s="18"/>
      <c r="T74" s="18"/>
      <c r="U74" s="18"/>
      <c r="V74" s="18"/>
      <c r="W74" s="18"/>
      <c r="X74" s="18"/>
      <c r="Y74" s="18"/>
      <c r="Z74" s="18"/>
      <c r="AA74" s="18"/>
      <c r="AB74" s="18" t="str">
        <f>IF(Tabel5[[#This Row],[Question ID]]="","",IF(Tabel5[[#This Row],[Respons Vendor]]=AE74,"ok","nok"))</f>
        <v>nok</v>
      </c>
      <c r="AC74" s="18" t="s">
        <v>62</v>
      </c>
      <c r="AD74" s="89">
        <v>1</v>
      </c>
      <c r="AE74" s="89" t="s">
        <v>230</v>
      </c>
      <c r="AF74" s="89">
        <f t="shared" si="43"/>
        <v>1</v>
      </c>
      <c r="AG74" s="89">
        <f>IF(AND(AE74="See Note",Tabel5[[#This Row],[Respons Vendor]]=AE74,Tabel5[[#This Row],[Note]]&lt;&gt;""),AF74,0)</f>
        <v>0</v>
      </c>
      <c r="AH74" s="89"/>
      <c r="AI74" s="90">
        <f>IF(AND(Tabel5[[#This Row],[Respons Vendor]]=AE74,Tabel5[[#This Row],[Respons Vendor]]&lt;&gt;"See Note"),AD74,AG74)</f>
        <v>0</v>
      </c>
      <c r="AJ74" s="18"/>
      <c r="AK74" s="89"/>
      <c r="AL74" s="18"/>
      <c r="AM74" s="95">
        <f t="shared" si="45"/>
        <v>0</v>
      </c>
      <c r="AN74" s="95">
        <f t="shared" si="46"/>
        <v>0</v>
      </c>
      <c r="AO74" s="95">
        <f t="shared" si="47"/>
        <v>1</v>
      </c>
      <c r="AP74" s="95">
        <f t="shared" si="48"/>
        <v>0</v>
      </c>
      <c r="AQ74" s="95">
        <f t="shared" si="49"/>
        <v>0</v>
      </c>
      <c r="AR74" s="95">
        <f t="shared" si="50"/>
        <v>0</v>
      </c>
      <c r="AS74" s="95">
        <f t="shared" si="51"/>
        <v>0</v>
      </c>
      <c r="AT74" s="95">
        <f t="shared" si="52"/>
        <v>0</v>
      </c>
      <c r="AU74" s="95">
        <f t="shared" si="53"/>
        <v>0</v>
      </c>
      <c r="AV74" s="95">
        <f t="shared" si="54"/>
        <v>0</v>
      </c>
      <c r="AW74" s="95">
        <f t="shared" si="55"/>
        <v>0</v>
      </c>
      <c r="AX74" s="95">
        <f t="shared" si="56"/>
        <v>0</v>
      </c>
      <c r="AY74" s="95">
        <f t="shared" si="57"/>
        <v>0</v>
      </c>
      <c r="AZ74" s="95">
        <f t="shared" si="58"/>
        <v>0</v>
      </c>
      <c r="BA74" s="95">
        <f t="shared" si="59"/>
        <v>0</v>
      </c>
      <c r="BB74" s="95">
        <f t="shared" si="60"/>
        <v>0</v>
      </c>
      <c r="BC74" s="95">
        <f t="shared" si="61"/>
        <v>0</v>
      </c>
      <c r="BD74" s="95">
        <f t="shared" si="62"/>
        <v>0</v>
      </c>
      <c r="BE74" s="95">
        <f t="shared" si="63"/>
        <v>0</v>
      </c>
      <c r="BF74" s="95">
        <f t="shared" si="64"/>
        <v>0</v>
      </c>
      <c r="BG74" s="64"/>
      <c r="BI74" s="17"/>
      <c r="BJ74" s="17"/>
      <c r="BK74" s="17"/>
      <c r="BL74" s="17"/>
      <c r="BM74" s="17"/>
      <c r="BN74" s="17"/>
      <c r="BO74" s="17"/>
      <c r="BP74" s="17"/>
      <c r="BQ74" s="17"/>
      <c r="BR74" s="17"/>
      <c r="BS74" s="17"/>
      <c r="BT74" s="17"/>
      <c r="BU74" s="17"/>
      <c r="BV74" s="17"/>
      <c r="BW74" s="17"/>
      <c r="BX74" s="17"/>
      <c r="BY74" s="17"/>
      <c r="BZ74" s="17"/>
      <c r="CA74" s="17"/>
      <c r="CB74" s="17"/>
      <c r="CC74" s="17"/>
      <c r="CD74" s="17"/>
    </row>
    <row r="75" spans="1:82" ht="22.5" x14ac:dyDescent="0.2">
      <c r="A75" s="19" t="s">
        <v>807</v>
      </c>
      <c r="B75" s="19" t="s">
        <v>808</v>
      </c>
      <c r="C75" s="44" t="str">
        <f t="shared" si="44"/>
        <v/>
      </c>
      <c r="D75" s="44" t="str">
        <f t="shared" si="66"/>
        <v/>
      </c>
      <c r="E75" s="119" t="str">
        <f t="shared" si="65"/>
        <v>Yes</v>
      </c>
      <c r="F75" s="119" t="s">
        <v>746</v>
      </c>
      <c r="G75" s="117" t="s">
        <v>809</v>
      </c>
      <c r="H75" s="18"/>
      <c r="I75" s="18"/>
      <c r="J75" s="18"/>
      <c r="K75" s="18"/>
      <c r="L75" s="18"/>
      <c r="M75" s="18"/>
      <c r="N75" s="18"/>
      <c r="O75" s="18"/>
      <c r="P75" s="18"/>
      <c r="Q75" s="18"/>
      <c r="R75" s="18"/>
      <c r="S75" s="18"/>
      <c r="T75" s="18"/>
      <c r="U75" s="18"/>
      <c r="V75" s="18"/>
      <c r="W75" s="18"/>
      <c r="X75" s="18"/>
      <c r="Y75" s="18"/>
      <c r="Z75" s="18"/>
      <c r="AA75" s="18"/>
      <c r="AB75" s="18" t="str">
        <f>IF(Tabel5[[#This Row],[Question ID]]="","",IF(Tabel5[[#This Row],[Respons Vendor]]=AE75,"ok","nok"))</f>
        <v>nok</v>
      </c>
      <c r="AC75" s="18" t="s">
        <v>62</v>
      </c>
      <c r="AD75" s="89">
        <v>1</v>
      </c>
      <c r="AE75" s="89" t="s">
        <v>230</v>
      </c>
      <c r="AF75" s="89">
        <f t="shared" si="43"/>
        <v>1</v>
      </c>
      <c r="AG75" s="89">
        <f>IF(AND(AE75="See Note",Tabel5[[#This Row],[Respons Vendor]]=AE75,Tabel5[[#This Row],[Note]]&lt;&gt;""),AF75,0)</f>
        <v>0</v>
      </c>
      <c r="AH75" s="89"/>
      <c r="AI75" s="90">
        <f>IF(AND(Tabel5[[#This Row],[Respons Vendor]]=AE75,Tabel5[[#This Row],[Respons Vendor]]&lt;&gt;"See Note"),AD75,AG75)</f>
        <v>0</v>
      </c>
      <c r="AJ75" s="18"/>
      <c r="AK75" s="89"/>
      <c r="AL75" s="18"/>
      <c r="AM75" s="95">
        <f t="shared" si="45"/>
        <v>0</v>
      </c>
      <c r="AN75" s="95">
        <f t="shared" si="46"/>
        <v>0</v>
      </c>
      <c r="AO75" s="95">
        <f t="shared" si="47"/>
        <v>1</v>
      </c>
      <c r="AP75" s="95">
        <f t="shared" si="48"/>
        <v>0</v>
      </c>
      <c r="AQ75" s="95">
        <f t="shared" si="49"/>
        <v>0</v>
      </c>
      <c r="AR75" s="95">
        <f t="shared" si="50"/>
        <v>0</v>
      </c>
      <c r="AS75" s="95">
        <f t="shared" si="51"/>
        <v>0</v>
      </c>
      <c r="AT75" s="95">
        <f t="shared" si="52"/>
        <v>0</v>
      </c>
      <c r="AU75" s="95">
        <f t="shared" si="53"/>
        <v>0</v>
      </c>
      <c r="AV75" s="95">
        <f t="shared" si="54"/>
        <v>0</v>
      </c>
      <c r="AW75" s="95">
        <f t="shared" si="55"/>
        <v>0</v>
      </c>
      <c r="AX75" s="95">
        <f t="shared" si="56"/>
        <v>0</v>
      </c>
      <c r="AY75" s="95">
        <f t="shared" si="57"/>
        <v>0</v>
      </c>
      <c r="AZ75" s="95">
        <f t="shared" si="58"/>
        <v>0</v>
      </c>
      <c r="BA75" s="95">
        <f t="shared" si="59"/>
        <v>0</v>
      </c>
      <c r="BB75" s="95">
        <f t="shared" si="60"/>
        <v>0</v>
      </c>
      <c r="BC75" s="95">
        <f t="shared" si="61"/>
        <v>0</v>
      </c>
      <c r="BD75" s="95">
        <f t="shared" si="62"/>
        <v>0</v>
      </c>
      <c r="BE75" s="95">
        <f t="shared" si="63"/>
        <v>0</v>
      </c>
      <c r="BF75" s="95">
        <f t="shared" si="64"/>
        <v>0</v>
      </c>
      <c r="BG75" s="64"/>
      <c r="BI75" s="17"/>
      <c r="BJ75" s="17"/>
      <c r="BK75" s="17"/>
      <c r="BL75" s="17"/>
      <c r="BM75" s="17"/>
      <c r="BN75" s="17"/>
      <c r="BO75" s="17"/>
      <c r="BP75" s="17"/>
      <c r="BQ75" s="17"/>
      <c r="BR75" s="17"/>
      <c r="BS75" s="17"/>
      <c r="BT75" s="17"/>
      <c r="BU75" s="17"/>
      <c r="BV75" s="17"/>
      <c r="BW75" s="17"/>
      <c r="BX75" s="17"/>
      <c r="BY75" s="17"/>
      <c r="BZ75" s="17"/>
      <c r="CA75" s="17"/>
      <c r="CB75" s="17"/>
      <c r="CC75" s="17"/>
      <c r="CD75" s="17"/>
    </row>
    <row r="76" spans="1:82" x14ac:dyDescent="0.2">
      <c r="A76" s="19" t="s">
        <v>810</v>
      </c>
      <c r="B76" s="19" t="s">
        <v>811</v>
      </c>
      <c r="C76" s="44" t="str">
        <f t="shared" si="44"/>
        <v/>
      </c>
      <c r="D76" s="44" t="str">
        <f t="shared" si="66"/>
        <v/>
      </c>
      <c r="E76" s="119" t="str">
        <f t="shared" si="65"/>
        <v>Yes</v>
      </c>
      <c r="F76" s="119" t="s">
        <v>746</v>
      </c>
      <c r="G76" s="117" t="s">
        <v>812</v>
      </c>
      <c r="H76" s="18"/>
      <c r="I76" s="18"/>
      <c r="J76" s="18"/>
      <c r="K76" s="18"/>
      <c r="L76" s="18"/>
      <c r="M76" s="18"/>
      <c r="N76" s="18"/>
      <c r="O76" s="18"/>
      <c r="P76" s="18"/>
      <c r="Q76" s="18"/>
      <c r="R76" s="18"/>
      <c r="S76" s="18"/>
      <c r="T76" s="18"/>
      <c r="U76" s="18"/>
      <c r="V76" s="18"/>
      <c r="W76" s="18"/>
      <c r="X76" s="18"/>
      <c r="Y76" s="18"/>
      <c r="Z76" s="18"/>
      <c r="AA76" s="18"/>
      <c r="AB76" s="18" t="str">
        <f>IF(Tabel5[[#This Row],[Question ID]]="","",IF(Tabel5[[#This Row],[Respons Vendor]]=AE76,"ok","nok"))</f>
        <v>nok</v>
      </c>
      <c r="AC76" s="18" t="s">
        <v>62</v>
      </c>
      <c r="AD76" s="89">
        <v>1</v>
      </c>
      <c r="AE76" s="89" t="s">
        <v>230</v>
      </c>
      <c r="AF76" s="89">
        <f t="shared" si="43"/>
        <v>1</v>
      </c>
      <c r="AG76" s="89">
        <f>IF(AND(AE76="See Note",Tabel5[[#This Row],[Respons Vendor]]=AE76,Tabel5[[#This Row],[Note]]&lt;&gt;""),AF76,0)</f>
        <v>0</v>
      </c>
      <c r="AH76" s="89"/>
      <c r="AI76" s="90">
        <f>IF(AND(Tabel5[[#This Row],[Respons Vendor]]=AE76,Tabel5[[#This Row],[Respons Vendor]]&lt;&gt;"See Note"),AD76,AG76)</f>
        <v>0</v>
      </c>
      <c r="AJ76" s="18"/>
      <c r="AK76" s="89"/>
      <c r="AL76" s="18"/>
      <c r="AM76" s="95">
        <f t="shared" si="45"/>
        <v>0</v>
      </c>
      <c r="AN76" s="95">
        <f t="shared" si="46"/>
        <v>0</v>
      </c>
      <c r="AO76" s="95">
        <f t="shared" si="47"/>
        <v>1</v>
      </c>
      <c r="AP76" s="95">
        <f t="shared" si="48"/>
        <v>0</v>
      </c>
      <c r="AQ76" s="95">
        <f t="shared" si="49"/>
        <v>0</v>
      </c>
      <c r="AR76" s="95">
        <f t="shared" si="50"/>
        <v>0</v>
      </c>
      <c r="AS76" s="95">
        <f t="shared" si="51"/>
        <v>0</v>
      </c>
      <c r="AT76" s="95">
        <f t="shared" si="52"/>
        <v>0</v>
      </c>
      <c r="AU76" s="95">
        <f t="shared" si="53"/>
        <v>0</v>
      </c>
      <c r="AV76" s="95">
        <f t="shared" si="54"/>
        <v>0</v>
      </c>
      <c r="AW76" s="95">
        <f t="shared" si="55"/>
        <v>0</v>
      </c>
      <c r="AX76" s="95">
        <f t="shared" si="56"/>
        <v>0</v>
      </c>
      <c r="AY76" s="95">
        <f t="shared" si="57"/>
        <v>0</v>
      </c>
      <c r="AZ76" s="95">
        <f t="shared" si="58"/>
        <v>0</v>
      </c>
      <c r="BA76" s="95">
        <f t="shared" si="59"/>
        <v>0</v>
      </c>
      <c r="BB76" s="95">
        <f t="shared" si="60"/>
        <v>0</v>
      </c>
      <c r="BC76" s="95">
        <f t="shared" si="61"/>
        <v>0</v>
      </c>
      <c r="BD76" s="95">
        <f t="shared" si="62"/>
        <v>0</v>
      </c>
      <c r="BE76" s="95">
        <f t="shared" si="63"/>
        <v>0</v>
      </c>
      <c r="BF76" s="95">
        <f t="shared" si="64"/>
        <v>0</v>
      </c>
      <c r="BG76" s="64"/>
      <c r="BI76" s="17"/>
      <c r="BJ76" s="17"/>
      <c r="BK76" s="17"/>
      <c r="BL76" s="17"/>
      <c r="BM76" s="17"/>
      <c r="BN76" s="17"/>
      <c r="BO76" s="17"/>
      <c r="BP76" s="17"/>
      <c r="BQ76" s="17"/>
      <c r="BR76" s="17"/>
      <c r="BS76" s="17"/>
      <c r="BT76" s="17"/>
      <c r="BU76" s="17"/>
      <c r="BV76" s="17"/>
      <c r="BW76" s="17"/>
      <c r="BX76" s="17"/>
      <c r="BY76" s="17"/>
      <c r="BZ76" s="17"/>
      <c r="CA76" s="17"/>
      <c r="CB76" s="17"/>
      <c r="CC76" s="17"/>
      <c r="CD76" s="17"/>
    </row>
    <row r="77" spans="1:82" x14ac:dyDescent="0.2">
      <c r="A77" s="247" t="s">
        <v>813</v>
      </c>
      <c r="B77" s="19" t="s">
        <v>814</v>
      </c>
      <c r="C77" s="44" t="str">
        <f t="shared" si="44"/>
        <v/>
      </c>
      <c r="D77" s="44" t="str">
        <f t="shared" si="66"/>
        <v/>
      </c>
      <c r="E77" s="119" t="str">
        <f t="shared" si="65"/>
        <v>Yes</v>
      </c>
      <c r="F77" s="119" t="s">
        <v>746</v>
      </c>
      <c r="G77" s="117" t="s">
        <v>812</v>
      </c>
      <c r="H77" s="18"/>
      <c r="I77" s="18"/>
      <c r="J77" s="18"/>
      <c r="K77" s="18"/>
      <c r="L77" s="18"/>
      <c r="M77" s="18"/>
      <c r="N77" s="18"/>
      <c r="O77" s="18"/>
      <c r="P77" s="18"/>
      <c r="Q77" s="18"/>
      <c r="R77" s="18"/>
      <c r="S77" s="18"/>
      <c r="T77" s="18"/>
      <c r="U77" s="18"/>
      <c r="V77" s="18"/>
      <c r="W77" s="18"/>
      <c r="X77" s="18"/>
      <c r="Y77" s="18"/>
      <c r="Z77" s="18"/>
      <c r="AA77" s="18"/>
      <c r="AB77" s="18" t="str">
        <f>IF(Tabel5[[#This Row],[Question ID]]="","",IF(Tabel5[[#This Row],[Respons Vendor]]=AE77,"ok","nok"))</f>
        <v>nok</v>
      </c>
      <c r="AC77" s="18" t="s">
        <v>62</v>
      </c>
      <c r="AD77" s="89">
        <v>1</v>
      </c>
      <c r="AE77" s="89" t="s">
        <v>230</v>
      </c>
      <c r="AF77" s="89">
        <f t="shared" si="43"/>
        <v>1</v>
      </c>
      <c r="AG77" s="89">
        <f>IF(AND(AE77="See Note",Tabel5[[#This Row],[Respons Vendor]]=AE77,Tabel5[[#This Row],[Note]]&lt;&gt;""),AF77,0)</f>
        <v>0</v>
      </c>
      <c r="AH77" s="89"/>
      <c r="AI77" s="90">
        <f>IF(AND(Tabel5[[#This Row],[Respons Vendor]]=AE77,Tabel5[[#This Row],[Respons Vendor]]&lt;&gt;"See Note"),AD77,AG77)</f>
        <v>0</v>
      </c>
      <c r="AJ77" s="18"/>
      <c r="AK77" s="89"/>
      <c r="AL77" s="18"/>
      <c r="AM77" s="95">
        <f t="shared" si="45"/>
        <v>0</v>
      </c>
      <c r="AN77" s="95">
        <f t="shared" si="46"/>
        <v>0</v>
      </c>
      <c r="AO77" s="95">
        <f t="shared" si="47"/>
        <v>1</v>
      </c>
      <c r="AP77" s="95">
        <f t="shared" si="48"/>
        <v>0</v>
      </c>
      <c r="AQ77" s="95">
        <f t="shared" si="49"/>
        <v>0</v>
      </c>
      <c r="AR77" s="95">
        <f t="shared" si="50"/>
        <v>0</v>
      </c>
      <c r="AS77" s="95">
        <f t="shared" si="51"/>
        <v>0</v>
      </c>
      <c r="AT77" s="95">
        <f t="shared" si="52"/>
        <v>0</v>
      </c>
      <c r="AU77" s="95">
        <f t="shared" si="53"/>
        <v>0</v>
      </c>
      <c r="AV77" s="95">
        <f t="shared" si="54"/>
        <v>0</v>
      </c>
      <c r="AW77" s="95">
        <f t="shared" si="55"/>
        <v>0</v>
      </c>
      <c r="AX77" s="95">
        <f t="shared" si="56"/>
        <v>0</v>
      </c>
      <c r="AY77" s="95">
        <f t="shared" si="57"/>
        <v>0</v>
      </c>
      <c r="AZ77" s="95">
        <f t="shared" si="58"/>
        <v>0</v>
      </c>
      <c r="BA77" s="95">
        <f t="shared" si="59"/>
        <v>0</v>
      </c>
      <c r="BB77" s="95">
        <f t="shared" si="60"/>
        <v>0</v>
      </c>
      <c r="BC77" s="95">
        <f t="shared" si="61"/>
        <v>0</v>
      </c>
      <c r="BD77" s="95">
        <f t="shared" si="62"/>
        <v>0</v>
      </c>
      <c r="BE77" s="95">
        <f t="shared" si="63"/>
        <v>0</v>
      </c>
      <c r="BF77" s="95">
        <f t="shared" si="64"/>
        <v>0</v>
      </c>
      <c r="BG77" s="64"/>
      <c r="BI77" s="17"/>
      <c r="BJ77" s="17"/>
      <c r="BK77" s="17"/>
      <c r="BL77" s="17"/>
      <c r="BM77" s="17"/>
      <c r="BN77" s="17"/>
      <c r="BO77" s="17"/>
      <c r="BP77" s="17"/>
      <c r="BQ77" s="17"/>
      <c r="BR77" s="17"/>
      <c r="BS77" s="17"/>
      <c r="BT77" s="17"/>
      <c r="BU77" s="17"/>
      <c r="BV77" s="17"/>
      <c r="BW77" s="17"/>
      <c r="BX77" s="17"/>
      <c r="BY77" s="17"/>
      <c r="BZ77" s="17"/>
      <c r="CA77" s="17"/>
      <c r="CB77" s="17"/>
      <c r="CC77" s="17"/>
      <c r="CD77" s="17"/>
    </row>
    <row r="78" spans="1:82" x14ac:dyDescent="0.2">
      <c r="A78" s="19" t="s">
        <v>815</v>
      </c>
      <c r="B78" s="19" t="s">
        <v>816</v>
      </c>
      <c r="C78" s="44" t="str">
        <f t="shared" si="44"/>
        <v/>
      </c>
      <c r="D78" s="44" t="str">
        <f t="shared" si="66"/>
        <v/>
      </c>
      <c r="E78" s="119" t="str">
        <f t="shared" si="65"/>
        <v>Yes</v>
      </c>
      <c r="F78" s="119" t="s">
        <v>758</v>
      </c>
      <c r="G78" s="117" t="s">
        <v>341</v>
      </c>
      <c r="H78" s="18"/>
      <c r="I78" s="18"/>
      <c r="J78" s="18"/>
      <c r="K78" s="18"/>
      <c r="L78" s="18"/>
      <c r="M78" s="18"/>
      <c r="N78" s="18"/>
      <c r="O78" s="18"/>
      <c r="P78" s="18"/>
      <c r="Q78" s="18"/>
      <c r="R78" s="18"/>
      <c r="S78" s="18"/>
      <c r="T78" s="18"/>
      <c r="U78" s="18"/>
      <c r="V78" s="18"/>
      <c r="W78" s="18"/>
      <c r="X78" s="18"/>
      <c r="Y78" s="18"/>
      <c r="Z78" s="18"/>
      <c r="AA78" s="18"/>
      <c r="AB78" s="18" t="str">
        <f>IF(Tabel5[[#This Row],[Question ID]]="","",IF(Tabel5[[#This Row],[Respons Vendor]]=AE78,"ok","nok"))</f>
        <v>nok</v>
      </c>
      <c r="AC78" s="18" t="s">
        <v>62</v>
      </c>
      <c r="AD78" s="89">
        <v>1</v>
      </c>
      <c r="AE78" s="89" t="s">
        <v>230</v>
      </c>
      <c r="AF78" s="89">
        <f t="shared" si="43"/>
        <v>1</v>
      </c>
      <c r="AG78" s="89">
        <f>IF(AND(AE78="See Note",Tabel5[[#This Row],[Respons Vendor]]=AE78,Tabel5[[#This Row],[Note]]&lt;&gt;""),AF78,0)</f>
        <v>0</v>
      </c>
      <c r="AH78" s="89"/>
      <c r="AI78" s="90">
        <f>IF(AND(Tabel5[[#This Row],[Respons Vendor]]=AE78,Tabel5[[#This Row],[Respons Vendor]]&lt;&gt;"See Note"),AD78,AG78)</f>
        <v>0</v>
      </c>
      <c r="AJ78" s="18"/>
      <c r="AK78" s="89"/>
      <c r="AL78" s="18"/>
      <c r="AM78" s="95">
        <f t="shared" si="45"/>
        <v>0</v>
      </c>
      <c r="AN78" s="95">
        <f t="shared" si="46"/>
        <v>0</v>
      </c>
      <c r="AO78" s="95">
        <f t="shared" si="47"/>
        <v>1</v>
      </c>
      <c r="AP78" s="95">
        <f t="shared" si="48"/>
        <v>0</v>
      </c>
      <c r="AQ78" s="95">
        <f t="shared" si="49"/>
        <v>0</v>
      </c>
      <c r="AR78" s="95">
        <f t="shared" si="50"/>
        <v>0</v>
      </c>
      <c r="AS78" s="95">
        <f t="shared" si="51"/>
        <v>0</v>
      </c>
      <c r="AT78" s="95">
        <f t="shared" si="52"/>
        <v>0</v>
      </c>
      <c r="AU78" s="95">
        <f t="shared" si="53"/>
        <v>0</v>
      </c>
      <c r="AV78" s="95">
        <f t="shared" si="54"/>
        <v>0</v>
      </c>
      <c r="AW78" s="95">
        <f t="shared" si="55"/>
        <v>0</v>
      </c>
      <c r="AX78" s="95">
        <f t="shared" si="56"/>
        <v>0</v>
      </c>
      <c r="AY78" s="95">
        <f t="shared" si="57"/>
        <v>0</v>
      </c>
      <c r="AZ78" s="95">
        <f t="shared" si="58"/>
        <v>0</v>
      </c>
      <c r="BA78" s="95">
        <f t="shared" si="59"/>
        <v>0</v>
      </c>
      <c r="BB78" s="95">
        <f t="shared" si="60"/>
        <v>0</v>
      </c>
      <c r="BC78" s="95">
        <f t="shared" si="61"/>
        <v>0</v>
      </c>
      <c r="BD78" s="95">
        <f t="shared" si="62"/>
        <v>0</v>
      </c>
      <c r="BE78" s="95">
        <f t="shared" si="63"/>
        <v>0</v>
      </c>
      <c r="BF78" s="95">
        <f t="shared" si="64"/>
        <v>0</v>
      </c>
      <c r="BG78" s="64"/>
      <c r="BI78" s="17"/>
      <c r="BJ78" s="17"/>
      <c r="BK78" s="17"/>
      <c r="BL78" s="17"/>
      <c r="BM78" s="17"/>
      <c r="BN78" s="17"/>
      <c r="BO78" s="17"/>
      <c r="BP78" s="17"/>
      <c r="BQ78" s="17"/>
      <c r="BR78" s="17"/>
      <c r="BS78" s="17"/>
      <c r="BT78" s="17"/>
      <c r="BU78" s="17"/>
      <c r="BV78" s="17"/>
      <c r="BW78" s="17"/>
      <c r="BX78" s="17"/>
      <c r="BY78" s="17"/>
      <c r="BZ78" s="17"/>
      <c r="CA78" s="17"/>
      <c r="CB78" s="17"/>
      <c r="CC78" s="17"/>
      <c r="CD78" s="17"/>
    </row>
    <row r="79" spans="1:82" x14ac:dyDescent="0.2">
      <c r="A79" s="17" t="s">
        <v>817</v>
      </c>
      <c r="B79" s="79" t="s">
        <v>818</v>
      </c>
      <c r="C79" s="44">
        <v>0</v>
      </c>
      <c r="D79" s="44" t="str">
        <f t="shared" si="66"/>
        <v/>
      </c>
      <c r="E79" s="119">
        <f t="shared" si="65"/>
        <v>0</v>
      </c>
      <c r="F79" s="119"/>
      <c r="G79" s="117"/>
      <c r="H79" s="18"/>
      <c r="I79" s="18"/>
      <c r="J79" s="18"/>
      <c r="K79" s="18"/>
      <c r="L79" s="18"/>
      <c r="M79" s="18"/>
      <c r="N79" s="18"/>
      <c r="O79" s="18"/>
      <c r="P79" s="18"/>
      <c r="Q79" s="18"/>
      <c r="R79" s="18"/>
      <c r="S79" s="18"/>
      <c r="T79" s="18"/>
      <c r="U79" s="18"/>
      <c r="V79" s="18"/>
      <c r="W79" s="18"/>
      <c r="X79" s="18"/>
      <c r="Y79" s="18"/>
      <c r="Z79" s="18"/>
      <c r="AA79" s="18"/>
      <c r="AB79" s="18" t="str">
        <f>IF(Tabel5[[#This Row],[Question ID]]="","",IF(Tabel5[[#This Row],[Respons Vendor]]=AE79,"ok","nok"))</f>
        <v>ok</v>
      </c>
      <c r="AC79" s="18"/>
      <c r="AD79" s="89"/>
      <c r="AE79" s="89"/>
      <c r="AF79" s="89">
        <f t="shared" si="43"/>
        <v>0</v>
      </c>
      <c r="AG79" s="89">
        <f>IF(AND(AE79="See Note",Tabel5[[#This Row],[Respons Vendor]]=AE79,Tabel5[[#This Row],[Note]]&lt;&gt;""),AF79,0)</f>
        <v>0</v>
      </c>
      <c r="AH79" s="89"/>
      <c r="AI79" s="90">
        <f>IF(AND(Tabel5[[#This Row],[Respons Vendor]]=AE79,Tabel5[[#This Row],[Respons Vendor]]&lt;&gt;"See Note"),AD79,AG79)</f>
        <v>0</v>
      </c>
      <c r="AJ79" s="18"/>
      <c r="AK79" s="89"/>
      <c r="AL79" s="18"/>
      <c r="AM79" s="95">
        <f t="shared" si="45"/>
        <v>0</v>
      </c>
      <c r="AN79" s="95">
        <f t="shared" si="46"/>
        <v>0</v>
      </c>
      <c r="AO79" s="95">
        <f t="shared" si="47"/>
        <v>0</v>
      </c>
      <c r="AP79" s="95">
        <f t="shared" si="48"/>
        <v>0</v>
      </c>
      <c r="AQ79" s="95">
        <f t="shared" si="49"/>
        <v>0</v>
      </c>
      <c r="AR79" s="95">
        <f t="shared" si="50"/>
        <v>0</v>
      </c>
      <c r="AS79" s="95">
        <f t="shared" si="51"/>
        <v>0</v>
      </c>
      <c r="AT79" s="95">
        <f t="shared" si="52"/>
        <v>0</v>
      </c>
      <c r="AU79" s="95">
        <f t="shared" si="53"/>
        <v>0</v>
      </c>
      <c r="AV79" s="95">
        <f t="shared" si="54"/>
        <v>0</v>
      </c>
      <c r="AW79" s="95">
        <f t="shared" si="55"/>
        <v>0</v>
      </c>
      <c r="AX79" s="95">
        <f t="shared" si="56"/>
        <v>0</v>
      </c>
      <c r="AY79" s="95">
        <f t="shared" si="57"/>
        <v>0</v>
      </c>
      <c r="AZ79" s="95">
        <f t="shared" si="58"/>
        <v>0</v>
      </c>
      <c r="BA79" s="95">
        <f t="shared" si="59"/>
        <v>0</v>
      </c>
      <c r="BB79" s="95">
        <f t="shared" si="60"/>
        <v>0</v>
      </c>
      <c r="BC79" s="95">
        <f t="shared" si="61"/>
        <v>0</v>
      </c>
      <c r="BD79" s="95">
        <f t="shared" si="62"/>
        <v>0</v>
      </c>
      <c r="BE79" s="95">
        <f t="shared" si="63"/>
        <v>0</v>
      </c>
      <c r="BF79" s="95">
        <f t="shared" si="64"/>
        <v>0</v>
      </c>
      <c r="BG79" s="64"/>
      <c r="BI79" s="17"/>
      <c r="BJ79" s="17"/>
      <c r="BK79" s="17"/>
      <c r="BL79" s="17"/>
      <c r="BM79" s="17"/>
      <c r="BN79" s="17"/>
      <c r="BO79" s="17"/>
      <c r="BP79" s="17"/>
      <c r="BQ79" s="17"/>
      <c r="BR79" s="17"/>
      <c r="BS79" s="17"/>
      <c r="BT79" s="17"/>
      <c r="BU79" s="17"/>
      <c r="BV79" s="17"/>
      <c r="BW79" s="17"/>
      <c r="BX79" s="17"/>
      <c r="BY79" s="17"/>
      <c r="BZ79" s="17"/>
      <c r="CA79" s="17"/>
      <c r="CB79" s="17"/>
      <c r="CC79" s="17"/>
      <c r="CD79" s="17"/>
    </row>
    <row r="80" spans="1:82" x14ac:dyDescent="0.2">
      <c r="A80" s="244" t="s">
        <v>819</v>
      </c>
      <c r="B80" s="249" t="s">
        <v>820</v>
      </c>
      <c r="C80" s="44">
        <v>0</v>
      </c>
      <c r="D80" s="44" t="str">
        <f t="shared" si="66"/>
        <v/>
      </c>
      <c r="E80" s="119">
        <f t="shared" si="65"/>
        <v>0</v>
      </c>
      <c r="F80" s="119"/>
      <c r="G80" s="117"/>
      <c r="H80" s="18"/>
      <c r="I80" s="18"/>
      <c r="J80" s="18"/>
      <c r="K80" s="18"/>
      <c r="L80" s="18"/>
      <c r="M80" s="18"/>
      <c r="N80" s="18"/>
      <c r="O80" s="18"/>
      <c r="P80" s="18"/>
      <c r="Q80" s="18"/>
      <c r="R80" s="18"/>
      <c r="S80" s="18"/>
      <c r="T80" s="18"/>
      <c r="U80" s="18"/>
      <c r="V80" s="18"/>
      <c r="W80" s="18"/>
      <c r="X80" s="18"/>
      <c r="Y80" s="18"/>
      <c r="Z80" s="18"/>
      <c r="AA80" s="18"/>
      <c r="AB80" s="18" t="str">
        <f>IF(Tabel5[[#This Row],[Question ID]]="","",IF(Tabel5[[#This Row],[Respons Vendor]]=AE80,"ok","nok"))</f>
        <v>ok</v>
      </c>
      <c r="AC80" s="18"/>
      <c r="AD80" s="89"/>
      <c r="AE80" s="89"/>
      <c r="AF80" s="89">
        <f t="shared" si="43"/>
        <v>0</v>
      </c>
      <c r="AG80" s="89">
        <f>IF(AND(AE80="See Note",Tabel5[[#This Row],[Respons Vendor]]=AE80,Tabel5[[#This Row],[Note]]&lt;&gt;""),AF80,0)</f>
        <v>0</v>
      </c>
      <c r="AH80" s="89"/>
      <c r="AI80" s="90">
        <f>IF(AND(Tabel5[[#This Row],[Respons Vendor]]=AE80,Tabel5[[#This Row],[Respons Vendor]]&lt;&gt;"See Note"),AD80,AG80)</f>
        <v>0</v>
      </c>
      <c r="AJ80" s="18"/>
      <c r="AK80" s="89"/>
      <c r="AL80" s="18"/>
      <c r="AM80" s="95">
        <f t="shared" si="45"/>
        <v>0</v>
      </c>
      <c r="AN80" s="95">
        <f t="shared" si="46"/>
        <v>0</v>
      </c>
      <c r="AO80" s="95">
        <f t="shared" si="47"/>
        <v>0</v>
      </c>
      <c r="AP80" s="95">
        <f t="shared" si="48"/>
        <v>0</v>
      </c>
      <c r="AQ80" s="95">
        <f t="shared" si="49"/>
        <v>0</v>
      </c>
      <c r="AR80" s="95">
        <f t="shared" si="50"/>
        <v>0</v>
      </c>
      <c r="AS80" s="95">
        <f t="shared" si="51"/>
        <v>0</v>
      </c>
      <c r="AT80" s="95">
        <f t="shared" si="52"/>
        <v>0</v>
      </c>
      <c r="AU80" s="95">
        <f t="shared" si="53"/>
        <v>0</v>
      </c>
      <c r="AV80" s="95">
        <f t="shared" si="54"/>
        <v>0</v>
      </c>
      <c r="AW80" s="95">
        <f t="shared" si="55"/>
        <v>0</v>
      </c>
      <c r="AX80" s="95">
        <f t="shared" si="56"/>
        <v>0</v>
      </c>
      <c r="AY80" s="95">
        <f t="shared" si="57"/>
        <v>0</v>
      </c>
      <c r="AZ80" s="95">
        <f t="shared" si="58"/>
        <v>0</v>
      </c>
      <c r="BA80" s="95">
        <f t="shared" si="59"/>
        <v>0</v>
      </c>
      <c r="BB80" s="95">
        <f t="shared" si="60"/>
        <v>0</v>
      </c>
      <c r="BC80" s="95">
        <f t="shared" si="61"/>
        <v>0</v>
      </c>
      <c r="BD80" s="95">
        <f t="shared" si="62"/>
        <v>0</v>
      </c>
      <c r="BE80" s="95">
        <f t="shared" si="63"/>
        <v>0</v>
      </c>
      <c r="BF80" s="95">
        <f t="shared" si="64"/>
        <v>0</v>
      </c>
      <c r="BG80" s="64"/>
      <c r="BI80" s="17"/>
      <c r="BJ80" s="17"/>
      <c r="BK80" s="17"/>
      <c r="BL80" s="17"/>
      <c r="BM80" s="17"/>
      <c r="BN80" s="17"/>
      <c r="BO80" s="17"/>
      <c r="BP80" s="17"/>
      <c r="BQ80" s="17"/>
      <c r="BR80" s="17"/>
      <c r="BS80" s="17"/>
      <c r="BT80" s="17"/>
      <c r="BU80" s="17"/>
      <c r="BV80" s="17"/>
      <c r="BW80" s="17"/>
      <c r="BX80" s="17"/>
      <c r="BY80" s="17"/>
      <c r="BZ80" s="17"/>
      <c r="CA80" s="17"/>
      <c r="CB80" s="17"/>
      <c r="CC80" s="17"/>
      <c r="CD80" s="17"/>
    </row>
    <row r="81" spans="1:82" ht="25.5" x14ac:dyDescent="0.2">
      <c r="A81" s="81" t="s">
        <v>821</v>
      </c>
      <c r="B81" s="19" t="s">
        <v>822</v>
      </c>
      <c r="C81" s="44" t="str">
        <f t="shared" ref="C81:C88" si="67">IF(_Medisch="nee","N/A","")</f>
        <v/>
      </c>
      <c r="D81" s="44" t="str">
        <f t="shared" si="66"/>
        <v/>
      </c>
      <c r="E81" s="119" t="str">
        <f t="shared" si="65"/>
        <v>Yes</v>
      </c>
      <c r="F81" s="119" t="s">
        <v>746</v>
      </c>
      <c r="G81" s="117" t="s">
        <v>823</v>
      </c>
      <c r="H81" s="18"/>
      <c r="I81" s="18"/>
      <c r="J81" s="18"/>
      <c r="K81" s="18"/>
      <c r="L81" s="18"/>
      <c r="M81" s="18"/>
      <c r="N81" s="18"/>
      <c r="O81" s="18"/>
      <c r="P81" s="18"/>
      <c r="Q81" s="18"/>
      <c r="R81" s="18"/>
      <c r="S81" s="18"/>
      <c r="T81" s="18"/>
      <c r="U81" s="18"/>
      <c r="V81" s="18"/>
      <c r="W81" s="18"/>
      <c r="X81" s="18"/>
      <c r="Y81" s="18"/>
      <c r="Z81" s="18"/>
      <c r="AA81" s="18"/>
      <c r="AB81" s="18" t="str">
        <f>IF(Tabel5[[#This Row],[Question ID]]="","",IF(Tabel5[[#This Row],[Respons Vendor]]=AE81,"ok","nok"))</f>
        <v>nok</v>
      </c>
      <c r="AC81" s="18" t="s">
        <v>63</v>
      </c>
      <c r="AD81" s="89">
        <v>1</v>
      </c>
      <c r="AE81" s="89" t="s">
        <v>230</v>
      </c>
      <c r="AF81" s="89">
        <f t="shared" si="43"/>
        <v>1</v>
      </c>
      <c r="AG81" s="89">
        <f>IF(AND(AE81="See Note",Tabel5[[#This Row],[Respons Vendor]]=AE81,Tabel5[[#This Row],[Note]]&lt;&gt;""),AF81,0)</f>
        <v>0</v>
      </c>
      <c r="AH81" s="89"/>
      <c r="AI81" s="90">
        <f>IF(AND(Tabel5[[#This Row],[Respons Vendor]]=AE81,Tabel5[[#This Row],[Respons Vendor]]&lt;&gt;"See Note"),AD81,AG81)</f>
        <v>0</v>
      </c>
      <c r="AJ81" s="18"/>
      <c r="AK81" s="89"/>
      <c r="AL81" s="18"/>
      <c r="AM81" s="95">
        <f t="shared" si="45"/>
        <v>0</v>
      </c>
      <c r="AN81" s="95">
        <f t="shared" si="46"/>
        <v>0</v>
      </c>
      <c r="AO81" s="95">
        <f t="shared" si="47"/>
        <v>0</v>
      </c>
      <c r="AP81" s="95">
        <f t="shared" si="48"/>
        <v>0</v>
      </c>
      <c r="AQ81" s="95">
        <f t="shared" si="49"/>
        <v>1</v>
      </c>
      <c r="AR81" s="95">
        <f t="shared" si="50"/>
        <v>0</v>
      </c>
      <c r="AS81" s="95">
        <f t="shared" si="51"/>
        <v>0</v>
      </c>
      <c r="AT81" s="95">
        <f t="shared" si="52"/>
        <v>0</v>
      </c>
      <c r="AU81" s="95">
        <f t="shared" si="53"/>
        <v>0</v>
      </c>
      <c r="AV81" s="95">
        <f t="shared" si="54"/>
        <v>0</v>
      </c>
      <c r="AW81" s="95">
        <f t="shared" si="55"/>
        <v>0</v>
      </c>
      <c r="AX81" s="95">
        <f t="shared" si="56"/>
        <v>0</v>
      </c>
      <c r="AY81" s="95">
        <f t="shared" si="57"/>
        <v>0</v>
      </c>
      <c r="AZ81" s="95">
        <f t="shared" si="58"/>
        <v>0</v>
      </c>
      <c r="BA81" s="95">
        <f t="shared" si="59"/>
        <v>0</v>
      </c>
      <c r="BB81" s="95">
        <f t="shared" si="60"/>
        <v>0</v>
      </c>
      <c r="BC81" s="95">
        <f t="shared" si="61"/>
        <v>0</v>
      </c>
      <c r="BD81" s="95">
        <f t="shared" si="62"/>
        <v>0</v>
      </c>
      <c r="BE81" s="95">
        <f t="shared" si="63"/>
        <v>0</v>
      </c>
      <c r="BF81" s="95">
        <f t="shared" si="64"/>
        <v>0</v>
      </c>
      <c r="BG81" s="64"/>
      <c r="BI81" s="17"/>
      <c r="BJ81" s="17"/>
      <c r="BK81" s="17"/>
      <c r="BL81" s="17"/>
      <c r="BM81" s="17"/>
      <c r="BN81" s="17"/>
      <c r="BO81" s="17"/>
      <c r="BP81" s="17"/>
      <c r="BQ81" s="17"/>
      <c r="BR81" s="17"/>
      <c r="BS81" s="17"/>
      <c r="BT81" s="17"/>
      <c r="BU81" s="17"/>
      <c r="BV81" s="17"/>
      <c r="BW81" s="17"/>
      <c r="BX81" s="17"/>
      <c r="BY81" s="17"/>
      <c r="BZ81" s="17"/>
      <c r="CA81" s="17"/>
      <c r="CB81" s="17"/>
      <c r="CC81" s="17"/>
      <c r="CD81" s="17"/>
    </row>
    <row r="82" spans="1:82" ht="33.75" x14ac:dyDescent="0.2">
      <c r="A82" s="245" t="s">
        <v>824</v>
      </c>
      <c r="B82" s="247" t="s">
        <v>825</v>
      </c>
      <c r="C82" s="44" t="str">
        <f t="shared" si="67"/>
        <v/>
      </c>
      <c r="D82" s="44" t="str">
        <f t="shared" si="66"/>
        <v/>
      </c>
      <c r="E82" s="119" t="str">
        <f t="shared" si="65"/>
        <v>Yes</v>
      </c>
      <c r="F82" s="119" t="s">
        <v>758</v>
      </c>
      <c r="G82" s="117" t="s">
        <v>826</v>
      </c>
      <c r="H82" s="18"/>
      <c r="I82" s="18"/>
      <c r="J82" s="18"/>
      <c r="K82" s="18"/>
      <c r="L82" s="18"/>
      <c r="M82" s="18"/>
      <c r="N82" s="18"/>
      <c r="O82" s="18"/>
      <c r="P82" s="18"/>
      <c r="Q82" s="18"/>
      <c r="R82" s="18"/>
      <c r="S82" s="18"/>
      <c r="T82" s="18"/>
      <c r="U82" s="18"/>
      <c r="V82" s="18"/>
      <c r="W82" s="18"/>
      <c r="X82" s="18"/>
      <c r="Y82" s="18"/>
      <c r="Z82" s="18"/>
      <c r="AA82" s="18"/>
      <c r="AB82" s="18" t="str">
        <f>IF(Tabel5[[#This Row],[Question ID]]="","",IF(Tabel5[[#This Row],[Respons Vendor]]=AE82,"ok","nok"))</f>
        <v>nok</v>
      </c>
      <c r="AC82" s="18" t="s">
        <v>63</v>
      </c>
      <c r="AD82" s="105">
        <v>3</v>
      </c>
      <c r="AE82" s="89" t="s">
        <v>230</v>
      </c>
      <c r="AF82" s="89">
        <f t="shared" si="43"/>
        <v>3</v>
      </c>
      <c r="AG82" s="89">
        <f>IF(AND(AE82="See Note",Tabel5[[#This Row],[Respons Vendor]]=AE82,Tabel5[[#This Row],[Note]]&lt;&gt;""),AF82,0)</f>
        <v>0</v>
      </c>
      <c r="AH82" s="89"/>
      <c r="AI82" s="90">
        <f>IF(AND(Tabel5[[#This Row],[Respons Vendor]]=AE82,Tabel5[[#This Row],[Respons Vendor]]&lt;&gt;"See Note"),AD82,AG82)</f>
        <v>0</v>
      </c>
      <c r="AJ82" s="18"/>
      <c r="AK82" s="89"/>
      <c r="AL82" s="18"/>
      <c r="AM82" s="95">
        <f t="shared" si="45"/>
        <v>0</v>
      </c>
      <c r="AN82" s="95">
        <f t="shared" si="46"/>
        <v>0</v>
      </c>
      <c r="AO82" s="95">
        <f t="shared" si="47"/>
        <v>0</v>
      </c>
      <c r="AP82" s="95">
        <f t="shared" si="48"/>
        <v>0</v>
      </c>
      <c r="AQ82" s="95">
        <f t="shared" si="49"/>
        <v>3</v>
      </c>
      <c r="AR82" s="95">
        <f t="shared" si="50"/>
        <v>0</v>
      </c>
      <c r="AS82" s="95">
        <f t="shared" si="51"/>
        <v>0</v>
      </c>
      <c r="AT82" s="95">
        <f t="shared" si="52"/>
        <v>0</v>
      </c>
      <c r="AU82" s="95">
        <f t="shared" si="53"/>
        <v>0</v>
      </c>
      <c r="AV82" s="95">
        <f t="shared" si="54"/>
        <v>0</v>
      </c>
      <c r="AW82" s="95">
        <f t="shared" si="55"/>
        <v>0</v>
      </c>
      <c r="AX82" s="95">
        <f t="shared" si="56"/>
        <v>0</v>
      </c>
      <c r="AY82" s="95">
        <f t="shared" si="57"/>
        <v>0</v>
      </c>
      <c r="AZ82" s="95">
        <f t="shared" si="58"/>
        <v>0</v>
      </c>
      <c r="BA82" s="95">
        <f t="shared" si="59"/>
        <v>0</v>
      </c>
      <c r="BB82" s="95">
        <f t="shared" si="60"/>
        <v>0</v>
      </c>
      <c r="BC82" s="95">
        <f t="shared" si="61"/>
        <v>0</v>
      </c>
      <c r="BD82" s="95">
        <f t="shared" si="62"/>
        <v>0</v>
      </c>
      <c r="BE82" s="95">
        <f t="shared" si="63"/>
        <v>0</v>
      </c>
      <c r="BF82" s="95">
        <f t="shared" si="64"/>
        <v>0</v>
      </c>
      <c r="BG82" s="64"/>
      <c r="BI82" s="17"/>
      <c r="BJ82" s="17"/>
      <c r="BK82" s="17"/>
      <c r="BL82" s="17"/>
      <c r="BM82" s="17"/>
      <c r="BN82" s="17"/>
      <c r="BO82" s="17"/>
      <c r="BP82" s="17"/>
      <c r="BQ82" s="17"/>
      <c r="BR82" s="17"/>
      <c r="BS82" s="17"/>
      <c r="BT82" s="17"/>
      <c r="BU82" s="17"/>
      <c r="BV82" s="17"/>
      <c r="BW82" s="17"/>
      <c r="BX82" s="17"/>
      <c r="BY82" s="17"/>
      <c r="BZ82" s="17"/>
      <c r="CA82" s="17"/>
      <c r="CB82" s="17"/>
      <c r="CC82" s="17"/>
      <c r="CD82" s="17"/>
    </row>
    <row r="83" spans="1:82" ht="78.75" x14ac:dyDescent="0.2">
      <c r="A83" s="245" t="s">
        <v>827</v>
      </c>
      <c r="B83" s="247" t="s">
        <v>828</v>
      </c>
      <c r="C83" s="44" t="str">
        <f t="shared" si="67"/>
        <v/>
      </c>
      <c r="D83" s="44" t="str">
        <f t="shared" si="66"/>
        <v/>
      </c>
      <c r="E83" s="119" t="str">
        <f t="shared" si="65"/>
        <v>No</v>
      </c>
      <c r="F83" s="119" t="s">
        <v>758</v>
      </c>
      <c r="G83" s="117" t="s">
        <v>829</v>
      </c>
      <c r="H83" s="18"/>
      <c r="I83" s="18"/>
      <c r="J83" s="18"/>
      <c r="K83" s="18"/>
      <c r="L83" s="18"/>
      <c r="M83" s="18"/>
      <c r="N83" s="18"/>
      <c r="O83" s="18"/>
      <c r="P83" s="18"/>
      <c r="Q83" s="18"/>
      <c r="R83" s="18"/>
      <c r="S83" s="18"/>
      <c r="T83" s="18"/>
      <c r="U83" s="18"/>
      <c r="V83" s="18"/>
      <c r="W83" s="18"/>
      <c r="X83" s="18"/>
      <c r="Y83" s="18"/>
      <c r="Z83" s="18"/>
      <c r="AA83" s="18"/>
      <c r="AB83" s="18" t="str">
        <f>IF(Tabel5[[#This Row],[Question ID]]="","",IF(Tabel5[[#This Row],[Respons Vendor]]=AE83,"ok","nok"))</f>
        <v>nok</v>
      </c>
      <c r="AC83" s="18" t="s">
        <v>63</v>
      </c>
      <c r="AD83" s="89">
        <v>1</v>
      </c>
      <c r="AE83" s="89" t="s">
        <v>684</v>
      </c>
      <c r="AF83" s="89">
        <f t="shared" si="43"/>
        <v>1</v>
      </c>
      <c r="AG83" s="89">
        <f>IF(AND(AE83="See Note",Tabel5[[#This Row],[Respons Vendor]]=AE83,Tabel5[[#This Row],[Note]]&lt;&gt;""),AF83,0)</f>
        <v>0</v>
      </c>
      <c r="AH83" s="89"/>
      <c r="AI83" s="90">
        <f>IF(AND(Tabel5[[#This Row],[Respons Vendor]]=AE83,Tabel5[[#This Row],[Respons Vendor]]&lt;&gt;"See Note"),AD83,AG83)</f>
        <v>0</v>
      </c>
      <c r="AJ83" s="18"/>
      <c r="AK83" s="89"/>
      <c r="AL83" s="18"/>
      <c r="AM83" s="95">
        <f t="shared" si="45"/>
        <v>0</v>
      </c>
      <c r="AN83" s="95">
        <f t="shared" si="46"/>
        <v>0</v>
      </c>
      <c r="AO83" s="95">
        <f t="shared" si="47"/>
        <v>0</v>
      </c>
      <c r="AP83" s="95">
        <f t="shared" si="48"/>
        <v>0</v>
      </c>
      <c r="AQ83" s="95">
        <f t="shared" si="49"/>
        <v>1</v>
      </c>
      <c r="AR83" s="95">
        <f t="shared" si="50"/>
        <v>0</v>
      </c>
      <c r="AS83" s="95">
        <f t="shared" si="51"/>
        <v>0</v>
      </c>
      <c r="AT83" s="95">
        <f t="shared" si="52"/>
        <v>0</v>
      </c>
      <c r="AU83" s="95">
        <f t="shared" si="53"/>
        <v>0</v>
      </c>
      <c r="AV83" s="95">
        <f t="shared" si="54"/>
        <v>0</v>
      </c>
      <c r="AW83" s="95">
        <f t="shared" si="55"/>
        <v>0</v>
      </c>
      <c r="AX83" s="95">
        <f t="shared" si="56"/>
        <v>0</v>
      </c>
      <c r="AY83" s="95">
        <f t="shared" si="57"/>
        <v>0</v>
      </c>
      <c r="AZ83" s="95">
        <f t="shared" si="58"/>
        <v>0</v>
      </c>
      <c r="BA83" s="95">
        <f t="shared" si="59"/>
        <v>0</v>
      </c>
      <c r="BB83" s="95">
        <f t="shared" si="60"/>
        <v>0</v>
      </c>
      <c r="BC83" s="95">
        <f t="shared" si="61"/>
        <v>0</v>
      </c>
      <c r="BD83" s="95">
        <f t="shared" si="62"/>
        <v>0</v>
      </c>
      <c r="BE83" s="95">
        <f t="shared" si="63"/>
        <v>0</v>
      </c>
      <c r="BF83" s="95">
        <f t="shared" si="64"/>
        <v>0</v>
      </c>
      <c r="BG83" s="64"/>
      <c r="BI83" s="17"/>
      <c r="BJ83" s="17"/>
      <c r="BK83" s="17"/>
      <c r="BL83" s="17"/>
      <c r="BM83" s="17"/>
      <c r="BN83" s="17"/>
      <c r="BO83" s="17"/>
      <c r="BP83" s="17"/>
      <c r="BQ83" s="17"/>
      <c r="BR83" s="17"/>
      <c r="BS83" s="17"/>
      <c r="BT83" s="17"/>
      <c r="BU83" s="17"/>
      <c r="BV83" s="17"/>
      <c r="BW83" s="17"/>
      <c r="BX83" s="17"/>
      <c r="BY83" s="17"/>
      <c r="BZ83" s="17"/>
      <c r="CA83" s="17"/>
      <c r="CB83" s="17"/>
      <c r="CC83" s="17"/>
      <c r="CD83" s="17"/>
    </row>
    <row r="84" spans="1:82" x14ac:dyDescent="0.2">
      <c r="A84" s="245" t="s">
        <v>830</v>
      </c>
      <c r="B84" s="247" t="s">
        <v>831</v>
      </c>
      <c r="C84" s="44" t="str">
        <f t="shared" si="67"/>
        <v/>
      </c>
      <c r="D84" s="44" t="str">
        <f t="shared" si="66"/>
        <v/>
      </c>
      <c r="E84" s="119" t="str">
        <f t="shared" si="65"/>
        <v>No</v>
      </c>
      <c r="F84" s="119" t="s">
        <v>758</v>
      </c>
      <c r="G84" s="117" t="s">
        <v>832</v>
      </c>
      <c r="H84" s="18"/>
      <c r="I84" s="18"/>
      <c r="J84" s="18"/>
      <c r="K84" s="18"/>
      <c r="L84" s="18"/>
      <c r="M84" s="18"/>
      <c r="N84" s="18"/>
      <c r="O84" s="18"/>
      <c r="P84" s="18"/>
      <c r="Q84" s="18"/>
      <c r="R84" s="18"/>
      <c r="S84" s="18"/>
      <c r="T84" s="18"/>
      <c r="U84" s="18"/>
      <c r="V84" s="18"/>
      <c r="W84" s="18"/>
      <c r="X84" s="18"/>
      <c r="Y84" s="18"/>
      <c r="Z84" s="18"/>
      <c r="AA84" s="18"/>
      <c r="AB84" s="18" t="str">
        <f>IF(Tabel5[[#This Row],[Question ID]]="","",IF(Tabel5[[#This Row],[Respons Vendor]]=AE84,"ok","nok"))</f>
        <v>nok</v>
      </c>
      <c r="AC84" s="18" t="s">
        <v>63</v>
      </c>
      <c r="AD84" s="89">
        <v>1</v>
      </c>
      <c r="AE84" s="89" t="s">
        <v>684</v>
      </c>
      <c r="AF84" s="89">
        <f t="shared" si="43"/>
        <v>1</v>
      </c>
      <c r="AG84" s="89">
        <f>IF(AND(AE84="See Note",Tabel5[[#This Row],[Respons Vendor]]=AE84,Tabel5[[#This Row],[Note]]&lt;&gt;""),AF84,0)</f>
        <v>0</v>
      </c>
      <c r="AH84" s="89"/>
      <c r="AI84" s="90">
        <f>IF(AND(Tabel5[[#This Row],[Respons Vendor]]=AE84,Tabel5[[#This Row],[Respons Vendor]]&lt;&gt;"See Note"),AD84,AG84)</f>
        <v>0</v>
      </c>
      <c r="AJ84" s="18"/>
      <c r="AK84" s="89"/>
      <c r="AL84" s="18"/>
      <c r="AM84" s="95">
        <f t="shared" si="45"/>
        <v>0</v>
      </c>
      <c r="AN84" s="95">
        <f t="shared" si="46"/>
        <v>0</v>
      </c>
      <c r="AO84" s="95">
        <f t="shared" si="47"/>
        <v>0</v>
      </c>
      <c r="AP84" s="95">
        <f t="shared" si="48"/>
        <v>0</v>
      </c>
      <c r="AQ84" s="95">
        <f t="shared" si="49"/>
        <v>1</v>
      </c>
      <c r="AR84" s="95">
        <f t="shared" si="50"/>
        <v>0</v>
      </c>
      <c r="AS84" s="95">
        <f t="shared" si="51"/>
        <v>0</v>
      </c>
      <c r="AT84" s="95">
        <f t="shared" si="52"/>
        <v>0</v>
      </c>
      <c r="AU84" s="95">
        <f t="shared" si="53"/>
        <v>0</v>
      </c>
      <c r="AV84" s="95">
        <f t="shared" si="54"/>
        <v>0</v>
      </c>
      <c r="AW84" s="95">
        <f t="shared" si="55"/>
        <v>0</v>
      </c>
      <c r="AX84" s="95">
        <f t="shared" si="56"/>
        <v>0</v>
      </c>
      <c r="AY84" s="95">
        <f t="shared" si="57"/>
        <v>0</v>
      </c>
      <c r="AZ84" s="95">
        <f t="shared" si="58"/>
        <v>0</v>
      </c>
      <c r="BA84" s="95">
        <f t="shared" si="59"/>
        <v>0</v>
      </c>
      <c r="BB84" s="95">
        <f t="shared" si="60"/>
        <v>0</v>
      </c>
      <c r="BC84" s="95">
        <f t="shared" si="61"/>
        <v>0</v>
      </c>
      <c r="BD84" s="95">
        <f t="shared" si="62"/>
        <v>0</v>
      </c>
      <c r="BE84" s="95">
        <f t="shared" si="63"/>
        <v>0</v>
      </c>
      <c r="BF84" s="95">
        <f t="shared" si="64"/>
        <v>0</v>
      </c>
      <c r="BG84" s="64"/>
      <c r="BI84" s="17"/>
      <c r="BJ84" s="17"/>
      <c r="BK84" s="17"/>
      <c r="BL84" s="17"/>
      <c r="BM84" s="17"/>
      <c r="BN84" s="17"/>
      <c r="BO84" s="17"/>
      <c r="BP84" s="17"/>
      <c r="BQ84" s="17"/>
      <c r="BR84" s="17"/>
      <c r="BS84" s="17"/>
      <c r="BT84" s="17"/>
      <c r="BU84" s="17"/>
      <c r="BV84" s="17"/>
      <c r="BW84" s="17"/>
      <c r="BX84" s="17"/>
      <c r="BY84" s="17"/>
      <c r="BZ84" s="17"/>
      <c r="CA84" s="17"/>
      <c r="CB84" s="17"/>
      <c r="CC84" s="17"/>
      <c r="CD84" s="17"/>
    </row>
    <row r="85" spans="1:82" ht="25.5" x14ac:dyDescent="0.2">
      <c r="A85" s="81" t="s">
        <v>833</v>
      </c>
      <c r="B85" s="19" t="s">
        <v>834</v>
      </c>
      <c r="C85" s="44" t="str">
        <f t="shared" si="67"/>
        <v/>
      </c>
      <c r="D85" s="44" t="str">
        <f t="shared" si="66"/>
        <v/>
      </c>
      <c r="E85" s="119" t="str">
        <f t="shared" si="65"/>
        <v>Yes</v>
      </c>
      <c r="F85" s="119" t="s">
        <v>746</v>
      </c>
      <c r="G85" s="117" t="s">
        <v>823</v>
      </c>
      <c r="H85" s="18"/>
      <c r="I85" s="18"/>
      <c r="J85" s="18"/>
      <c r="K85" s="18"/>
      <c r="L85" s="18"/>
      <c r="M85" s="18"/>
      <c r="N85" s="18"/>
      <c r="O85" s="18"/>
      <c r="P85" s="18"/>
      <c r="Q85" s="18"/>
      <c r="R85" s="18"/>
      <c r="S85" s="18"/>
      <c r="T85" s="18"/>
      <c r="U85" s="18"/>
      <c r="V85" s="18"/>
      <c r="W85" s="18"/>
      <c r="X85" s="18"/>
      <c r="Y85" s="18"/>
      <c r="Z85" s="18"/>
      <c r="AA85" s="18"/>
      <c r="AB85" s="18" t="str">
        <f>IF(Tabel5[[#This Row],[Question ID]]="","",IF(Tabel5[[#This Row],[Respons Vendor]]=AE85,"ok","nok"))</f>
        <v>nok</v>
      </c>
      <c r="AC85" s="18" t="s">
        <v>63</v>
      </c>
      <c r="AD85" s="105">
        <v>3</v>
      </c>
      <c r="AE85" s="89" t="s">
        <v>230</v>
      </c>
      <c r="AF85" s="89">
        <f t="shared" si="43"/>
        <v>3</v>
      </c>
      <c r="AG85" s="89">
        <f>IF(AND(AE85="See Note",Tabel5[[#This Row],[Respons Vendor]]=AE85,Tabel5[[#This Row],[Note]]&lt;&gt;""),AF85,0)</f>
        <v>0</v>
      </c>
      <c r="AH85" s="89"/>
      <c r="AI85" s="90">
        <f>IF(AND(Tabel5[[#This Row],[Respons Vendor]]=AE85,Tabel5[[#This Row],[Respons Vendor]]&lt;&gt;"See Note"),AD85,AG85)</f>
        <v>0</v>
      </c>
      <c r="AJ85" s="18"/>
      <c r="AK85" s="89"/>
      <c r="AL85" s="18"/>
      <c r="AM85" s="95">
        <f t="shared" si="45"/>
        <v>0</v>
      </c>
      <c r="AN85" s="95">
        <f t="shared" si="46"/>
        <v>0</v>
      </c>
      <c r="AO85" s="95">
        <f t="shared" si="47"/>
        <v>0</v>
      </c>
      <c r="AP85" s="95">
        <f t="shared" si="48"/>
        <v>0</v>
      </c>
      <c r="AQ85" s="95">
        <f t="shared" si="49"/>
        <v>3</v>
      </c>
      <c r="AR85" s="95">
        <f t="shared" si="50"/>
        <v>0</v>
      </c>
      <c r="AS85" s="95">
        <f t="shared" si="51"/>
        <v>0</v>
      </c>
      <c r="AT85" s="95">
        <f t="shared" si="52"/>
        <v>0</v>
      </c>
      <c r="AU85" s="95">
        <f t="shared" si="53"/>
        <v>0</v>
      </c>
      <c r="AV85" s="95">
        <f t="shared" si="54"/>
        <v>0</v>
      </c>
      <c r="AW85" s="95">
        <f t="shared" si="55"/>
        <v>0</v>
      </c>
      <c r="AX85" s="95">
        <f t="shared" si="56"/>
        <v>0</v>
      </c>
      <c r="AY85" s="95">
        <f t="shared" si="57"/>
        <v>0</v>
      </c>
      <c r="AZ85" s="95">
        <f t="shared" si="58"/>
        <v>0</v>
      </c>
      <c r="BA85" s="95">
        <f t="shared" si="59"/>
        <v>0</v>
      </c>
      <c r="BB85" s="95">
        <f t="shared" si="60"/>
        <v>0</v>
      </c>
      <c r="BC85" s="95">
        <f t="shared" si="61"/>
        <v>0</v>
      </c>
      <c r="BD85" s="95">
        <f t="shared" si="62"/>
        <v>0</v>
      </c>
      <c r="BE85" s="95">
        <f t="shared" si="63"/>
        <v>0</v>
      </c>
      <c r="BF85" s="95">
        <f t="shared" si="64"/>
        <v>0</v>
      </c>
      <c r="BG85" s="64"/>
      <c r="BI85" s="17"/>
      <c r="BJ85" s="17"/>
      <c r="BK85" s="17"/>
      <c r="BL85" s="17"/>
      <c r="BM85" s="17"/>
      <c r="BN85" s="17"/>
      <c r="BO85" s="17"/>
      <c r="BP85" s="17"/>
      <c r="BQ85" s="17"/>
      <c r="BR85" s="17"/>
      <c r="BS85" s="17"/>
      <c r="BT85" s="17"/>
      <c r="BU85" s="17"/>
      <c r="BV85" s="17"/>
      <c r="BW85" s="17"/>
      <c r="BX85" s="17"/>
      <c r="BY85" s="17"/>
      <c r="BZ85" s="17"/>
      <c r="CA85" s="17"/>
      <c r="CB85" s="17"/>
      <c r="CC85" s="17"/>
      <c r="CD85" s="17"/>
    </row>
    <row r="86" spans="1:82" ht="25.5" x14ac:dyDescent="0.2">
      <c r="A86" s="81" t="s">
        <v>835</v>
      </c>
      <c r="B86" s="19" t="s">
        <v>836</v>
      </c>
      <c r="C86" s="44" t="str">
        <f t="shared" si="67"/>
        <v/>
      </c>
      <c r="D86" s="44" t="str">
        <f t="shared" si="66"/>
        <v/>
      </c>
      <c r="E86" s="119" t="str">
        <f t="shared" si="65"/>
        <v>No</v>
      </c>
      <c r="F86" s="119" t="s">
        <v>746</v>
      </c>
      <c r="G86" s="117"/>
      <c r="H86" s="18"/>
      <c r="I86" s="18"/>
      <c r="J86" s="18"/>
      <c r="K86" s="18"/>
      <c r="L86" s="18"/>
      <c r="M86" s="18"/>
      <c r="N86" s="18"/>
      <c r="O86" s="18"/>
      <c r="P86" s="18"/>
      <c r="Q86" s="18"/>
      <c r="R86" s="18"/>
      <c r="S86" s="18"/>
      <c r="T86" s="18"/>
      <c r="U86" s="18"/>
      <c r="V86" s="18"/>
      <c r="W86" s="18"/>
      <c r="X86" s="18"/>
      <c r="Y86" s="18"/>
      <c r="Z86" s="18"/>
      <c r="AA86" s="18"/>
      <c r="AB86" s="18" t="str">
        <f>IF(Tabel5[[#This Row],[Question ID]]="","",IF(Tabel5[[#This Row],[Respons Vendor]]=AE86,"ok","nok"))</f>
        <v>nok</v>
      </c>
      <c r="AC86" s="18" t="s">
        <v>63</v>
      </c>
      <c r="AD86" s="105">
        <v>3</v>
      </c>
      <c r="AE86" s="89" t="s">
        <v>684</v>
      </c>
      <c r="AF86" s="89">
        <f t="shared" si="43"/>
        <v>3</v>
      </c>
      <c r="AG86" s="89">
        <f>IF(AND(AE86="See Note",Tabel5[[#This Row],[Respons Vendor]]=AE86,Tabel5[[#This Row],[Note]]&lt;&gt;""),AF86,0)</f>
        <v>0</v>
      </c>
      <c r="AH86" s="89"/>
      <c r="AI86" s="90">
        <f>IF(AND(Tabel5[[#This Row],[Respons Vendor]]=AE86,Tabel5[[#This Row],[Respons Vendor]]&lt;&gt;"See Note"),AD86,AG86)</f>
        <v>0</v>
      </c>
      <c r="AJ86" s="18"/>
      <c r="AK86" s="89"/>
      <c r="AL86" s="18"/>
      <c r="AM86" s="95">
        <f t="shared" si="45"/>
        <v>0</v>
      </c>
      <c r="AN86" s="95">
        <f t="shared" si="46"/>
        <v>0</v>
      </c>
      <c r="AO86" s="95">
        <f t="shared" si="47"/>
        <v>0</v>
      </c>
      <c r="AP86" s="95">
        <f t="shared" si="48"/>
        <v>0</v>
      </c>
      <c r="AQ86" s="95">
        <f t="shared" si="49"/>
        <v>3</v>
      </c>
      <c r="AR86" s="95">
        <f t="shared" si="50"/>
        <v>0</v>
      </c>
      <c r="AS86" s="95">
        <f t="shared" si="51"/>
        <v>0</v>
      </c>
      <c r="AT86" s="95">
        <f t="shared" si="52"/>
        <v>0</v>
      </c>
      <c r="AU86" s="95">
        <f t="shared" si="53"/>
        <v>0</v>
      </c>
      <c r="AV86" s="95">
        <f t="shared" si="54"/>
        <v>0</v>
      </c>
      <c r="AW86" s="95">
        <f t="shared" si="55"/>
        <v>0</v>
      </c>
      <c r="AX86" s="95">
        <f t="shared" si="56"/>
        <v>0</v>
      </c>
      <c r="AY86" s="95">
        <f t="shared" si="57"/>
        <v>0</v>
      </c>
      <c r="AZ86" s="95">
        <f t="shared" si="58"/>
        <v>0</v>
      </c>
      <c r="BA86" s="95">
        <f t="shared" si="59"/>
        <v>0</v>
      </c>
      <c r="BB86" s="95">
        <f t="shared" si="60"/>
        <v>0</v>
      </c>
      <c r="BC86" s="95">
        <f t="shared" si="61"/>
        <v>0</v>
      </c>
      <c r="BD86" s="95">
        <f t="shared" si="62"/>
        <v>0</v>
      </c>
      <c r="BE86" s="95">
        <f t="shared" si="63"/>
        <v>0</v>
      </c>
      <c r="BF86" s="95">
        <f t="shared" si="64"/>
        <v>0</v>
      </c>
      <c r="BG86" s="64"/>
      <c r="BI86" s="17"/>
      <c r="BJ86" s="17"/>
      <c r="BK86" s="17"/>
      <c r="BL86" s="17"/>
      <c r="BM86" s="17"/>
      <c r="BN86" s="17"/>
      <c r="BO86" s="17"/>
      <c r="BP86" s="17"/>
      <c r="BQ86" s="17"/>
      <c r="BR86" s="17"/>
      <c r="BS86" s="17"/>
      <c r="BT86" s="17"/>
      <c r="BU86" s="17"/>
      <c r="BV86" s="17"/>
      <c r="BW86" s="17"/>
      <c r="BX86" s="17"/>
      <c r="BY86" s="17"/>
      <c r="BZ86" s="17"/>
      <c r="CA86" s="17"/>
      <c r="CB86" s="17"/>
      <c r="CC86" s="17"/>
      <c r="CD86" s="17"/>
    </row>
    <row r="87" spans="1:82" ht="33.75" x14ac:dyDescent="0.2">
      <c r="A87" s="81" t="s">
        <v>837</v>
      </c>
      <c r="B87" s="19" t="s">
        <v>838</v>
      </c>
      <c r="C87" s="44" t="str">
        <f t="shared" si="67"/>
        <v/>
      </c>
      <c r="D87" s="44" t="str">
        <f t="shared" si="66"/>
        <v/>
      </c>
      <c r="E87" s="119" t="str">
        <f t="shared" si="65"/>
        <v>No</v>
      </c>
      <c r="F87" s="119" t="s">
        <v>746</v>
      </c>
      <c r="G87" s="117" t="s">
        <v>839</v>
      </c>
      <c r="H87" s="18"/>
      <c r="I87" s="18"/>
      <c r="J87" s="18"/>
      <c r="K87" s="18"/>
      <c r="L87" s="18"/>
      <c r="M87" s="18"/>
      <c r="N87" s="18"/>
      <c r="O87" s="18"/>
      <c r="P87" s="18"/>
      <c r="Q87" s="18"/>
      <c r="R87" s="18"/>
      <c r="S87" s="18"/>
      <c r="T87" s="18"/>
      <c r="U87" s="18"/>
      <c r="V87" s="18"/>
      <c r="W87" s="18"/>
      <c r="X87" s="18"/>
      <c r="Y87" s="18"/>
      <c r="Z87" s="18"/>
      <c r="AA87" s="18"/>
      <c r="AB87" s="18" t="str">
        <f>IF(Tabel5[[#This Row],[Question ID]]="","",IF(Tabel5[[#This Row],[Respons Vendor]]=AE87,"ok","nok"))</f>
        <v>nok</v>
      </c>
      <c r="AC87" s="18" t="s">
        <v>63</v>
      </c>
      <c r="AD87" s="89">
        <v>1</v>
      </c>
      <c r="AE87" s="89" t="s">
        <v>684</v>
      </c>
      <c r="AF87" s="89">
        <f t="shared" si="43"/>
        <v>1</v>
      </c>
      <c r="AG87" s="89">
        <f>IF(AND(AE87="See Note",Tabel5[[#This Row],[Respons Vendor]]=AE87,Tabel5[[#This Row],[Note]]&lt;&gt;""),AF87,0)</f>
        <v>0</v>
      </c>
      <c r="AH87" s="89"/>
      <c r="AI87" s="90">
        <f>IF(AND(Tabel5[[#This Row],[Respons Vendor]]=AE87,Tabel5[[#This Row],[Respons Vendor]]&lt;&gt;"See Note"),AD87,AG87)</f>
        <v>0</v>
      </c>
      <c r="AJ87" s="18"/>
      <c r="AK87" s="89"/>
      <c r="AL87" s="18"/>
      <c r="AM87" s="95">
        <f t="shared" si="45"/>
        <v>0</v>
      </c>
      <c r="AN87" s="95">
        <f t="shared" si="46"/>
        <v>0</v>
      </c>
      <c r="AO87" s="95">
        <f t="shared" si="47"/>
        <v>0</v>
      </c>
      <c r="AP87" s="95">
        <f t="shared" si="48"/>
        <v>0</v>
      </c>
      <c r="AQ87" s="95">
        <f t="shared" si="49"/>
        <v>1</v>
      </c>
      <c r="AR87" s="95">
        <f t="shared" si="50"/>
        <v>0</v>
      </c>
      <c r="AS87" s="95">
        <f t="shared" si="51"/>
        <v>0</v>
      </c>
      <c r="AT87" s="95">
        <f t="shared" si="52"/>
        <v>0</v>
      </c>
      <c r="AU87" s="95">
        <f t="shared" si="53"/>
        <v>0</v>
      </c>
      <c r="AV87" s="95">
        <f t="shared" si="54"/>
        <v>0</v>
      </c>
      <c r="AW87" s="95">
        <f t="shared" si="55"/>
        <v>0</v>
      </c>
      <c r="AX87" s="95">
        <f t="shared" si="56"/>
        <v>0</v>
      </c>
      <c r="AY87" s="95">
        <f t="shared" si="57"/>
        <v>0</v>
      </c>
      <c r="AZ87" s="95">
        <f t="shared" si="58"/>
        <v>0</v>
      </c>
      <c r="BA87" s="95">
        <f t="shared" si="59"/>
        <v>0</v>
      </c>
      <c r="BB87" s="95">
        <f t="shared" si="60"/>
        <v>0</v>
      </c>
      <c r="BC87" s="95">
        <f t="shared" si="61"/>
        <v>0</v>
      </c>
      <c r="BD87" s="95">
        <f t="shared" si="62"/>
        <v>0</v>
      </c>
      <c r="BE87" s="95">
        <f t="shared" si="63"/>
        <v>0</v>
      </c>
      <c r="BF87" s="95">
        <f t="shared" si="64"/>
        <v>0</v>
      </c>
      <c r="BG87" s="64"/>
      <c r="BI87" s="17"/>
      <c r="BJ87" s="17"/>
      <c r="BK87" s="17"/>
      <c r="BL87" s="17"/>
      <c r="BM87" s="17"/>
      <c r="BN87" s="17"/>
      <c r="BO87" s="17"/>
      <c r="BP87" s="17"/>
      <c r="BQ87" s="17"/>
      <c r="BR87" s="17"/>
      <c r="BS87" s="17"/>
      <c r="BT87" s="17"/>
      <c r="BU87" s="17"/>
      <c r="BV87" s="17"/>
      <c r="BW87" s="17"/>
      <c r="BX87" s="17"/>
      <c r="BY87" s="17"/>
      <c r="BZ87" s="17"/>
      <c r="CA87" s="17"/>
      <c r="CB87" s="17"/>
      <c r="CC87" s="17"/>
      <c r="CD87" s="17"/>
    </row>
    <row r="88" spans="1:82" ht="22.5" x14ac:dyDescent="0.2">
      <c r="A88" s="81" t="s">
        <v>840</v>
      </c>
      <c r="B88" s="19" t="s">
        <v>841</v>
      </c>
      <c r="C88" s="44" t="str">
        <f t="shared" si="67"/>
        <v/>
      </c>
      <c r="D88" s="44" t="str">
        <f t="shared" si="66"/>
        <v/>
      </c>
      <c r="E88" s="119" t="str">
        <f t="shared" si="65"/>
        <v>Yes</v>
      </c>
      <c r="F88" s="119" t="s">
        <v>758</v>
      </c>
      <c r="G88" s="117" t="s">
        <v>842</v>
      </c>
      <c r="H88" s="18"/>
      <c r="I88" s="18"/>
      <c r="J88" s="18"/>
      <c r="K88" s="18"/>
      <c r="L88" s="18"/>
      <c r="M88" s="18"/>
      <c r="N88" s="18"/>
      <c r="O88" s="18"/>
      <c r="P88" s="18"/>
      <c r="Q88" s="18"/>
      <c r="R88" s="18"/>
      <c r="S88" s="18"/>
      <c r="T88" s="18"/>
      <c r="U88" s="18"/>
      <c r="V88" s="18"/>
      <c r="W88" s="18"/>
      <c r="X88" s="18"/>
      <c r="Y88" s="18"/>
      <c r="Z88" s="18"/>
      <c r="AA88" s="18"/>
      <c r="AB88" s="18" t="str">
        <f>IF(Tabel5[[#This Row],[Question ID]]="","",IF(Tabel5[[#This Row],[Respons Vendor]]=AE88,"ok","nok"))</f>
        <v>nok</v>
      </c>
      <c r="AC88" s="18" t="s">
        <v>63</v>
      </c>
      <c r="AD88" s="89">
        <v>1</v>
      </c>
      <c r="AE88" s="89" t="s">
        <v>230</v>
      </c>
      <c r="AF88" s="89">
        <f t="shared" si="43"/>
        <v>1</v>
      </c>
      <c r="AG88" s="89">
        <f>IF(AND(AE88="See Note",Tabel5[[#This Row],[Respons Vendor]]=AE88,Tabel5[[#This Row],[Note]]&lt;&gt;""),AF88,0)</f>
        <v>0</v>
      </c>
      <c r="AH88" s="89"/>
      <c r="AI88" s="90">
        <f>IF(AND(Tabel5[[#This Row],[Respons Vendor]]=AE88,Tabel5[[#This Row],[Respons Vendor]]&lt;&gt;"See Note"),AD88,AG88)</f>
        <v>0</v>
      </c>
      <c r="AJ88" s="18"/>
      <c r="AK88" s="89"/>
      <c r="AL88" s="18"/>
      <c r="AM88" s="95">
        <f t="shared" si="45"/>
        <v>0</v>
      </c>
      <c r="AN88" s="95">
        <f t="shared" si="46"/>
        <v>0</v>
      </c>
      <c r="AO88" s="95">
        <f t="shared" si="47"/>
        <v>0</v>
      </c>
      <c r="AP88" s="95">
        <f t="shared" si="48"/>
        <v>0</v>
      </c>
      <c r="AQ88" s="95">
        <f t="shared" si="49"/>
        <v>1</v>
      </c>
      <c r="AR88" s="95">
        <f t="shared" si="50"/>
        <v>0</v>
      </c>
      <c r="AS88" s="95">
        <f t="shared" si="51"/>
        <v>0</v>
      </c>
      <c r="AT88" s="95">
        <f t="shared" si="52"/>
        <v>0</v>
      </c>
      <c r="AU88" s="95">
        <f t="shared" si="53"/>
        <v>0</v>
      </c>
      <c r="AV88" s="95">
        <f t="shared" si="54"/>
        <v>0</v>
      </c>
      <c r="AW88" s="95">
        <f t="shared" si="55"/>
        <v>0</v>
      </c>
      <c r="AX88" s="95">
        <f t="shared" si="56"/>
        <v>0</v>
      </c>
      <c r="AY88" s="95">
        <f t="shared" si="57"/>
        <v>0</v>
      </c>
      <c r="AZ88" s="95">
        <f t="shared" si="58"/>
        <v>0</v>
      </c>
      <c r="BA88" s="95">
        <f t="shared" si="59"/>
        <v>0</v>
      </c>
      <c r="BB88" s="95">
        <f t="shared" si="60"/>
        <v>0</v>
      </c>
      <c r="BC88" s="95">
        <f t="shared" si="61"/>
        <v>0</v>
      </c>
      <c r="BD88" s="95">
        <f t="shared" si="62"/>
        <v>0</v>
      </c>
      <c r="BE88" s="95">
        <f t="shared" si="63"/>
        <v>0</v>
      </c>
      <c r="BF88" s="95">
        <f t="shared" si="64"/>
        <v>0</v>
      </c>
      <c r="BG88" s="64"/>
      <c r="BI88" s="17"/>
      <c r="BJ88" s="17"/>
      <c r="BK88" s="17"/>
      <c r="BL88" s="17"/>
      <c r="BM88" s="17"/>
      <c r="BN88" s="17"/>
      <c r="BO88" s="17"/>
      <c r="BP88" s="17"/>
      <c r="BQ88" s="17"/>
      <c r="BR88" s="17"/>
      <c r="BS88" s="17"/>
      <c r="BT88" s="17"/>
      <c r="BU88" s="17"/>
      <c r="BV88" s="17"/>
      <c r="BW88" s="17"/>
      <c r="BX88" s="17"/>
      <c r="BY88" s="17"/>
      <c r="BZ88" s="17"/>
      <c r="CA88" s="17"/>
      <c r="CB88" s="17"/>
      <c r="CC88" s="17"/>
      <c r="CD88" s="17"/>
    </row>
    <row r="89" spans="1:82" x14ac:dyDescent="0.2">
      <c r="A89" s="17" t="s">
        <v>843</v>
      </c>
      <c r="B89" s="79" t="s">
        <v>844</v>
      </c>
      <c r="C89" s="44">
        <v>0</v>
      </c>
      <c r="D89" s="44" t="str">
        <f t="shared" si="66"/>
        <v/>
      </c>
      <c r="E89" s="119">
        <f t="shared" si="65"/>
        <v>0</v>
      </c>
      <c r="F89" s="119"/>
      <c r="G89" s="117"/>
      <c r="H89" s="18"/>
      <c r="I89" s="18"/>
      <c r="J89" s="18"/>
      <c r="K89" s="18"/>
      <c r="L89" s="18"/>
      <c r="M89" s="18"/>
      <c r="N89" s="18"/>
      <c r="O89" s="18"/>
      <c r="P89" s="18"/>
      <c r="Q89" s="18"/>
      <c r="R89" s="18"/>
      <c r="S89" s="18"/>
      <c r="T89" s="18"/>
      <c r="U89" s="18"/>
      <c r="V89" s="18"/>
      <c r="W89" s="18"/>
      <c r="X89" s="18"/>
      <c r="Y89" s="18"/>
      <c r="Z89" s="18"/>
      <c r="AA89" s="18"/>
      <c r="AB89" s="18" t="str">
        <f>IF(Tabel5[[#This Row],[Question ID]]="","",IF(Tabel5[[#This Row],[Respons Vendor]]=AE89,"ok","nok"))</f>
        <v>ok</v>
      </c>
      <c r="AC89" s="18"/>
      <c r="AD89" s="89"/>
      <c r="AE89" s="89"/>
      <c r="AF89" s="89">
        <f t="shared" si="43"/>
        <v>0</v>
      </c>
      <c r="AG89" s="89">
        <f>IF(AND(AE89="See Note",Tabel5[[#This Row],[Respons Vendor]]=AE89,Tabel5[[#This Row],[Note]]&lt;&gt;""),AF89,0)</f>
        <v>0</v>
      </c>
      <c r="AH89" s="89"/>
      <c r="AI89" s="90">
        <f>IF(AND(Tabel5[[#This Row],[Respons Vendor]]=AE89,Tabel5[[#This Row],[Respons Vendor]]&lt;&gt;"See Note"),AD89,AG89)</f>
        <v>0</v>
      </c>
      <c r="AJ89" s="18"/>
      <c r="AK89" s="89"/>
      <c r="AL89" s="18"/>
      <c r="AM89" s="95">
        <f t="shared" si="45"/>
        <v>0</v>
      </c>
      <c r="AN89" s="95">
        <f t="shared" si="46"/>
        <v>0</v>
      </c>
      <c r="AO89" s="95">
        <f t="shared" si="47"/>
        <v>0</v>
      </c>
      <c r="AP89" s="95">
        <f t="shared" si="48"/>
        <v>0</v>
      </c>
      <c r="AQ89" s="95">
        <f t="shared" si="49"/>
        <v>0</v>
      </c>
      <c r="AR89" s="95">
        <f t="shared" si="50"/>
        <v>0</v>
      </c>
      <c r="AS89" s="95">
        <f t="shared" si="51"/>
        <v>0</v>
      </c>
      <c r="AT89" s="95">
        <f t="shared" si="52"/>
        <v>0</v>
      </c>
      <c r="AU89" s="95">
        <f t="shared" si="53"/>
        <v>0</v>
      </c>
      <c r="AV89" s="95">
        <f t="shared" si="54"/>
        <v>0</v>
      </c>
      <c r="AW89" s="95">
        <f t="shared" si="55"/>
        <v>0</v>
      </c>
      <c r="AX89" s="95">
        <f t="shared" si="56"/>
        <v>0</v>
      </c>
      <c r="AY89" s="95">
        <f t="shared" si="57"/>
        <v>0</v>
      </c>
      <c r="AZ89" s="95">
        <f t="shared" si="58"/>
        <v>0</v>
      </c>
      <c r="BA89" s="95">
        <f t="shared" si="59"/>
        <v>0</v>
      </c>
      <c r="BB89" s="95">
        <f t="shared" si="60"/>
        <v>0</v>
      </c>
      <c r="BC89" s="95">
        <f t="shared" si="61"/>
        <v>0</v>
      </c>
      <c r="BD89" s="95">
        <f t="shared" si="62"/>
        <v>0</v>
      </c>
      <c r="BE89" s="95">
        <f t="shared" si="63"/>
        <v>0</v>
      </c>
      <c r="BF89" s="95">
        <f t="shared" si="64"/>
        <v>0</v>
      </c>
      <c r="BG89" s="64"/>
      <c r="BI89" s="17"/>
      <c r="BJ89" s="17"/>
      <c r="BK89" s="17"/>
      <c r="BL89" s="17"/>
      <c r="BM89" s="17"/>
      <c r="BN89" s="17"/>
      <c r="BO89" s="17"/>
      <c r="BP89" s="17"/>
      <c r="BQ89" s="17"/>
      <c r="BR89" s="17"/>
      <c r="BS89" s="17"/>
      <c r="BT89" s="17"/>
      <c r="BU89" s="17"/>
      <c r="BV89" s="17"/>
      <c r="BW89" s="17"/>
      <c r="BX89" s="17"/>
      <c r="BY89" s="17"/>
      <c r="BZ89" s="17"/>
      <c r="CA89" s="17"/>
      <c r="CB89" s="17"/>
      <c r="CC89" s="17"/>
      <c r="CD89" s="17"/>
    </row>
    <row r="90" spans="1:82" ht="25.5" x14ac:dyDescent="0.2">
      <c r="A90" s="244" t="s">
        <v>845</v>
      </c>
      <c r="B90" s="249" t="s">
        <v>846</v>
      </c>
      <c r="C90" s="44">
        <v>0</v>
      </c>
      <c r="D90" s="44" t="str">
        <f t="shared" si="66"/>
        <v/>
      </c>
      <c r="E90" s="119">
        <f t="shared" si="65"/>
        <v>0</v>
      </c>
      <c r="F90" s="119"/>
      <c r="G90" s="117"/>
      <c r="H90" s="18"/>
      <c r="I90" s="18"/>
      <c r="J90" s="18"/>
      <c r="K90" s="18"/>
      <c r="L90" s="18"/>
      <c r="M90" s="18"/>
      <c r="N90" s="18"/>
      <c r="O90" s="18"/>
      <c r="P90" s="18"/>
      <c r="Q90" s="18"/>
      <c r="R90" s="18"/>
      <c r="S90" s="18"/>
      <c r="T90" s="18"/>
      <c r="U90" s="18"/>
      <c r="V90" s="18"/>
      <c r="W90" s="18"/>
      <c r="X90" s="18"/>
      <c r="Y90" s="18"/>
      <c r="Z90" s="18"/>
      <c r="AA90" s="18"/>
      <c r="AB90" s="18" t="str">
        <f>IF(Tabel5[[#This Row],[Question ID]]="","",IF(Tabel5[[#This Row],[Respons Vendor]]=AE90,"ok","nok"))</f>
        <v>ok</v>
      </c>
      <c r="AC90" s="18"/>
      <c r="AD90" s="89"/>
      <c r="AE90" s="89"/>
      <c r="AF90" s="89">
        <f t="shared" si="43"/>
        <v>0</v>
      </c>
      <c r="AG90" s="89">
        <f>IF(AND(AE90="See Note",Tabel5[[#This Row],[Respons Vendor]]=AE90,Tabel5[[#This Row],[Note]]&lt;&gt;""),AF90,0)</f>
        <v>0</v>
      </c>
      <c r="AH90" s="89"/>
      <c r="AI90" s="90">
        <f>IF(AND(Tabel5[[#This Row],[Respons Vendor]]=AE90,Tabel5[[#This Row],[Respons Vendor]]&lt;&gt;"See Note"),AD90,AG90)</f>
        <v>0</v>
      </c>
      <c r="AJ90" s="18"/>
      <c r="AK90" s="89"/>
      <c r="AL90" s="18"/>
      <c r="AM90" s="95">
        <f t="shared" si="45"/>
        <v>0</v>
      </c>
      <c r="AN90" s="95">
        <f t="shared" si="46"/>
        <v>0</v>
      </c>
      <c r="AO90" s="95">
        <f t="shared" si="47"/>
        <v>0</v>
      </c>
      <c r="AP90" s="95">
        <f t="shared" si="48"/>
        <v>0</v>
      </c>
      <c r="AQ90" s="95">
        <f t="shared" si="49"/>
        <v>0</v>
      </c>
      <c r="AR90" s="95">
        <f t="shared" si="50"/>
        <v>0</v>
      </c>
      <c r="AS90" s="95">
        <f t="shared" si="51"/>
        <v>0</v>
      </c>
      <c r="AT90" s="95">
        <f t="shared" si="52"/>
        <v>0</v>
      </c>
      <c r="AU90" s="95">
        <f t="shared" si="53"/>
        <v>0</v>
      </c>
      <c r="AV90" s="95">
        <f t="shared" si="54"/>
        <v>0</v>
      </c>
      <c r="AW90" s="95">
        <f t="shared" si="55"/>
        <v>0</v>
      </c>
      <c r="AX90" s="95">
        <f t="shared" si="56"/>
        <v>0</v>
      </c>
      <c r="AY90" s="95">
        <f t="shared" si="57"/>
        <v>0</v>
      </c>
      <c r="AZ90" s="95">
        <f t="shared" si="58"/>
        <v>0</v>
      </c>
      <c r="BA90" s="95">
        <f t="shared" si="59"/>
        <v>0</v>
      </c>
      <c r="BB90" s="95">
        <f t="shared" si="60"/>
        <v>0</v>
      </c>
      <c r="BC90" s="95">
        <f t="shared" si="61"/>
        <v>0</v>
      </c>
      <c r="BD90" s="95">
        <f t="shared" si="62"/>
        <v>0</v>
      </c>
      <c r="BE90" s="95">
        <f t="shared" si="63"/>
        <v>0</v>
      </c>
      <c r="BF90" s="95">
        <f t="shared" si="64"/>
        <v>0</v>
      </c>
      <c r="BG90" s="64"/>
      <c r="BI90" s="17"/>
      <c r="BJ90" s="17"/>
      <c r="BK90" s="17"/>
      <c r="BL90" s="17"/>
      <c r="BM90" s="17"/>
      <c r="BN90" s="17"/>
      <c r="BO90" s="17"/>
      <c r="BP90" s="17"/>
      <c r="BQ90" s="17"/>
      <c r="BR90" s="17"/>
      <c r="BS90" s="17"/>
      <c r="BT90" s="17"/>
      <c r="BU90" s="17"/>
      <c r="BV90" s="17"/>
      <c r="BW90" s="17"/>
      <c r="BX90" s="17"/>
      <c r="BY90" s="17"/>
      <c r="BZ90" s="17"/>
      <c r="CA90" s="17"/>
      <c r="CB90" s="17"/>
      <c r="CC90" s="17"/>
      <c r="CD90" s="17"/>
    </row>
    <row r="91" spans="1:82" ht="56.25" x14ac:dyDescent="0.2">
      <c r="A91" s="81" t="s">
        <v>847</v>
      </c>
      <c r="B91" s="19" t="s">
        <v>848</v>
      </c>
      <c r="C91" s="44" t="str">
        <f t="shared" ref="C91:C124" si="68">IF(_Medisch="nee","N/A","")</f>
        <v/>
      </c>
      <c r="D91" s="44" t="str">
        <f t="shared" si="66"/>
        <v/>
      </c>
      <c r="E91" s="119" t="str">
        <f t="shared" si="65"/>
        <v>Yes</v>
      </c>
      <c r="F91" s="119" t="s">
        <v>746</v>
      </c>
      <c r="G91" s="117" t="s">
        <v>849</v>
      </c>
      <c r="H91" s="18"/>
      <c r="I91" s="18"/>
      <c r="J91" s="18"/>
      <c r="K91" s="18"/>
      <c r="L91" s="18"/>
      <c r="M91" s="18"/>
      <c r="N91" s="18"/>
      <c r="O91" s="18"/>
      <c r="P91" s="18"/>
      <c r="Q91" s="18"/>
      <c r="R91" s="18"/>
      <c r="S91" s="18"/>
      <c r="T91" s="18"/>
      <c r="U91" s="18"/>
      <c r="V91" s="18"/>
      <c r="W91" s="18"/>
      <c r="X91" s="18"/>
      <c r="Y91" s="18"/>
      <c r="Z91" s="18"/>
      <c r="AA91" s="18"/>
      <c r="AB91" s="18" t="str">
        <f>IF(Tabel5[[#This Row],[Question ID]]="","",IF(Tabel5[[#This Row],[Respons Vendor]]=AE91,"ok","nok"))</f>
        <v>nok</v>
      </c>
      <c r="AC91" s="18" t="s">
        <v>68</v>
      </c>
      <c r="AD91" s="89">
        <v>1</v>
      </c>
      <c r="AE91" s="89" t="s">
        <v>230</v>
      </c>
      <c r="AF91" s="89">
        <f t="shared" si="43"/>
        <v>1</v>
      </c>
      <c r="AG91" s="89">
        <f>IF(AND(AE91="See Note",Tabel5[[#This Row],[Respons Vendor]]=AE91,Tabel5[[#This Row],[Note]]&lt;&gt;""),AF91,0)</f>
        <v>0</v>
      </c>
      <c r="AH91" s="89"/>
      <c r="AI91" s="90">
        <f>IF(AND(Tabel5[[#This Row],[Respons Vendor]]=AE91,Tabel5[[#This Row],[Respons Vendor]]&lt;&gt;"See Note"),AD91,AG91)</f>
        <v>0</v>
      </c>
      <c r="AJ91" s="18"/>
      <c r="AK91" s="89"/>
      <c r="AL91" s="18"/>
      <c r="AM91" s="95">
        <f t="shared" si="45"/>
        <v>0</v>
      </c>
      <c r="AN91" s="95">
        <f t="shared" si="46"/>
        <v>0</v>
      </c>
      <c r="AO91" s="95">
        <f t="shared" si="47"/>
        <v>0</v>
      </c>
      <c r="AP91" s="95">
        <f t="shared" si="48"/>
        <v>0</v>
      </c>
      <c r="AQ91" s="95">
        <f t="shared" si="49"/>
        <v>0</v>
      </c>
      <c r="AR91" s="95">
        <f t="shared" si="50"/>
        <v>0</v>
      </c>
      <c r="AS91" s="95">
        <f t="shared" si="51"/>
        <v>0</v>
      </c>
      <c r="AT91" s="95">
        <f t="shared" si="52"/>
        <v>0</v>
      </c>
      <c r="AU91" s="95">
        <f t="shared" si="53"/>
        <v>0</v>
      </c>
      <c r="AV91" s="95">
        <f t="shared" si="54"/>
        <v>0</v>
      </c>
      <c r="AW91" s="95">
        <f t="shared" si="55"/>
        <v>0</v>
      </c>
      <c r="AX91" s="95">
        <f t="shared" si="56"/>
        <v>0</v>
      </c>
      <c r="AY91" s="95">
        <f t="shared" si="57"/>
        <v>0</v>
      </c>
      <c r="AZ91" s="95">
        <f t="shared" si="58"/>
        <v>0</v>
      </c>
      <c r="BA91" s="95">
        <f t="shared" si="59"/>
        <v>0</v>
      </c>
      <c r="BB91" s="95">
        <f t="shared" si="60"/>
        <v>0</v>
      </c>
      <c r="BC91" s="95">
        <f t="shared" si="61"/>
        <v>1</v>
      </c>
      <c r="BD91" s="95">
        <f t="shared" si="62"/>
        <v>0</v>
      </c>
      <c r="BE91" s="95">
        <f t="shared" si="63"/>
        <v>0</v>
      </c>
      <c r="BF91" s="95">
        <f t="shared" si="64"/>
        <v>0</v>
      </c>
      <c r="BG91" s="64"/>
      <c r="BI91" s="17"/>
      <c r="BJ91" s="17"/>
      <c r="BK91" s="17"/>
      <c r="BL91" s="17"/>
      <c r="BM91" s="17"/>
      <c r="BN91" s="17"/>
      <c r="BO91" s="17"/>
      <c r="BP91" s="17"/>
      <c r="BQ91" s="17"/>
      <c r="BR91" s="17"/>
      <c r="BS91" s="17"/>
      <c r="BT91" s="17"/>
      <c r="BU91" s="17"/>
      <c r="BV91" s="17"/>
      <c r="BW91" s="17"/>
      <c r="BX91" s="17"/>
      <c r="BY91" s="17"/>
      <c r="BZ91" s="17"/>
      <c r="CA91" s="17"/>
      <c r="CB91" s="17"/>
      <c r="CC91" s="17"/>
      <c r="CD91" s="17"/>
    </row>
    <row r="92" spans="1:82" x14ac:dyDescent="0.2">
      <c r="A92" s="81" t="s">
        <v>850</v>
      </c>
      <c r="B92" s="19" t="s">
        <v>851</v>
      </c>
      <c r="C92" s="44" t="str">
        <f t="shared" si="68"/>
        <v/>
      </c>
      <c r="D92" s="44" t="str">
        <f t="shared" si="66"/>
        <v/>
      </c>
      <c r="E92" s="119" t="str">
        <f t="shared" si="65"/>
        <v>No</v>
      </c>
      <c r="F92" s="119" t="s">
        <v>746</v>
      </c>
      <c r="G92" s="117" t="s">
        <v>852</v>
      </c>
      <c r="H92" s="18"/>
      <c r="I92" s="18"/>
      <c r="J92" s="18"/>
      <c r="K92" s="18"/>
      <c r="L92" s="18"/>
      <c r="M92" s="18"/>
      <c r="N92" s="18"/>
      <c r="O92" s="18"/>
      <c r="P92" s="18"/>
      <c r="Q92" s="18"/>
      <c r="R92" s="18"/>
      <c r="S92" s="18"/>
      <c r="T92" s="18"/>
      <c r="U92" s="18"/>
      <c r="V92" s="18"/>
      <c r="W92" s="18"/>
      <c r="X92" s="18"/>
      <c r="Y92" s="18"/>
      <c r="Z92" s="18"/>
      <c r="AA92" s="18"/>
      <c r="AB92" s="18" t="str">
        <f>IF(Tabel5[[#This Row],[Question ID]]="","",IF(Tabel5[[#This Row],[Respons Vendor]]=AE92,"ok","nok"))</f>
        <v>nok</v>
      </c>
      <c r="AC92" s="18" t="s">
        <v>68</v>
      </c>
      <c r="AD92" s="89">
        <v>1</v>
      </c>
      <c r="AE92" s="89" t="s">
        <v>684</v>
      </c>
      <c r="AF92" s="89">
        <f t="shared" si="43"/>
        <v>1</v>
      </c>
      <c r="AG92" s="89">
        <f>IF(AND(AE92="See Note",Tabel5[[#This Row],[Respons Vendor]]=AE92,Tabel5[[#This Row],[Note]]&lt;&gt;""),AF92,0)</f>
        <v>0</v>
      </c>
      <c r="AH92" s="89"/>
      <c r="AI92" s="90">
        <f>IF(AND(Tabel5[[#This Row],[Respons Vendor]]=AE92,Tabel5[[#This Row],[Respons Vendor]]&lt;&gt;"See Note"),AD92,AG92)</f>
        <v>0</v>
      </c>
      <c r="AJ92" s="18"/>
      <c r="AK92" s="89"/>
      <c r="AL92" s="18"/>
      <c r="AM92" s="95">
        <f t="shared" si="45"/>
        <v>0</v>
      </c>
      <c r="AN92" s="95">
        <f t="shared" si="46"/>
        <v>0</v>
      </c>
      <c r="AO92" s="95">
        <f t="shared" si="47"/>
        <v>0</v>
      </c>
      <c r="AP92" s="95">
        <f t="shared" si="48"/>
        <v>0</v>
      </c>
      <c r="AQ92" s="95">
        <f t="shared" si="49"/>
        <v>0</v>
      </c>
      <c r="AR92" s="95">
        <f t="shared" si="50"/>
        <v>0</v>
      </c>
      <c r="AS92" s="95">
        <f t="shared" si="51"/>
        <v>0</v>
      </c>
      <c r="AT92" s="95">
        <f t="shared" si="52"/>
        <v>0</v>
      </c>
      <c r="AU92" s="95">
        <f t="shared" si="53"/>
        <v>0</v>
      </c>
      <c r="AV92" s="95">
        <f t="shared" si="54"/>
        <v>0</v>
      </c>
      <c r="AW92" s="95">
        <f t="shared" si="55"/>
        <v>0</v>
      </c>
      <c r="AX92" s="95">
        <f t="shared" si="56"/>
        <v>0</v>
      </c>
      <c r="AY92" s="95">
        <f t="shared" si="57"/>
        <v>0</v>
      </c>
      <c r="AZ92" s="95">
        <f t="shared" si="58"/>
        <v>0</v>
      </c>
      <c r="BA92" s="95">
        <f t="shared" si="59"/>
        <v>0</v>
      </c>
      <c r="BB92" s="95">
        <f t="shared" si="60"/>
        <v>0</v>
      </c>
      <c r="BC92" s="95">
        <f t="shared" si="61"/>
        <v>1</v>
      </c>
      <c r="BD92" s="95">
        <f t="shared" si="62"/>
        <v>0</v>
      </c>
      <c r="BE92" s="95">
        <f t="shared" si="63"/>
        <v>0</v>
      </c>
      <c r="BF92" s="95">
        <f t="shared" si="64"/>
        <v>0</v>
      </c>
      <c r="BG92" s="64"/>
      <c r="BI92" s="17"/>
      <c r="BJ92" s="17"/>
      <c r="BK92" s="17"/>
      <c r="BL92" s="17"/>
      <c r="BM92" s="17"/>
      <c r="BN92" s="17"/>
      <c r="BO92" s="17"/>
      <c r="BP92" s="17"/>
      <c r="BQ92" s="17"/>
      <c r="BR92" s="17"/>
      <c r="BS92" s="17"/>
      <c r="BT92" s="17"/>
      <c r="BU92" s="17"/>
      <c r="BV92" s="17"/>
      <c r="BW92" s="17"/>
      <c r="BX92" s="17"/>
      <c r="BY92" s="17"/>
      <c r="BZ92" s="17"/>
      <c r="CA92" s="17"/>
      <c r="CB92" s="17"/>
      <c r="CC92" s="17"/>
      <c r="CD92" s="17"/>
    </row>
    <row r="93" spans="1:82" ht="56.25" x14ac:dyDescent="0.2">
      <c r="A93" s="245" t="s">
        <v>853</v>
      </c>
      <c r="B93" s="247" t="s">
        <v>854</v>
      </c>
      <c r="C93" s="44" t="str">
        <f t="shared" si="68"/>
        <v/>
      </c>
      <c r="D93" s="44" t="str">
        <f t="shared" si="66"/>
        <v/>
      </c>
      <c r="E93" s="119" t="str">
        <f t="shared" si="65"/>
        <v>Yes</v>
      </c>
      <c r="F93" s="119" t="s">
        <v>746</v>
      </c>
      <c r="G93" s="117" t="s">
        <v>855</v>
      </c>
      <c r="H93" s="18"/>
      <c r="I93" s="18"/>
      <c r="J93" s="18"/>
      <c r="K93" s="18"/>
      <c r="L93" s="18"/>
      <c r="M93" s="18"/>
      <c r="N93" s="18"/>
      <c r="O93" s="18"/>
      <c r="P93" s="18"/>
      <c r="Q93" s="18"/>
      <c r="R93" s="18"/>
      <c r="S93" s="18"/>
      <c r="T93" s="18"/>
      <c r="U93" s="18"/>
      <c r="V93" s="18"/>
      <c r="W93" s="18"/>
      <c r="X93" s="18"/>
      <c r="Y93" s="18"/>
      <c r="Z93" s="18"/>
      <c r="AA93" s="18"/>
      <c r="AB93" s="18" t="str">
        <f>IF(Tabel5[[#This Row],[Question ID]]="","",IF(Tabel5[[#This Row],[Respons Vendor]]=AE93,"ok","nok"))</f>
        <v>nok</v>
      </c>
      <c r="AC93" s="18" t="s">
        <v>68</v>
      </c>
      <c r="AD93" s="89">
        <v>1</v>
      </c>
      <c r="AE93" s="89" t="s">
        <v>230</v>
      </c>
      <c r="AF93" s="89">
        <f t="shared" si="43"/>
        <v>1</v>
      </c>
      <c r="AG93" s="89">
        <f>IF(AND(AE93="See Note",Tabel5[[#This Row],[Respons Vendor]]=AE93,Tabel5[[#This Row],[Note]]&lt;&gt;""),AF93,0)</f>
        <v>0</v>
      </c>
      <c r="AH93" s="89"/>
      <c r="AI93" s="90">
        <f>IF(AND(Tabel5[[#This Row],[Respons Vendor]]=AE93,Tabel5[[#This Row],[Respons Vendor]]&lt;&gt;"See Note"),AD93,AG93)</f>
        <v>0</v>
      </c>
      <c r="AJ93" s="18"/>
      <c r="AK93" s="89"/>
      <c r="AL93" s="18"/>
      <c r="AM93" s="95">
        <f t="shared" si="45"/>
        <v>0</v>
      </c>
      <c r="AN93" s="95">
        <f t="shared" si="46"/>
        <v>0</v>
      </c>
      <c r="AO93" s="95">
        <f t="shared" si="47"/>
        <v>0</v>
      </c>
      <c r="AP93" s="95">
        <f t="shared" si="48"/>
        <v>0</v>
      </c>
      <c r="AQ93" s="95">
        <f t="shared" si="49"/>
        <v>0</v>
      </c>
      <c r="AR93" s="95">
        <f t="shared" si="50"/>
        <v>0</v>
      </c>
      <c r="AS93" s="95">
        <f t="shared" si="51"/>
        <v>0</v>
      </c>
      <c r="AT93" s="95">
        <f t="shared" si="52"/>
        <v>0</v>
      </c>
      <c r="AU93" s="95">
        <f t="shared" si="53"/>
        <v>0</v>
      </c>
      <c r="AV93" s="95">
        <f t="shared" si="54"/>
        <v>0</v>
      </c>
      <c r="AW93" s="95">
        <f t="shared" si="55"/>
        <v>0</v>
      </c>
      <c r="AX93" s="95">
        <f t="shared" si="56"/>
        <v>0</v>
      </c>
      <c r="AY93" s="95">
        <f t="shared" si="57"/>
        <v>0</v>
      </c>
      <c r="AZ93" s="95">
        <f t="shared" si="58"/>
        <v>0</v>
      </c>
      <c r="BA93" s="95">
        <f t="shared" si="59"/>
        <v>0</v>
      </c>
      <c r="BB93" s="95">
        <f t="shared" si="60"/>
        <v>0</v>
      </c>
      <c r="BC93" s="95">
        <f t="shared" si="61"/>
        <v>1</v>
      </c>
      <c r="BD93" s="95">
        <f t="shared" si="62"/>
        <v>0</v>
      </c>
      <c r="BE93" s="95">
        <f t="shared" si="63"/>
        <v>0</v>
      </c>
      <c r="BF93" s="95">
        <f t="shared" si="64"/>
        <v>0</v>
      </c>
      <c r="BG93" s="64"/>
      <c r="BI93" s="17"/>
      <c r="BJ93" s="17"/>
      <c r="BK93" s="17"/>
      <c r="BL93" s="17"/>
      <c r="BM93" s="17"/>
      <c r="BN93" s="17"/>
      <c r="BO93" s="17"/>
      <c r="BP93" s="17"/>
      <c r="BQ93" s="17"/>
      <c r="BR93" s="17"/>
      <c r="BS93" s="17"/>
      <c r="BT93" s="17"/>
      <c r="BU93" s="17"/>
      <c r="BV93" s="17"/>
      <c r="BW93" s="17"/>
      <c r="BX93" s="17"/>
      <c r="BY93" s="17"/>
      <c r="BZ93" s="17"/>
      <c r="CA93" s="17"/>
      <c r="CB93" s="17"/>
      <c r="CC93" s="17"/>
      <c r="CD93" s="17"/>
    </row>
    <row r="94" spans="1:82" ht="56.25" x14ac:dyDescent="0.2">
      <c r="A94" s="245" t="s">
        <v>856</v>
      </c>
      <c r="B94" s="247" t="s">
        <v>857</v>
      </c>
      <c r="C94" s="44" t="str">
        <f t="shared" si="68"/>
        <v/>
      </c>
      <c r="D94" s="44" t="str">
        <f t="shared" si="66"/>
        <v/>
      </c>
      <c r="E94" s="119" t="str">
        <f t="shared" si="65"/>
        <v>No</v>
      </c>
      <c r="F94" s="119" t="s">
        <v>746</v>
      </c>
      <c r="G94" s="117" t="s">
        <v>858</v>
      </c>
      <c r="H94" s="18"/>
      <c r="I94" s="18"/>
      <c r="J94" s="18"/>
      <c r="K94" s="18"/>
      <c r="L94" s="18"/>
      <c r="M94" s="18"/>
      <c r="N94" s="18"/>
      <c r="O94" s="18"/>
      <c r="P94" s="18"/>
      <c r="Q94" s="18"/>
      <c r="R94" s="18"/>
      <c r="S94" s="18"/>
      <c r="T94" s="18"/>
      <c r="U94" s="18"/>
      <c r="V94" s="18"/>
      <c r="W94" s="18"/>
      <c r="X94" s="18"/>
      <c r="Y94" s="18"/>
      <c r="Z94" s="18"/>
      <c r="AA94" s="18"/>
      <c r="AB94" s="18" t="str">
        <f>IF(Tabel5[[#This Row],[Question ID]]="","",IF(Tabel5[[#This Row],[Respons Vendor]]=AE94,"ok","nok"))</f>
        <v>nok</v>
      </c>
      <c r="AC94" s="18" t="s">
        <v>68</v>
      </c>
      <c r="AD94" s="105">
        <v>3</v>
      </c>
      <c r="AE94" s="89" t="s">
        <v>684</v>
      </c>
      <c r="AF94" s="89">
        <f t="shared" si="43"/>
        <v>3</v>
      </c>
      <c r="AG94" s="89">
        <f>IF(AND(AE94="See Note",Tabel5[[#This Row],[Respons Vendor]]=AE94,Tabel5[[#This Row],[Note]]&lt;&gt;""),AF94,0)</f>
        <v>0</v>
      </c>
      <c r="AH94" s="89"/>
      <c r="AI94" s="90">
        <f>IF(AND(Tabel5[[#This Row],[Respons Vendor]]=AE94,Tabel5[[#This Row],[Respons Vendor]]&lt;&gt;"See Note"),AD94,AG94)</f>
        <v>0</v>
      </c>
      <c r="AJ94" s="18"/>
      <c r="AK94" s="89"/>
      <c r="AL94" s="18"/>
      <c r="AM94" s="95">
        <f t="shared" si="45"/>
        <v>0</v>
      </c>
      <c r="AN94" s="95">
        <f t="shared" si="46"/>
        <v>0</v>
      </c>
      <c r="AO94" s="95">
        <f t="shared" si="47"/>
        <v>0</v>
      </c>
      <c r="AP94" s="95">
        <f t="shared" si="48"/>
        <v>0</v>
      </c>
      <c r="AQ94" s="95">
        <f t="shared" si="49"/>
        <v>0</v>
      </c>
      <c r="AR94" s="95">
        <f t="shared" si="50"/>
        <v>0</v>
      </c>
      <c r="AS94" s="95">
        <f t="shared" si="51"/>
        <v>0</v>
      </c>
      <c r="AT94" s="95">
        <f t="shared" si="52"/>
        <v>0</v>
      </c>
      <c r="AU94" s="95">
        <f t="shared" si="53"/>
        <v>0</v>
      </c>
      <c r="AV94" s="95">
        <f t="shared" si="54"/>
        <v>0</v>
      </c>
      <c r="AW94" s="95">
        <f t="shared" si="55"/>
        <v>0</v>
      </c>
      <c r="AX94" s="95">
        <f t="shared" si="56"/>
        <v>0</v>
      </c>
      <c r="AY94" s="95">
        <f t="shared" si="57"/>
        <v>0</v>
      </c>
      <c r="AZ94" s="95">
        <f t="shared" si="58"/>
        <v>0</v>
      </c>
      <c r="BA94" s="95">
        <f t="shared" si="59"/>
        <v>0</v>
      </c>
      <c r="BB94" s="95">
        <f t="shared" si="60"/>
        <v>0</v>
      </c>
      <c r="BC94" s="95">
        <f t="shared" si="61"/>
        <v>3</v>
      </c>
      <c r="BD94" s="95">
        <f t="shared" si="62"/>
        <v>0</v>
      </c>
      <c r="BE94" s="95">
        <f t="shared" si="63"/>
        <v>0</v>
      </c>
      <c r="BF94" s="95">
        <f t="shared" si="64"/>
        <v>0</v>
      </c>
      <c r="BG94" s="64"/>
      <c r="BI94" s="17"/>
      <c r="BJ94" s="17"/>
      <c r="BK94" s="17"/>
      <c r="BL94" s="17"/>
      <c r="BM94" s="17"/>
      <c r="BN94" s="17"/>
      <c r="BO94" s="17"/>
      <c r="BP94" s="17"/>
      <c r="BQ94" s="17"/>
      <c r="BR94" s="17"/>
      <c r="BS94" s="17"/>
      <c r="BT94" s="17"/>
      <c r="BU94" s="17"/>
      <c r="BV94" s="17"/>
      <c r="BW94" s="17"/>
      <c r="BX94" s="17"/>
      <c r="BY94" s="17"/>
      <c r="BZ94" s="17"/>
      <c r="CA94" s="17"/>
      <c r="CB94" s="17"/>
      <c r="CC94" s="17"/>
      <c r="CD94" s="17"/>
    </row>
    <row r="95" spans="1:82" ht="101.25" x14ac:dyDescent="0.2">
      <c r="A95" s="245" t="s">
        <v>859</v>
      </c>
      <c r="B95" s="247" t="s">
        <v>860</v>
      </c>
      <c r="C95" s="44" t="str">
        <f t="shared" si="68"/>
        <v/>
      </c>
      <c r="D95" s="44" t="str">
        <f t="shared" si="66"/>
        <v/>
      </c>
      <c r="E95" s="119" t="str">
        <f t="shared" si="65"/>
        <v>Yes</v>
      </c>
      <c r="F95" s="119" t="s">
        <v>746</v>
      </c>
      <c r="G95" s="117" t="s">
        <v>861</v>
      </c>
      <c r="H95" s="18"/>
      <c r="I95" s="18"/>
      <c r="J95" s="18"/>
      <c r="K95" s="18"/>
      <c r="L95" s="18"/>
      <c r="M95" s="18"/>
      <c r="N95" s="18"/>
      <c r="O95" s="18"/>
      <c r="P95" s="18"/>
      <c r="Q95" s="18"/>
      <c r="R95" s="18"/>
      <c r="S95" s="18"/>
      <c r="T95" s="18"/>
      <c r="U95" s="18"/>
      <c r="V95" s="18"/>
      <c r="W95" s="18"/>
      <c r="X95" s="18"/>
      <c r="Y95" s="18"/>
      <c r="Z95" s="18"/>
      <c r="AA95" s="18"/>
      <c r="AB95" s="18" t="str">
        <f>IF(Tabel5[[#This Row],[Question ID]]="","",IF(Tabel5[[#This Row],[Respons Vendor]]=AE95,"ok","nok"))</f>
        <v>nok</v>
      </c>
      <c r="AC95" s="18" t="s">
        <v>68</v>
      </c>
      <c r="AD95" s="89">
        <v>1</v>
      </c>
      <c r="AE95" s="89" t="s">
        <v>230</v>
      </c>
      <c r="AF95" s="89">
        <f t="shared" si="43"/>
        <v>1</v>
      </c>
      <c r="AG95" s="89">
        <f>IF(AND(AE95="See Note",Tabel5[[#This Row],[Respons Vendor]]=AE95,Tabel5[[#This Row],[Note]]&lt;&gt;""),AF95,0)</f>
        <v>0</v>
      </c>
      <c r="AH95" s="89"/>
      <c r="AI95" s="90">
        <f>IF(AND(Tabel5[[#This Row],[Respons Vendor]]=AE95,Tabel5[[#This Row],[Respons Vendor]]&lt;&gt;"See Note"),AD95,AG95)</f>
        <v>0</v>
      </c>
      <c r="AJ95" s="18"/>
      <c r="AK95" s="89"/>
      <c r="AL95" s="18"/>
      <c r="AM95" s="95">
        <f t="shared" si="45"/>
        <v>0</v>
      </c>
      <c r="AN95" s="95">
        <f t="shared" si="46"/>
        <v>0</v>
      </c>
      <c r="AO95" s="95">
        <f t="shared" si="47"/>
        <v>0</v>
      </c>
      <c r="AP95" s="95">
        <f t="shared" si="48"/>
        <v>0</v>
      </c>
      <c r="AQ95" s="95">
        <f t="shared" si="49"/>
        <v>0</v>
      </c>
      <c r="AR95" s="95">
        <f t="shared" si="50"/>
        <v>0</v>
      </c>
      <c r="AS95" s="95">
        <f t="shared" si="51"/>
        <v>0</v>
      </c>
      <c r="AT95" s="95">
        <f t="shared" si="52"/>
        <v>0</v>
      </c>
      <c r="AU95" s="95">
        <f t="shared" si="53"/>
        <v>0</v>
      </c>
      <c r="AV95" s="95">
        <f t="shared" si="54"/>
        <v>0</v>
      </c>
      <c r="AW95" s="95">
        <f t="shared" si="55"/>
        <v>0</v>
      </c>
      <c r="AX95" s="95">
        <f t="shared" si="56"/>
        <v>0</v>
      </c>
      <c r="AY95" s="95">
        <f t="shared" si="57"/>
        <v>0</v>
      </c>
      <c r="AZ95" s="95">
        <f t="shared" si="58"/>
        <v>0</v>
      </c>
      <c r="BA95" s="95">
        <f t="shared" si="59"/>
        <v>0</v>
      </c>
      <c r="BB95" s="95">
        <f t="shared" si="60"/>
        <v>0</v>
      </c>
      <c r="BC95" s="95">
        <f t="shared" si="61"/>
        <v>1</v>
      </c>
      <c r="BD95" s="95">
        <f t="shared" si="62"/>
        <v>0</v>
      </c>
      <c r="BE95" s="95">
        <f t="shared" si="63"/>
        <v>0</v>
      </c>
      <c r="BF95" s="95">
        <f t="shared" si="64"/>
        <v>0</v>
      </c>
      <c r="BG95" s="64"/>
      <c r="BI95" s="17"/>
      <c r="BJ95" s="17"/>
      <c r="BK95" s="17"/>
      <c r="BL95" s="17"/>
      <c r="BM95" s="17"/>
      <c r="BN95" s="17"/>
      <c r="BO95" s="17"/>
      <c r="BP95" s="17"/>
      <c r="BQ95" s="17"/>
      <c r="BR95" s="17"/>
      <c r="BS95" s="17"/>
      <c r="BT95" s="17"/>
      <c r="BU95" s="17"/>
      <c r="BV95" s="17"/>
      <c r="BW95" s="17"/>
      <c r="BX95" s="17"/>
      <c r="BY95" s="17"/>
      <c r="BZ95" s="17"/>
      <c r="CA95" s="17"/>
      <c r="CB95" s="17"/>
      <c r="CC95" s="17"/>
      <c r="CD95" s="17"/>
    </row>
    <row r="96" spans="1:82" ht="25.5" x14ac:dyDescent="0.2">
      <c r="A96" s="245" t="s">
        <v>862</v>
      </c>
      <c r="B96" s="247" t="s">
        <v>863</v>
      </c>
      <c r="C96" s="44" t="str">
        <f t="shared" si="68"/>
        <v/>
      </c>
      <c r="D96" s="44" t="str">
        <f t="shared" si="66"/>
        <v/>
      </c>
      <c r="E96" s="119" t="str">
        <f t="shared" si="65"/>
        <v>Yes</v>
      </c>
      <c r="F96" s="119" t="s">
        <v>746</v>
      </c>
      <c r="G96" s="117" t="s">
        <v>864</v>
      </c>
      <c r="H96" s="18"/>
      <c r="I96" s="18"/>
      <c r="J96" s="18"/>
      <c r="K96" s="18"/>
      <c r="L96" s="18"/>
      <c r="M96" s="18"/>
      <c r="N96" s="18"/>
      <c r="O96" s="18"/>
      <c r="P96" s="18"/>
      <c r="Q96" s="18"/>
      <c r="R96" s="18"/>
      <c r="S96" s="18"/>
      <c r="T96" s="18"/>
      <c r="U96" s="18"/>
      <c r="V96" s="18"/>
      <c r="W96" s="18"/>
      <c r="X96" s="18"/>
      <c r="Y96" s="18"/>
      <c r="Z96" s="18"/>
      <c r="AA96" s="18"/>
      <c r="AB96" s="18" t="str">
        <f>IF(Tabel5[[#This Row],[Question ID]]="","",IF(Tabel5[[#This Row],[Respons Vendor]]=AE96,"ok","nok"))</f>
        <v>nok</v>
      </c>
      <c r="AC96" s="18" t="s">
        <v>68</v>
      </c>
      <c r="AD96" s="105">
        <v>5</v>
      </c>
      <c r="AE96" s="89" t="s">
        <v>230</v>
      </c>
      <c r="AF96" s="89">
        <f t="shared" si="43"/>
        <v>5</v>
      </c>
      <c r="AG96" s="89">
        <f>IF(AND(AE96="See Note",Tabel5[[#This Row],[Respons Vendor]]=AE96,Tabel5[[#This Row],[Note]]&lt;&gt;""),AF96,0)</f>
        <v>0</v>
      </c>
      <c r="AH96" s="89"/>
      <c r="AI96" s="90">
        <f>IF(AND(Tabel5[[#This Row],[Respons Vendor]]=AE96,Tabel5[[#This Row],[Respons Vendor]]&lt;&gt;"See Note"),AD96,AG96)</f>
        <v>0</v>
      </c>
      <c r="AJ96" s="18"/>
      <c r="AK96" s="89"/>
      <c r="AL96" s="18"/>
      <c r="AM96" s="95">
        <f t="shared" si="45"/>
        <v>0</v>
      </c>
      <c r="AN96" s="95">
        <f t="shared" si="46"/>
        <v>0</v>
      </c>
      <c r="AO96" s="95">
        <f t="shared" si="47"/>
        <v>0</v>
      </c>
      <c r="AP96" s="95">
        <f t="shared" si="48"/>
        <v>0</v>
      </c>
      <c r="AQ96" s="95">
        <f t="shared" si="49"/>
        <v>0</v>
      </c>
      <c r="AR96" s="95">
        <f t="shared" si="50"/>
        <v>0</v>
      </c>
      <c r="AS96" s="95">
        <f t="shared" si="51"/>
        <v>0</v>
      </c>
      <c r="AT96" s="95">
        <f t="shared" si="52"/>
        <v>0</v>
      </c>
      <c r="AU96" s="95">
        <f t="shared" si="53"/>
        <v>0</v>
      </c>
      <c r="AV96" s="95">
        <f t="shared" si="54"/>
        <v>0</v>
      </c>
      <c r="AW96" s="95">
        <f t="shared" si="55"/>
        <v>0</v>
      </c>
      <c r="AX96" s="95">
        <f t="shared" si="56"/>
        <v>0</v>
      </c>
      <c r="AY96" s="95">
        <f t="shared" si="57"/>
        <v>0</v>
      </c>
      <c r="AZ96" s="95">
        <f t="shared" si="58"/>
        <v>0</v>
      </c>
      <c r="BA96" s="95">
        <f t="shared" si="59"/>
        <v>0</v>
      </c>
      <c r="BB96" s="95">
        <f t="shared" si="60"/>
        <v>0</v>
      </c>
      <c r="BC96" s="95">
        <f t="shared" si="61"/>
        <v>5</v>
      </c>
      <c r="BD96" s="95">
        <f t="shared" si="62"/>
        <v>0</v>
      </c>
      <c r="BE96" s="95">
        <f t="shared" si="63"/>
        <v>0</v>
      </c>
      <c r="BF96" s="95">
        <f t="shared" si="64"/>
        <v>0</v>
      </c>
      <c r="BG96" s="64"/>
      <c r="BI96" s="17"/>
      <c r="BJ96" s="17"/>
      <c r="BK96" s="17"/>
      <c r="BL96" s="17"/>
      <c r="BM96" s="17"/>
      <c r="BN96" s="17"/>
      <c r="BO96" s="17"/>
      <c r="BP96" s="17"/>
      <c r="BQ96" s="17"/>
      <c r="BR96" s="17"/>
      <c r="BS96" s="17"/>
      <c r="BT96" s="17"/>
      <c r="BU96" s="17"/>
      <c r="BV96" s="17"/>
      <c r="BW96" s="17"/>
      <c r="BX96" s="17"/>
      <c r="BY96" s="17"/>
      <c r="BZ96" s="17"/>
      <c r="CA96" s="17"/>
      <c r="CB96" s="17"/>
      <c r="CC96" s="17"/>
      <c r="CD96" s="17"/>
    </row>
    <row r="97" spans="1:82" ht="33.75" x14ac:dyDescent="0.2">
      <c r="A97" s="81" t="s">
        <v>865</v>
      </c>
      <c r="B97" s="19" t="s">
        <v>866</v>
      </c>
      <c r="C97" s="44" t="str">
        <f t="shared" si="68"/>
        <v/>
      </c>
      <c r="D97" s="44" t="str">
        <f t="shared" si="66"/>
        <v/>
      </c>
      <c r="E97" s="119" t="str">
        <f t="shared" si="65"/>
        <v>No</v>
      </c>
      <c r="F97" s="119" t="s">
        <v>758</v>
      </c>
      <c r="G97" s="117" t="s">
        <v>867</v>
      </c>
      <c r="H97" s="18"/>
      <c r="I97" s="18"/>
      <c r="J97" s="18"/>
      <c r="K97" s="18"/>
      <c r="L97" s="18"/>
      <c r="M97" s="18"/>
      <c r="N97" s="18"/>
      <c r="O97" s="18"/>
      <c r="P97" s="18"/>
      <c r="Q97" s="18"/>
      <c r="R97" s="18"/>
      <c r="S97" s="18"/>
      <c r="T97" s="18"/>
      <c r="U97" s="18"/>
      <c r="V97" s="18"/>
      <c r="W97" s="18"/>
      <c r="X97" s="18"/>
      <c r="Y97" s="18"/>
      <c r="Z97" s="18"/>
      <c r="AA97" s="18"/>
      <c r="AB97" s="18" t="str">
        <f>IF(Tabel5[[#This Row],[Question ID]]="","",IF(Tabel5[[#This Row],[Respons Vendor]]=AE97,"ok","nok"))</f>
        <v>nok</v>
      </c>
      <c r="AC97" s="18" t="s">
        <v>68</v>
      </c>
      <c r="AD97" s="89">
        <v>1</v>
      </c>
      <c r="AE97" s="89" t="s">
        <v>684</v>
      </c>
      <c r="AF97" s="89">
        <f t="shared" si="43"/>
        <v>1</v>
      </c>
      <c r="AG97" s="89">
        <f>IF(AND(AE97="See Note",Tabel5[[#This Row],[Respons Vendor]]=AE97,Tabel5[[#This Row],[Note]]&lt;&gt;""),AF97,0)</f>
        <v>0</v>
      </c>
      <c r="AH97" s="89"/>
      <c r="AI97" s="90">
        <f>IF(AND(Tabel5[[#This Row],[Respons Vendor]]=AE97,Tabel5[[#This Row],[Respons Vendor]]&lt;&gt;"See Note"),AD97,AG97)</f>
        <v>0</v>
      </c>
      <c r="AJ97" s="18"/>
      <c r="AK97" s="89"/>
      <c r="AL97" s="18"/>
      <c r="AM97" s="95">
        <f t="shared" si="45"/>
        <v>0</v>
      </c>
      <c r="AN97" s="95">
        <f t="shared" si="46"/>
        <v>0</v>
      </c>
      <c r="AO97" s="95">
        <f t="shared" si="47"/>
        <v>0</v>
      </c>
      <c r="AP97" s="95">
        <f t="shared" si="48"/>
        <v>0</v>
      </c>
      <c r="AQ97" s="95">
        <f t="shared" si="49"/>
        <v>0</v>
      </c>
      <c r="AR97" s="95">
        <f t="shared" si="50"/>
        <v>0</v>
      </c>
      <c r="AS97" s="95">
        <f t="shared" si="51"/>
        <v>0</v>
      </c>
      <c r="AT97" s="95">
        <f t="shared" si="52"/>
        <v>0</v>
      </c>
      <c r="AU97" s="95">
        <f t="shared" si="53"/>
        <v>0</v>
      </c>
      <c r="AV97" s="95">
        <f t="shared" si="54"/>
        <v>0</v>
      </c>
      <c r="AW97" s="95">
        <f t="shared" si="55"/>
        <v>0</v>
      </c>
      <c r="AX97" s="95">
        <f t="shared" si="56"/>
        <v>0</v>
      </c>
      <c r="AY97" s="95">
        <f t="shared" si="57"/>
        <v>0</v>
      </c>
      <c r="AZ97" s="95">
        <f t="shared" si="58"/>
        <v>0</v>
      </c>
      <c r="BA97" s="95">
        <f t="shared" si="59"/>
        <v>0</v>
      </c>
      <c r="BB97" s="95">
        <f t="shared" si="60"/>
        <v>0</v>
      </c>
      <c r="BC97" s="95">
        <f t="shared" si="61"/>
        <v>1</v>
      </c>
      <c r="BD97" s="95">
        <f t="shared" si="62"/>
        <v>0</v>
      </c>
      <c r="BE97" s="95">
        <f t="shared" si="63"/>
        <v>0</v>
      </c>
      <c r="BF97" s="95">
        <f t="shared" si="64"/>
        <v>0</v>
      </c>
      <c r="BG97" s="64"/>
      <c r="BI97" s="17"/>
      <c r="BJ97" s="17"/>
      <c r="BK97" s="17"/>
      <c r="BL97" s="17"/>
      <c r="BM97" s="17"/>
      <c r="BN97" s="17"/>
      <c r="BO97" s="17"/>
      <c r="BP97" s="17"/>
      <c r="BQ97" s="17"/>
      <c r="BR97" s="17"/>
      <c r="BS97" s="17"/>
      <c r="BT97" s="17"/>
      <c r="BU97" s="17"/>
      <c r="BV97" s="17"/>
      <c r="BW97" s="17"/>
      <c r="BX97" s="17"/>
      <c r="BY97" s="17"/>
      <c r="BZ97" s="17"/>
      <c r="CA97" s="17"/>
      <c r="CB97" s="17"/>
      <c r="CC97" s="17"/>
      <c r="CD97" s="17"/>
    </row>
    <row r="98" spans="1:82" ht="25.5" x14ac:dyDescent="0.2">
      <c r="A98" s="81" t="s">
        <v>868</v>
      </c>
      <c r="B98" s="19" t="s">
        <v>854</v>
      </c>
      <c r="C98" s="44" t="str">
        <f t="shared" si="68"/>
        <v/>
      </c>
      <c r="D98" s="44" t="str">
        <f t="shared" si="66"/>
        <v/>
      </c>
      <c r="E98" s="119" t="str">
        <f t="shared" si="65"/>
        <v>Yes</v>
      </c>
      <c r="F98" s="119" t="s">
        <v>746</v>
      </c>
      <c r="G98" s="117" t="s">
        <v>869</v>
      </c>
      <c r="H98" s="18"/>
      <c r="I98" s="18"/>
      <c r="J98" s="18"/>
      <c r="K98" s="18"/>
      <c r="L98" s="18"/>
      <c r="M98" s="18"/>
      <c r="N98" s="18"/>
      <c r="O98" s="18"/>
      <c r="P98" s="18"/>
      <c r="Q98" s="18"/>
      <c r="R98" s="18"/>
      <c r="S98" s="18"/>
      <c r="T98" s="18"/>
      <c r="U98" s="18"/>
      <c r="V98" s="18"/>
      <c r="W98" s="18"/>
      <c r="X98" s="18"/>
      <c r="Y98" s="18"/>
      <c r="Z98" s="18"/>
      <c r="AA98" s="18"/>
      <c r="AB98" s="18" t="str">
        <f>IF(Tabel5[[#This Row],[Question ID]]="","",IF(Tabel5[[#This Row],[Respons Vendor]]=AE98,"ok","nok"))</f>
        <v>nok</v>
      </c>
      <c r="AC98" s="18" t="s">
        <v>68</v>
      </c>
      <c r="AD98" s="89">
        <v>1</v>
      </c>
      <c r="AE98" s="89" t="s">
        <v>230</v>
      </c>
      <c r="AF98" s="89">
        <f t="shared" si="43"/>
        <v>1</v>
      </c>
      <c r="AG98" s="89">
        <f>IF(AND(AE98="See Note",Tabel5[[#This Row],[Respons Vendor]]=AE98,Tabel5[[#This Row],[Note]]&lt;&gt;""),AF98,0)</f>
        <v>0</v>
      </c>
      <c r="AH98" s="89"/>
      <c r="AI98" s="90">
        <f>IF(AND(Tabel5[[#This Row],[Respons Vendor]]=AE98,Tabel5[[#This Row],[Respons Vendor]]&lt;&gt;"See Note"),AD98,AG98)</f>
        <v>0</v>
      </c>
      <c r="AJ98" s="18"/>
      <c r="AK98" s="89"/>
      <c r="AL98" s="18"/>
      <c r="AM98" s="95">
        <f t="shared" si="45"/>
        <v>0</v>
      </c>
      <c r="AN98" s="95">
        <f t="shared" si="46"/>
        <v>0</v>
      </c>
      <c r="AO98" s="95">
        <f t="shared" si="47"/>
        <v>0</v>
      </c>
      <c r="AP98" s="95">
        <f t="shared" si="48"/>
        <v>0</v>
      </c>
      <c r="AQ98" s="95">
        <f t="shared" si="49"/>
        <v>0</v>
      </c>
      <c r="AR98" s="95">
        <f t="shared" si="50"/>
        <v>0</v>
      </c>
      <c r="AS98" s="95">
        <f t="shared" si="51"/>
        <v>0</v>
      </c>
      <c r="AT98" s="95">
        <f t="shared" si="52"/>
        <v>0</v>
      </c>
      <c r="AU98" s="95">
        <f t="shared" si="53"/>
        <v>0</v>
      </c>
      <c r="AV98" s="95">
        <f t="shared" si="54"/>
        <v>0</v>
      </c>
      <c r="AW98" s="95">
        <f t="shared" si="55"/>
        <v>0</v>
      </c>
      <c r="AX98" s="95">
        <f t="shared" si="56"/>
        <v>0</v>
      </c>
      <c r="AY98" s="95">
        <f t="shared" si="57"/>
        <v>0</v>
      </c>
      <c r="AZ98" s="95">
        <f t="shared" si="58"/>
        <v>0</v>
      </c>
      <c r="BA98" s="95">
        <f t="shared" si="59"/>
        <v>0</v>
      </c>
      <c r="BB98" s="95">
        <f t="shared" si="60"/>
        <v>0</v>
      </c>
      <c r="BC98" s="95">
        <f t="shared" si="61"/>
        <v>1</v>
      </c>
      <c r="BD98" s="95">
        <f t="shared" si="62"/>
        <v>0</v>
      </c>
      <c r="BE98" s="95">
        <f t="shared" si="63"/>
        <v>0</v>
      </c>
      <c r="BF98" s="95">
        <f t="shared" si="64"/>
        <v>0</v>
      </c>
      <c r="BG98" s="64"/>
      <c r="BI98" s="17"/>
      <c r="BJ98" s="17"/>
      <c r="BK98" s="17"/>
      <c r="BL98" s="17"/>
      <c r="BM98" s="17"/>
      <c r="BN98" s="17"/>
      <c r="BO98" s="17"/>
      <c r="BP98" s="17"/>
      <c r="BQ98" s="17"/>
      <c r="BR98" s="17"/>
      <c r="BS98" s="17"/>
      <c r="BT98" s="17"/>
      <c r="BU98" s="17"/>
      <c r="BV98" s="17"/>
      <c r="BW98" s="17"/>
      <c r="BX98" s="17"/>
      <c r="BY98" s="17"/>
      <c r="BZ98" s="17"/>
      <c r="CA98" s="17"/>
      <c r="CB98" s="17"/>
      <c r="CC98" s="17"/>
      <c r="CD98" s="17"/>
    </row>
    <row r="99" spans="1:82" ht="25.5" x14ac:dyDescent="0.2">
      <c r="A99" s="81" t="s">
        <v>870</v>
      </c>
      <c r="B99" s="19" t="s">
        <v>857</v>
      </c>
      <c r="C99" s="44" t="str">
        <f t="shared" si="68"/>
        <v/>
      </c>
      <c r="D99" s="44" t="str">
        <f t="shared" si="66"/>
        <v/>
      </c>
      <c r="E99" s="119" t="str">
        <f t="shared" si="65"/>
        <v>Yes</v>
      </c>
      <c r="F99" s="119" t="s">
        <v>746</v>
      </c>
      <c r="G99" s="117" t="s">
        <v>871</v>
      </c>
      <c r="H99" s="18"/>
      <c r="I99" s="18"/>
      <c r="J99" s="18"/>
      <c r="K99" s="18"/>
      <c r="L99" s="18"/>
      <c r="M99" s="18"/>
      <c r="N99" s="18"/>
      <c r="O99" s="18"/>
      <c r="P99" s="18"/>
      <c r="Q99" s="18"/>
      <c r="R99" s="18"/>
      <c r="S99" s="18"/>
      <c r="T99" s="18"/>
      <c r="U99" s="18"/>
      <c r="V99" s="18"/>
      <c r="W99" s="18"/>
      <c r="X99" s="18"/>
      <c r="Y99" s="18"/>
      <c r="Z99" s="18"/>
      <c r="AA99" s="18"/>
      <c r="AB99" s="18" t="str">
        <f>IF(Tabel5[[#This Row],[Question ID]]="","",IF(Tabel5[[#This Row],[Respons Vendor]]=AE99,"ok","nok"))</f>
        <v>nok</v>
      </c>
      <c r="AC99" s="18" t="s">
        <v>68</v>
      </c>
      <c r="AD99" s="89">
        <v>1</v>
      </c>
      <c r="AE99" s="89" t="s">
        <v>230</v>
      </c>
      <c r="AF99" s="89">
        <f t="shared" si="43"/>
        <v>1</v>
      </c>
      <c r="AG99" s="89">
        <f>IF(AND(AE99="See Note",Tabel5[[#This Row],[Respons Vendor]]=AE99,Tabel5[[#This Row],[Note]]&lt;&gt;""),AF99,0)</f>
        <v>0</v>
      </c>
      <c r="AH99" s="89"/>
      <c r="AI99" s="90">
        <f>IF(AND(Tabel5[[#This Row],[Respons Vendor]]=AE99,Tabel5[[#This Row],[Respons Vendor]]&lt;&gt;"See Note"),AD99,AG99)</f>
        <v>0</v>
      </c>
      <c r="AJ99" s="18"/>
      <c r="AK99" s="89"/>
      <c r="AL99" s="18"/>
      <c r="AM99" s="95">
        <f t="shared" si="45"/>
        <v>0</v>
      </c>
      <c r="AN99" s="95">
        <f t="shared" si="46"/>
        <v>0</v>
      </c>
      <c r="AO99" s="95">
        <f t="shared" si="47"/>
        <v>0</v>
      </c>
      <c r="AP99" s="95">
        <f t="shared" si="48"/>
        <v>0</v>
      </c>
      <c r="AQ99" s="95">
        <f t="shared" si="49"/>
        <v>0</v>
      </c>
      <c r="AR99" s="95">
        <f t="shared" si="50"/>
        <v>0</v>
      </c>
      <c r="AS99" s="95">
        <f t="shared" si="51"/>
        <v>0</v>
      </c>
      <c r="AT99" s="95">
        <f t="shared" si="52"/>
        <v>0</v>
      </c>
      <c r="AU99" s="95">
        <f t="shared" si="53"/>
        <v>0</v>
      </c>
      <c r="AV99" s="95">
        <f t="shared" si="54"/>
        <v>0</v>
      </c>
      <c r="AW99" s="95">
        <f t="shared" si="55"/>
        <v>0</v>
      </c>
      <c r="AX99" s="95">
        <f t="shared" si="56"/>
        <v>0</v>
      </c>
      <c r="AY99" s="95">
        <f t="shared" si="57"/>
        <v>0</v>
      </c>
      <c r="AZ99" s="95">
        <f t="shared" si="58"/>
        <v>0</v>
      </c>
      <c r="BA99" s="95">
        <f t="shared" si="59"/>
        <v>0</v>
      </c>
      <c r="BB99" s="95">
        <f t="shared" si="60"/>
        <v>0</v>
      </c>
      <c r="BC99" s="95">
        <f t="shared" si="61"/>
        <v>1</v>
      </c>
      <c r="BD99" s="95">
        <f t="shared" si="62"/>
        <v>0</v>
      </c>
      <c r="BE99" s="95">
        <f t="shared" si="63"/>
        <v>0</v>
      </c>
      <c r="BF99" s="95">
        <f t="shared" si="64"/>
        <v>0</v>
      </c>
      <c r="BG99" s="64"/>
      <c r="BI99" s="17"/>
      <c r="BJ99" s="17"/>
      <c r="BK99" s="17"/>
      <c r="BL99" s="17"/>
      <c r="BM99" s="17"/>
      <c r="BN99" s="17"/>
      <c r="BO99" s="17"/>
      <c r="BP99" s="17"/>
      <c r="BQ99" s="17"/>
      <c r="BR99" s="17"/>
      <c r="BS99" s="17"/>
      <c r="BT99" s="17"/>
      <c r="BU99" s="17"/>
      <c r="BV99" s="17"/>
      <c r="BW99" s="17"/>
      <c r="BX99" s="17"/>
      <c r="BY99" s="17"/>
      <c r="BZ99" s="17"/>
      <c r="CA99" s="17"/>
      <c r="CB99" s="17"/>
      <c r="CC99" s="17"/>
      <c r="CD99" s="17"/>
    </row>
    <row r="100" spans="1:82" x14ac:dyDescent="0.2">
      <c r="A100" s="81" t="s">
        <v>872</v>
      </c>
      <c r="B100" s="19" t="s">
        <v>860</v>
      </c>
      <c r="C100" s="44" t="str">
        <f t="shared" si="68"/>
        <v/>
      </c>
      <c r="D100" s="44" t="str">
        <f t="shared" si="66"/>
        <v/>
      </c>
      <c r="E100" s="119" t="str">
        <f t="shared" si="65"/>
        <v>Yes</v>
      </c>
      <c r="F100" s="119" t="s">
        <v>746</v>
      </c>
      <c r="G100" s="117" t="s">
        <v>873</v>
      </c>
      <c r="H100" s="18"/>
      <c r="I100" s="18"/>
      <c r="J100" s="18"/>
      <c r="K100" s="18"/>
      <c r="L100" s="18"/>
      <c r="M100" s="18"/>
      <c r="N100" s="18"/>
      <c r="O100" s="18"/>
      <c r="P100" s="18"/>
      <c r="Q100" s="18"/>
      <c r="R100" s="18"/>
      <c r="S100" s="18"/>
      <c r="T100" s="18"/>
      <c r="U100" s="18"/>
      <c r="V100" s="18"/>
      <c r="W100" s="18"/>
      <c r="X100" s="18"/>
      <c r="Y100" s="18"/>
      <c r="Z100" s="18"/>
      <c r="AA100" s="18"/>
      <c r="AB100" s="18" t="str">
        <f>IF(Tabel5[[#This Row],[Question ID]]="","",IF(Tabel5[[#This Row],[Respons Vendor]]=AE100,"ok","nok"))</f>
        <v>nok</v>
      </c>
      <c r="AC100" s="18" t="s">
        <v>68</v>
      </c>
      <c r="AD100" s="89">
        <v>1</v>
      </c>
      <c r="AE100" s="89" t="s">
        <v>230</v>
      </c>
      <c r="AF100" s="89">
        <f t="shared" si="43"/>
        <v>1</v>
      </c>
      <c r="AG100" s="89">
        <f>IF(AND(AE100="See Note",Tabel5[[#This Row],[Respons Vendor]]=AE100,Tabel5[[#This Row],[Note]]&lt;&gt;""),AF100,0)</f>
        <v>0</v>
      </c>
      <c r="AH100" s="89"/>
      <c r="AI100" s="90">
        <f>IF(AND(Tabel5[[#This Row],[Respons Vendor]]=AE100,Tabel5[[#This Row],[Respons Vendor]]&lt;&gt;"See Note"),AD100,AG100)</f>
        <v>0</v>
      </c>
      <c r="AJ100" s="18"/>
      <c r="AK100" s="89"/>
      <c r="AL100" s="18"/>
      <c r="AM100" s="95">
        <f t="shared" si="45"/>
        <v>0</v>
      </c>
      <c r="AN100" s="95">
        <f t="shared" si="46"/>
        <v>0</v>
      </c>
      <c r="AO100" s="95">
        <f t="shared" si="47"/>
        <v>0</v>
      </c>
      <c r="AP100" s="95">
        <f t="shared" si="48"/>
        <v>0</v>
      </c>
      <c r="AQ100" s="95">
        <f t="shared" si="49"/>
        <v>0</v>
      </c>
      <c r="AR100" s="95">
        <f t="shared" si="50"/>
        <v>0</v>
      </c>
      <c r="AS100" s="95">
        <f t="shared" si="51"/>
        <v>0</v>
      </c>
      <c r="AT100" s="95">
        <f t="shared" si="52"/>
        <v>0</v>
      </c>
      <c r="AU100" s="95">
        <f t="shared" si="53"/>
        <v>0</v>
      </c>
      <c r="AV100" s="95">
        <f t="shared" si="54"/>
        <v>0</v>
      </c>
      <c r="AW100" s="95">
        <f t="shared" si="55"/>
        <v>0</v>
      </c>
      <c r="AX100" s="95">
        <f t="shared" si="56"/>
        <v>0</v>
      </c>
      <c r="AY100" s="95">
        <f t="shared" si="57"/>
        <v>0</v>
      </c>
      <c r="AZ100" s="95">
        <f t="shared" si="58"/>
        <v>0</v>
      </c>
      <c r="BA100" s="95">
        <f t="shared" si="59"/>
        <v>0</v>
      </c>
      <c r="BB100" s="95">
        <f t="shared" si="60"/>
        <v>0</v>
      </c>
      <c r="BC100" s="95">
        <f t="shared" si="61"/>
        <v>1</v>
      </c>
      <c r="BD100" s="95">
        <f t="shared" si="62"/>
        <v>0</v>
      </c>
      <c r="BE100" s="95">
        <f t="shared" si="63"/>
        <v>0</v>
      </c>
      <c r="BF100" s="95">
        <f t="shared" si="64"/>
        <v>0</v>
      </c>
      <c r="BG100" s="64"/>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row>
    <row r="101" spans="1:82" ht="25.5" x14ac:dyDescent="0.2">
      <c r="A101" s="81" t="s">
        <v>874</v>
      </c>
      <c r="B101" s="19" t="s">
        <v>863</v>
      </c>
      <c r="C101" s="44" t="str">
        <f t="shared" si="68"/>
        <v/>
      </c>
      <c r="D101" s="44" t="str">
        <f t="shared" si="66"/>
        <v/>
      </c>
      <c r="E101" s="119" t="str">
        <f t="shared" si="65"/>
        <v>Yes</v>
      </c>
      <c r="F101" s="119" t="s">
        <v>746</v>
      </c>
      <c r="G101" s="117" t="s">
        <v>875</v>
      </c>
      <c r="H101" s="18"/>
      <c r="I101" s="18"/>
      <c r="J101" s="18"/>
      <c r="K101" s="18"/>
      <c r="L101" s="18"/>
      <c r="M101" s="18"/>
      <c r="N101" s="18"/>
      <c r="O101" s="18"/>
      <c r="P101" s="18"/>
      <c r="Q101" s="18"/>
      <c r="R101" s="18"/>
      <c r="S101" s="18"/>
      <c r="T101" s="18"/>
      <c r="U101" s="18"/>
      <c r="V101" s="18"/>
      <c r="W101" s="18"/>
      <c r="X101" s="18"/>
      <c r="Y101" s="18"/>
      <c r="Z101" s="18"/>
      <c r="AA101" s="18"/>
      <c r="AB101" s="18" t="str">
        <f>IF(Tabel5[[#This Row],[Question ID]]="","",IF(Tabel5[[#This Row],[Respons Vendor]]=AE101,"ok","nok"))</f>
        <v>nok</v>
      </c>
      <c r="AC101" s="18" t="s">
        <v>68</v>
      </c>
      <c r="AD101" s="89">
        <v>1</v>
      </c>
      <c r="AE101" s="89" t="s">
        <v>230</v>
      </c>
      <c r="AF101" s="89">
        <f t="shared" si="43"/>
        <v>1</v>
      </c>
      <c r="AG101" s="89">
        <f>IF(AND(AE101="See Note",Tabel5[[#This Row],[Respons Vendor]]=AE101,Tabel5[[#This Row],[Note]]&lt;&gt;""),AF101,0)</f>
        <v>0</v>
      </c>
      <c r="AH101" s="89"/>
      <c r="AI101" s="90">
        <f>IF(AND(Tabel5[[#This Row],[Respons Vendor]]=AE101,Tabel5[[#This Row],[Respons Vendor]]&lt;&gt;"See Note"),AD101,AG101)</f>
        <v>0</v>
      </c>
      <c r="AJ101" s="18"/>
      <c r="AK101" s="89"/>
      <c r="AL101" s="18"/>
      <c r="AM101" s="95">
        <f t="shared" si="45"/>
        <v>0</v>
      </c>
      <c r="AN101" s="95">
        <f t="shared" si="46"/>
        <v>0</v>
      </c>
      <c r="AO101" s="95">
        <f t="shared" si="47"/>
        <v>0</v>
      </c>
      <c r="AP101" s="95">
        <f t="shared" si="48"/>
        <v>0</v>
      </c>
      <c r="AQ101" s="95">
        <f t="shared" si="49"/>
        <v>0</v>
      </c>
      <c r="AR101" s="95">
        <f t="shared" si="50"/>
        <v>0</v>
      </c>
      <c r="AS101" s="95">
        <f t="shared" si="51"/>
        <v>0</v>
      </c>
      <c r="AT101" s="95">
        <f t="shared" si="52"/>
        <v>0</v>
      </c>
      <c r="AU101" s="95">
        <f t="shared" si="53"/>
        <v>0</v>
      </c>
      <c r="AV101" s="95">
        <f t="shared" si="54"/>
        <v>0</v>
      </c>
      <c r="AW101" s="95">
        <f t="shared" si="55"/>
        <v>0</v>
      </c>
      <c r="AX101" s="95">
        <f t="shared" si="56"/>
        <v>0</v>
      </c>
      <c r="AY101" s="95">
        <f t="shared" si="57"/>
        <v>0</v>
      </c>
      <c r="AZ101" s="95">
        <f t="shared" si="58"/>
        <v>0</v>
      </c>
      <c r="BA101" s="95">
        <f t="shared" si="59"/>
        <v>0</v>
      </c>
      <c r="BB101" s="95">
        <f t="shared" si="60"/>
        <v>0</v>
      </c>
      <c r="BC101" s="95">
        <f t="shared" si="61"/>
        <v>1</v>
      </c>
      <c r="BD101" s="95">
        <f t="shared" si="62"/>
        <v>0</v>
      </c>
      <c r="BE101" s="95">
        <f t="shared" si="63"/>
        <v>0</v>
      </c>
      <c r="BF101" s="95">
        <f t="shared" si="64"/>
        <v>0</v>
      </c>
      <c r="BG101" s="64"/>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row>
    <row r="102" spans="1:82" ht="33.75" x14ac:dyDescent="0.2">
      <c r="A102" s="81" t="s">
        <v>876</v>
      </c>
      <c r="B102" s="19" t="s">
        <v>877</v>
      </c>
      <c r="C102" s="44" t="str">
        <f t="shared" si="68"/>
        <v/>
      </c>
      <c r="D102" s="44" t="str">
        <f t="shared" si="66"/>
        <v/>
      </c>
      <c r="E102" s="119" t="str">
        <f t="shared" si="65"/>
        <v>Yes</v>
      </c>
      <c r="F102" s="119"/>
      <c r="G102" s="117" t="s">
        <v>878</v>
      </c>
      <c r="H102" s="18"/>
      <c r="I102" s="18"/>
      <c r="J102" s="18"/>
      <c r="K102" s="18"/>
      <c r="L102" s="18"/>
      <c r="M102" s="18"/>
      <c r="N102" s="18"/>
      <c r="O102" s="18"/>
      <c r="P102" s="18"/>
      <c r="Q102" s="18"/>
      <c r="R102" s="18"/>
      <c r="S102" s="18"/>
      <c r="T102" s="18"/>
      <c r="U102" s="18"/>
      <c r="V102" s="18"/>
      <c r="W102" s="18"/>
      <c r="X102" s="18"/>
      <c r="Y102" s="18"/>
      <c r="Z102" s="18"/>
      <c r="AA102" s="18"/>
      <c r="AB102" s="18" t="str">
        <f>IF(Tabel5[[#This Row],[Question ID]]="","",IF(Tabel5[[#This Row],[Respons Vendor]]=AE102,"ok","nok"))</f>
        <v>nok</v>
      </c>
      <c r="AC102" s="18" t="s">
        <v>68</v>
      </c>
      <c r="AD102" s="89">
        <v>1</v>
      </c>
      <c r="AE102" s="89" t="s">
        <v>230</v>
      </c>
      <c r="AF102" s="89">
        <f t="shared" si="43"/>
        <v>1</v>
      </c>
      <c r="AG102" s="89">
        <f>IF(AND(AE102="See Note",Tabel5[[#This Row],[Respons Vendor]]=AE102,Tabel5[[#This Row],[Note]]&lt;&gt;""),AF102,0)</f>
        <v>0</v>
      </c>
      <c r="AH102" s="89"/>
      <c r="AI102" s="90">
        <f>IF(AND(Tabel5[[#This Row],[Respons Vendor]]=AE102,Tabel5[[#This Row],[Respons Vendor]]&lt;&gt;"See Note"),AD102,AG102)</f>
        <v>0</v>
      </c>
      <c r="AJ102" s="18"/>
      <c r="AK102" s="89"/>
      <c r="AL102" s="18"/>
      <c r="AM102" s="95">
        <f t="shared" si="45"/>
        <v>0</v>
      </c>
      <c r="AN102" s="95">
        <f t="shared" si="46"/>
        <v>0</v>
      </c>
      <c r="AO102" s="95">
        <f t="shared" si="47"/>
        <v>0</v>
      </c>
      <c r="AP102" s="95">
        <f t="shared" si="48"/>
        <v>0</v>
      </c>
      <c r="AQ102" s="95">
        <f t="shared" si="49"/>
        <v>0</v>
      </c>
      <c r="AR102" s="95">
        <f t="shared" si="50"/>
        <v>0</v>
      </c>
      <c r="AS102" s="95">
        <f t="shared" si="51"/>
        <v>0</v>
      </c>
      <c r="AT102" s="95">
        <f t="shared" si="52"/>
        <v>0</v>
      </c>
      <c r="AU102" s="95">
        <f t="shared" si="53"/>
        <v>0</v>
      </c>
      <c r="AV102" s="95">
        <f t="shared" si="54"/>
        <v>0</v>
      </c>
      <c r="AW102" s="95">
        <f t="shared" si="55"/>
        <v>0</v>
      </c>
      <c r="AX102" s="95">
        <f t="shared" si="56"/>
        <v>0</v>
      </c>
      <c r="AY102" s="95">
        <f t="shared" si="57"/>
        <v>0</v>
      </c>
      <c r="AZ102" s="95">
        <f t="shared" si="58"/>
        <v>0</v>
      </c>
      <c r="BA102" s="95">
        <f t="shared" si="59"/>
        <v>0</v>
      </c>
      <c r="BB102" s="95">
        <f t="shared" si="60"/>
        <v>0</v>
      </c>
      <c r="BC102" s="95">
        <f t="shared" si="61"/>
        <v>1</v>
      </c>
      <c r="BD102" s="95">
        <f t="shared" si="62"/>
        <v>0</v>
      </c>
      <c r="BE102" s="95">
        <f t="shared" si="63"/>
        <v>0</v>
      </c>
      <c r="BF102" s="95">
        <f t="shared" si="64"/>
        <v>0</v>
      </c>
      <c r="BG102" s="64"/>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row>
    <row r="103" spans="1:82" ht="25.5" x14ac:dyDescent="0.2">
      <c r="A103" s="81" t="s">
        <v>879</v>
      </c>
      <c r="B103" s="19" t="s">
        <v>854</v>
      </c>
      <c r="C103" s="44" t="str">
        <f t="shared" si="68"/>
        <v/>
      </c>
      <c r="D103" s="44" t="str">
        <f t="shared" si="66"/>
        <v/>
      </c>
      <c r="E103" s="119" t="str">
        <f t="shared" si="65"/>
        <v>Yes</v>
      </c>
      <c r="F103" s="119"/>
      <c r="G103" s="117" t="s">
        <v>869</v>
      </c>
      <c r="H103" s="18"/>
      <c r="I103" s="18"/>
      <c r="J103" s="18"/>
      <c r="K103" s="18"/>
      <c r="L103" s="18"/>
      <c r="M103" s="18"/>
      <c r="N103" s="18"/>
      <c r="O103" s="18"/>
      <c r="P103" s="18"/>
      <c r="Q103" s="18"/>
      <c r="R103" s="18"/>
      <c r="S103" s="18"/>
      <c r="T103" s="18"/>
      <c r="U103" s="18"/>
      <c r="V103" s="18"/>
      <c r="W103" s="18"/>
      <c r="X103" s="18"/>
      <c r="Y103" s="18"/>
      <c r="Z103" s="18"/>
      <c r="AA103" s="18"/>
      <c r="AB103" s="18" t="str">
        <f>IF(Tabel5[[#This Row],[Question ID]]="","",IF(Tabel5[[#This Row],[Respons Vendor]]=AE103,"ok","nok"))</f>
        <v>nok</v>
      </c>
      <c r="AC103" s="18" t="s">
        <v>68</v>
      </c>
      <c r="AD103" s="89">
        <v>1</v>
      </c>
      <c r="AE103" s="89" t="s">
        <v>230</v>
      </c>
      <c r="AF103" s="89">
        <f t="shared" si="43"/>
        <v>1</v>
      </c>
      <c r="AG103" s="89">
        <f>IF(AND(AE103="See Note",Tabel5[[#This Row],[Respons Vendor]]=AE103,Tabel5[[#This Row],[Note]]&lt;&gt;""),AF103,0)</f>
        <v>0</v>
      </c>
      <c r="AH103" s="89"/>
      <c r="AI103" s="90">
        <f>IF(AND(Tabel5[[#This Row],[Respons Vendor]]=AE103,Tabel5[[#This Row],[Respons Vendor]]&lt;&gt;"See Note"),AD103,AG103)</f>
        <v>0</v>
      </c>
      <c r="AJ103" s="18"/>
      <c r="AK103" s="89"/>
      <c r="AL103" s="18"/>
      <c r="AM103" s="95">
        <f t="shared" si="45"/>
        <v>0</v>
      </c>
      <c r="AN103" s="95">
        <f t="shared" si="46"/>
        <v>0</v>
      </c>
      <c r="AO103" s="95">
        <f t="shared" si="47"/>
        <v>0</v>
      </c>
      <c r="AP103" s="95">
        <f t="shared" si="48"/>
        <v>0</v>
      </c>
      <c r="AQ103" s="95">
        <f t="shared" si="49"/>
        <v>0</v>
      </c>
      <c r="AR103" s="95">
        <f t="shared" si="50"/>
        <v>0</v>
      </c>
      <c r="AS103" s="95">
        <f t="shared" si="51"/>
        <v>0</v>
      </c>
      <c r="AT103" s="95">
        <f t="shared" si="52"/>
        <v>0</v>
      </c>
      <c r="AU103" s="95">
        <f t="shared" si="53"/>
        <v>0</v>
      </c>
      <c r="AV103" s="95">
        <f t="shared" si="54"/>
        <v>0</v>
      </c>
      <c r="AW103" s="95">
        <f t="shared" si="55"/>
        <v>0</v>
      </c>
      <c r="AX103" s="95">
        <f t="shared" si="56"/>
        <v>0</v>
      </c>
      <c r="AY103" s="95">
        <f t="shared" si="57"/>
        <v>0</v>
      </c>
      <c r="AZ103" s="95">
        <f t="shared" si="58"/>
        <v>0</v>
      </c>
      <c r="BA103" s="95">
        <f t="shared" si="59"/>
        <v>0</v>
      </c>
      <c r="BB103" s="95">
        <f t="shared" si="60"/>
        <v>0</v>
      </c>
      <c r="BC103" s="95">
        <f t="shared" si="61"/>
        <v>1</v>
      </c>
      <c r="BD103" s="95">
        <f t="shared" si="62"/>
        <v>0</v>
      </c>
      <c r="BE103" s="95">
        <f t="shared" si="63"/>
        <v>0</v>
      </c>
      <c r="BF103" s="95">
        <f t="shared" si="64"/>
        <v>0</v>
      </c>
      <c r="BG103" s="64"/>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row>
    <row r="104" spans="1:82" ht="25.5" x14ac:dyDescent="0.2">
      <c r="A104" s="81" t="s">
        <v>880</v>
      </c>
      <c r="B104" s="19" t="s">
        <v>857</v>
      </c>
      <c r="C104" s="44" t="str">
        <f t="shared" si="68"/>
        <v/>
      </c>
      <c r="D104" s="44" t="str">
        <f t="shared" si="66"/>
        <v/>
      </c>
      <c r="E104" s="119" t="str">
        <f t="shared" si="65"/>
        <v>Yes</v>
      </c>
      <c r="F104" s="119"/>
      <c r="G104" s="117" t="s">
        <v>871</v>
      </c>
      <c r="H104" s="18"/>
      <c r="I104" s="18"/>
      <c r="J104" s="18"/>
      <c r="K104" s="18"/>
      <c r="L104" s="18"/>
      <c r="M104" s="18"/>
      <c r="N104" s="18"/>
      <c r="O104" s="18"/>
      <c r="P104" s="18"/>
      <c r="Q104" s="18"/>
      <c r="R104" s="18"/>
      <c r="S104" s="18"/>
      <c r="T104" s="18"/>
      <c r="U104" s="18"/>
      <c r="V104" s="18"/>
      <c r="W104" s="18"/>
      <c r="X104" s="18"/>
      <c r="Y104" s="18"/>
      <c r="Z104" s="18"/>
      <c r="AA104" s="18"/>
      <c r="AB104" s="18" t="str">
        <f>IF(Tabel5[[#This Row],[Question ID]]="","",IF(Tabel5[[#This Row],[Respons Vendor]]=AE104,"ok","nok"))</f>
        <v>nok</v>
      </c>
      <c r="AC104" s="18" t="s">
        <v>68</v>
      </c>
      <c r="AD104" s="89">
        <v>1</v>
      </c>
      <c r="AE104" s="89" t="s">
        <v>230</v>
      </c>
      <c r="AF104" s="89">
        <f t="shared" si="43"/>
        <v>1</v>
      </c>
      <c r="AG104" s="89">
        <f>IF(AND(AE104="See Note",Tabel5[[#This Row],[Respons Vendor]]=AE104,Tabel5[[#This Row],[Note]]&lt;&gt;""),AF104,0)</f>
        <v>0</v>
      </c>
      <c r="AH104" s="89"/>
      <c r="AI104" s="90">
        <f>IF(AND(Tabel5[[#This Row],[Respons Vendor]]=AE104,Tabel5[[#This Row],[Respons Vendor]]&lt;&gt;"See Note"),AD104,AG104)</f>
        <v>0</v>
      </c>
      <c r="AJ104" s="18"/>
      <c r="AK104" s="89"/>
      <c r="AL104" s="18"/>
      <c r="AM104" s="95">
        <f t="shared" si="45"/>
        <v>0</v>
      </c>
      <c r="AN104" s="95">
        <f t="shared" si="46"/>
        <v>0</v>
      </c>
      <c r="AO104" s="95">
        <f t="shared" si="47"/>
        <v>0</v>
      </c>
      <c r="AP104" s="95">
        <f t="shared" si="48"/>
        <v>0</v>
      </c>
      <c r="AQ104" s="95">
        <f t="shared" si="49"/>
        <v>0</v>
      </c>
      <c r="AR104" s="95">
        <f t="shared" si="50"/>
        <v>0</v>
      </c>
      <c r="AS104" s="95">
        <f t="shared" si="51"/>
        <v>0</v>
      </c>
      <c r="AT104" s="95">
        <f t="shared" si="52"/>
        <v>0</v>
      </c>
      <c r="AU104" s="95">
        <f t="shared" si="53"/>
        <v>0</v>
      </c>
      <c r="AV104" s="95">
        <f t="shared" si="54"/>
        <v>0</v>
      </c>
      <c r="AW104" s="95">
        <f t="shared" si="55"/>
        <v>0</v>
      </c>
      <c r="AX104" s="95">
        <f t="shared" si="56"/>
        <v>0</v>
      </c>
      <c r="AY104" s="95">
        <f t="shared" si="57"/>
        <v>0</v>
      </c>
      <c r="AZ104" s="95">
        <f t="shared" si="58"/>
        <v>0</v>
      </c>
      <c r="BA104" s="95">
        <f t="shared" si="59"/>
        <v>0</v>
      </c>
      <c r="BB104" s="95">
        <f t="shared" si="60"/>
        <v>0</v>
      </c>
      <c r="BC104" s="95">
        <f t="shared" si="61"/>
        <v>1</v>
      </c>
      <c r="BD104" s="95">
        <f t="shared" si="62"/>
        <v>0</v>
      </c>
      <c r="BE104" s="95">
        <f t="shared" si="63"/>
        <v>0</v>
      </c>
      <c r="BF104" s="95">
        <f t="shared" si="64"/>
        <v>0</v>
      </c>
      <c r="BG104" s="64"/>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row>
    <row r="105" spans="1:82" x14ac:dyDescent="0.2">
      <c r="A105" s="81" t="s">
        <v>881</v>
      </c>
      <c r="B105" s="19" t="s">
        <v>860</v>
      </c>
      <c r="C105" s="44" t="str">
        <f t="shared" si="68"/>
        <v/>
      </c>
      <c r="D105" s="44" t="str">
        <f t="shared" si="66"/>
        <v/>
      </c>
      <c r="E105" s="119" t="str">
        <f t="shared" si="65"/>
        <v>Yes</v>
      </c>
      <c r="F105" s="119"/>
      <c r="G105" s="117" t="s">
        <v>873</v>
      </c>
      <c r="H105" s="18"/>
      <c r="I105" s="18"/>
      <c r="J105" s="18"/>
      <c r="K105" s="18"/>
      <c r="L105" s="18"/>
      <c r="M105" s="18"/>
      <c r="N105" s="18"/>
      <c r="O105" s="18"/>
      <c r="P105" s="18"/>
      <c r="Q105" s="18"/>
      <c r="R105" s="18"/>
      <c r="S105" s="18"/>
      <c r="T105" s="18"/>
      <c r="U105" s="18"/>
      <c r="V105" s="18"/>
      <c r="W105" s="18"/>
      <c r="X105" s="18"/>
      <c r="Y105" s="18"/>
      <c r="Z105" s="18"/>
      <c r="AA105" s="18"/>
      <c r="AB105" s="18" t="str">
        <f>IF(Tabel5[[#This Row],[Question ID]]="","",IF(Tabel5[[#This Row],[Respons Vendor]]=AE105,"ok","nok"))</f>
        <v>nok</v>
      </c>
      <c r="AC105" s="18" t="s">
        <v>68</v>
      </c>
      <c r="AD105" s="89">
        <v>1</v>
      </c>
      <c r="AE105" s="89" t="s">
        <v>230</v>
      </c>
      <c r="AF105" s="89">
        <f t="shared" si="43"/>
        <v>1</v>
      </c>
      <c r="AG105" s="89">
        <f>IF(AND(AE105="See Note",Tabel5[[#This Row],[Respons Vendor]]=AE105,Tabel5[[#This Row],[Note]]&lt;&gt;""),AF105,0)</f>
        <v>0</v>
      </c>
      <c r="AH105" s="89"/>
      <c r="AI105" s="90">
        <f>IF(AND(Tabel5[[#This Row],[Respons Vendor]]=AE105,Tabel5[[#This Row],[Respons Vendor]]&lt;&gt;"See Note"),AD105,AG105)</f>
        <v>0</v>
      </c>
      <c r="AJ105" s="18"/>
      <c r="AK105" s="89"/>
      <c r="AL105" s="18"/>
      <c r="AM105" s="95">
        <f t="shared" si="45"/>
        <v>0</v>
      </c>
      <c r="AN105" s="95">
        <f t="shared" si="46"/>
        <v>0</v>
      </c>
      <c r="AO105" s="95">
        <f t="shared" si="47"/>
        <v>0</v>
      </c>
      <c r="AP105" s="95">
        <f t="shared" si="48"/>
        <v>0</v>
      </c>
      <c r="AQ105" s="95">
        <f t="shared" si="49"/>
        <v>0</v>
      </c>
      <c r="AR105" s="95">
        <f t="shared" si="50"/>
        <v>0</v>
      </c>
      <c r="AS105" s="95">
        <f t="shared" si="51"/>
        <v>0</v>
      </c>
      <c r="AT105" s="95">
        <f t="shared" si="52"/>
        <v>0</v>
      </c>
      <c r="AU105" s="95">
        <f t="shared" si="53"/>
        <v>0</v>
      </c>
      <c r="AV105" s="95">
        <f t="shared" si="54"/>
        <v>0</v>
      </c>
      <c r="AW105" s="95">
        <f t="shared" si="55"/>
        <v>0</v>
      </c>
      <c r="AX105" s="95">
        <f t="shared" si="56"/>
        <v>0</v>
      </c>
      <c r="AY105" s="95">
        <f t="shared" si="57"/>
        <v>0</v>
      </c>
      <c r="AZ105" s="95">
        <f t="shared" si="58"/>
        <v>0</v>
      </c>
      <c r="BA105" s="95">
        <f t="shared" si="59"/>
        <v>0</v>
      </c>
      <c r="BB105" s="95">
        <f t="shared" si="60"/>
        <v>0</v>
      </c>
      <c r="BC105" s="95">
        <f t="shared" si="61"/>
        <v>1</v>
      </c>
      <c r="BD105" s="95">
        <f t="shared" si="62"/>
        <v>0</v>
      </c>
      <c r="BE105" s="95">
        <f t="shared" si="63"/>
        <v>0</v>
      </c>
      <c r="BF105" s="95">
        <f t="shared" si="64"/>
        <v>0</v>
      </c>
      <c r="BG105" s="64"/>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row>
    <row r="106" spans="1:82" ht="25.5" x14ac:dyDescent="0.2">
      <c r="A106" s="81" t="s">
        <v>882</v>
      </c>
      <c r="B106" s="19" t="s">
        <v>863</v>
      </c>
      <c r="C106" s="44" t="str">
        <f t="shared" si="68"/>
        <v/>
      </c>
      <c r="D106" s="44" t="str">
        <f t="shared" si="66"/>
        <v/>
      </c>
      <c r="E106" s="119" t="str">
        <f t="shared" si="65"/>
        <v>Yes</v>
      </c>
      <c r="F106" s="119"/>
      <c r="G106" s="117" t="s">
        <v>875</v>
      </c>
      <c r="H106" s="18"/>
      <c r="I106" s="18"/>
      <c r="J106" s="18"/>
      <c r="K106" s="18"/>
      <c r="L106" s="18"/>
      <c r="M106" s="18"/>
      <c r="N106" s="18"/>
      <c r="O106" s="18"/>
      <c r="P106" s="18"/>
      <c r="Q106" s="18"/>
      <c r="R106" s="18"/>
      <c r="S106" s="18"/>
      <c r="T106" s="18"/>
      <c r="U106" s="18"/>
      <c r="V106" s="18"/>
      <c r="W106" s="18"/>
      <c r="X106" s="18"/>
      <c r="Y106" s="18"/>
      <c r="Z106" s="18"/>
      <c r="AA106" s="18"/>
      <c r="AB106" s="18" t="str">
        <f>IF(Tabel5[[#This Row],[Question ID]]="","",IF(Tabel5[[#This Row],[Respons Vendor]]=AE106,"ok","nok"))</f>
        <v>nok</v>
      </c>
      <c r="AC106" s="18" t="s">
        <v>68</v>
      </c>
      <c r="AD106" s="89">
        <v>1</v>
      </c>
      <c r="AE106" s="89" t="s">
        <v>230</v>
      </c>
      <c r="AF106" s="89">
        <f t="shared" si="43"/>
        <v>1</v>
      </c>
      <c r="AG106" s="89">
        <f>IF(AND(AE106="See Note",Tabel5[[#This Row],[Respons Vendor]]=AE106,Tabel5[[#This Row],[Note]]&lt;&gt;""),AF106,0)</f>
        <v>0</v>
      </c>
      <c r="AH106" s="89"/>
      <c r="AI106" s="90">
        <f>IF(AND(Tabel5[[#This Row],[Respons Vendor]]=AE106,Tabel5[[#This Row],[Respons Vendor]]&lt;&gt;"See Note"),AD106,AG106)</f>
        <v>0</v>
      </c>
      <c r="AJ106" s="18"/>
      <c r="AK106" s="89"/>
      <c r="AL106" s="18"/>
      <c r="AM106" s="95">
        <f t="shared" si="45"/>
        <v>0</v>
      </c>
      <c r="AN106" s="95">
        <f t="shared" si="46"/>
        <v>0</v>
      </c>
      <c r="AO106" s="95">
        <f t="shared" si="47"/>
        <v>0</v>
      </c>
      <c r="AP106" s="95">
        <f t="shared" si="48"/>
        <v>0</v>
      </c>
      <c r="AQ106" s="95">
        <f t="shared" si="49"/>
        <v>0</v>
      </c>
      <c r="AR106" s="95">
        <f t="shared" si="50"/>
        <v>0</v>
      </c>
      <c r="AS106" s="95">
        <f t="shared" si="51"/>
        <v>0</v>
      </c>
      <c r="AT106" s="95">
        <f t="shared" si="52"/>
        <v>0</v>
      </c>
      <c r="AU106" s="95">
        <f t="shared" si="53"/>
        <v>0</v>
      </c>
      <c r="AV106" s="95">
        <f t="shared" si="54"/>
        <v>0</v>
      </c>
      <c r="AW106" s="95">
        <f t="shared" si="55"/>
        <v>0</v>
      </c>
      <c r="AX106" s="95">
        <f t="shared" si="56"/>
        <v>0</v>
      </c>
      <c r="AY106" s="95">
        <f t="shared" si="57"/>
        <v>0</v>
      </c>
      <c r="AZ106" s="95">
        <f t="shared" si="58"/>
        <v>0</v>
      </c>
      <c r="BA106" s="95">
        <f t="shared" si="59"/>
        <v>0</v>
      </c>
      <c r="BB106" s="95">
        <f t="shared" si="60"/>
        <v>0</v>
      </c>
      <c r="BC106" s="95">
        <f t="shared" si="61"/>
        <v>1</v>
      </c>
      <c r="BD106" s="95">
        <f t="shared" si="62"/>
        <v>0</v>
      </c>
      <c r="BE106" s="95">
        <f t="shared" si="63"/>
        <v>0</v>
      </c>
      <c r="BF106" s="95">
        <f t="shared" si="64"/>
        <v>0</v>
      </c>
      <c r="BG106" s="64"/>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row>
    <row r="107" spans="1:82" ht="112.5" x14ac:dyDescent="0.2">
      <c r="A107" s="81" t="s">
        <v>883</v>
      </c>
      <c r="B107" s="19" t="s">
        <v>884</v>
      </c>
      <c r="C107" s="44" t="str">
        <f t="shared" si="68"/>
        <v/>
      </c>
      <c r="D107" s="44" t="str">
        <f t="shared" si="66"/>
        <v/>
      </c>
      <c r="E107" s="119" t="str">
        <f t="shared" si="65"/>
        <v>Yes</v>
      </c>
      <c r="F107" s="119"/>
      <c r="G107" s="117" t="s">
        <v>885</v>
      </c>
      <c r="H107" s="18"/>
      <c r="I107" s="18"/>
      <c r="J107" s="18"/>
      <c r="K107" s="18"/>
      <c r="L107" s="18"/>
      <c r="M107" s="18"/>
      <c r="N107" s="18"/>
      <c r="O107" s="18"/>
      <c r="P107" s="18"/>
      <c r="Q107" s="18"/>
      <c r="R107" s="18"/>
      <c r="S107" s="18"/>
      <c r="T107" s="18"/>
      <c r="U107" s="18"/>
      <c r="V107" s="18"/>
      <c r="W107" s="18"/>
      <c r="X107" s="18"/>
      <c r="Y107" s="18"/>
      <c r="Z107" s="18"/>
      <c r="AA107" s="18"/>
      <c r="AB107" s="18" t="str">
        <f>IF(Tabel5[[#This Row],[Question ID]]="","",IF(Tabel5[[#This Row],[Respons Vendor]]=AE107,"ok","nok"))</f>
        <v>nok</v>
      </c>
      <c r="AC107" s="18" t="s">
        <v>68</v>
      </c>
      <c r="AD107" s="89">
        <v>1</v>
      </c>
      <c r="AE107" s="89" t="s">
        <v>230</v>
      </c>
      <c r="AF107" s="89">
        <f t="shared" si="43"/>
        <v>1</v>
      </c>
      <c r="AG107" s="89">
        <f>IF(AND(AE107="See Note",Tabel5[[#This Row],[Respons Vendor]]=AE107,Tabel5[[#This Row],[Note]]&lt;&gt;""),AF107,0)</f>
        <v>0</v>
      </c>
      <c r="AH107" s="89"/>
      <c r="AI107" s="90">
        <f>IF(AND(Tabel5[[#This Row],[Respons Vendor]]=AE107,Tabel5[[#This Row],[Respons Vendor]]&lt;&gt;"See Note"),AD107,AG107)</f>
        <v>0</v>
      </c>
      <c r="AJ107" s="18"/>
      <c r="AK107" s="89"/>
      <c r="AL107" s="18"/>
      <c r="AM107" s="95">
        <f t="shared" si="45"/>
        <v>0</v>
      </c>
      <c r="AN107" s="95">
        <f t="shared" si="46"/>
        <v>0</v>
      </c>
      <c r="AO107" s="95">
        <f t="shared" si="47"/>
        <v>0</v>
      </c>
      <c r="AP107" s="95">
        <f t="shared" si="48"/>
        <v>0</v>
      </c>
      <c r="AQ107" s="95">
        <f t="shared" si="49"/>
        <v>0</v>
      </c>
      <c r="AR107" s="95">
        <f t="shared" si="50"/>
        <v>0</v>
      </c>
      <c r="AS107" s="95">
        <f t="shared" si="51"/>
        <v>0</v>
      </c>
      <c r="AT107" s="95">
        <f t="shared" si="52"/>
        <v>0</v>
      </c>
      <c r="AU107" s="95">
        <f t="shared" si="53"/>
        <v>0</v>
      </c>
      <c r="AV107" s="95">
        <f t="shared" si="54"/>
        <v>0</v>
      </c>
      <c r="AW107" s="95">
        <f t="shared" si="55"/>
        <v>0</v>
      </c>
      <c r="AX107" s="95">
        <f t="shared" si="56"/>
        <v>0</v>
      </c>
      <c r="AY107" s="95">
        <f t="shared" si="57"/>
        <v>0</v>
      </c>
      <c r="AZ107" s="95">
        <f t="shared" si="58"/>
        <v>0</v>
      </c>
      <c r="BA107" s="95">
        <f t="shared" si="59"/>
        <v>0</v>
      </c>
      <c r="BB107" s="95">
        <f t="shared" si="60"/>
        <v>0</v>
      </c>
      <c r="BC107" s="95">
        <f t="shared" si="61"/>
        <v>1</v>
      </c>
      <c r="BD107" s="95">
        <f t="shared" si="62"/>
        <v>0</v>
      </c>
      <c r="BE107" s="95">
        <f t="shared" si="63"/>
        <v>0</v>
      </c>
      <c r="BF107" s="95">
        <f t="shared" si="64"/>
        <v>0</v>
      </c>
      <c r="BG107" s="64"/>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row>
    <row r="108" spans="1:82" ht="25.5" x14ac:dyDescent="0.2">
      <c r="A108" s="81" t="s">
        <v>886</v>
      </c>
      <c r="B108" s="19" t="s">
        <v>854</v>
      </c>
      <c r="C108" s="44" t="str">
        <f t="shared" si="68"/>
        <v/>
      </c>
      <c r="D108" s="44" t="str">
        <f t="shared" si="66"/>
        <v/>
      </c>
      <c r="E108" s="119" t="str">
        <f t="shared" si="65"/>
        <v>Yes</v>
      </c>
      <c r="F108" s="119"/>
      <c r="G108" s="117" t="s">
        <v>869</v>
      </c>
      <c r="H108" s="18"/>
      <c r="I108" s="18"/>
      <c r="J108" s="18"/>
      <c r="K108" s="18"/>
      <c r="L108" s="18"/>
      <c r="M108" s="18"/>
      <c r="N108" s="18"/>
      <c r="O108" s="18"/>
      <c r="P108" s="18"/>
      <c r="Q108" s="18"/>
      <c r="R108" s="18"/>
      <c r="S108" s="18"/>
      <c r="T108" s="18"/>
      <c r="U108" s="18"/>
      <c r="V108" s="18"/>
      <c r="W108" s="18"/>
      <c r="X108" s="18"/>
      <c r="Y108" s="18"/>
      <c r="Z108" s="18"/>
      <c r="AA108" s="18"/>
      <c r="AB108" s="18" t="str">
        <f>IF(Tabel5[[#This Row],[Question ID]]="","",IF(Tabel5[[#This Row],[Respons Vendor]]=AE108,"ok","nok"))</f>
        <v>nok</v>
      </c>
      <c r="AC108" s="18" t="s">
        <v>68</v>
      </c>
      <c r="AD108" s="89">
        <v>1</v>
      </c>
      <c r="AE108" s="89" t="s">
        <v>230</v>
      </c>
      <c r="AF108" s="89">
        <f t="shared" si="43"/>
        <v>1</v>
      </c>
      <c r="AG108" s="89">
        <f>IF(AND(AE108="See Note",Tabel5[[#This Row],[Respons Vendor]]=AE108,Tabel5[[#This Row],[Note]]&lt;&gt;""),AF108,0)</f>
        <v>0</v>
      </c>
      <c r="AH108" s="89"/>
      <c r="AI108" s="90">
        <f>IF(AND(Tabel5[[#This Row],[Respons Vendor]]=AE108,Tabel5[[#This Row],[Respons Vendor]]&lt;&gt;"See Note"),AD108,AG108)</f>
        <v>0</v>
      </c>
      <c r="AJ108" s="18"/>
      <c r="AK108" s="89"/>
      <c r="AL108" s="18"/>
      <c r="AM108" s="95">
        <f t="shared" si="45"/>
        <v>0</v>
      </c>
      <c r="AN108" s="95">
        <f t="shared" si="46"/>
        <v>0</v>
      </c>
      <c r="AO108" s="95">
        <f t="shared" si="47"/>
        <v>0</v>
      </c>
      <c r="AP108" s="95">
        <f t="shared" si="48"/>
        <v>0</v>
      </c>
      <c r="AQ108" s="95">
        <f t="shared" si="49"/>
        <v>0</v>
      </c>
      <c r="AR108" s="95">
        <f t="shared" si="50"/>
        <v>0</v>
      </c>
      <c r="AS108" s="95">
        <f t="shared" si="51"/>
        <v>0</v>
      </c>
      <c r="AT108" s="95">
        <f t="shared" si="52"/>
        <v>0</v>
      </c>
      <c r="AU108" s="95">
        <f t="shared" si="53"/>
        <v>0</v>
      </c>
      <c r="AV108" s="95">
        <f t="shared" si="54"/>
        <v>0</v>
      </c>
      <c r="AW108" s="95">
        <f t="shared" si="55"/>
        <v>0</v>
      </c>
      <c r="AX108" s="95">
        <f t="shared" si="56"/>
        <v>0</v>
      </c>
      <c r="AY108" s="95">
        <f t="shared" si="57"/>
        <v>0</v>
      </c>
      <c r="AZ108" s="95">
        <f t="shared" si="58"/>
        <v>0</v>
      </c>
      <c r="BA108" s="95">
        <f t="shared" si="59"/>
        <v>0</v>
      </c>
      <c r="BB108" s="95">
        <f t="shared" si="60"/>
        <v>0</v>
      </c>
      <c r="BC108" s="95">
        <f t="shared" si="61"/>
        <v>1</v>
      </c>
      <c r="BD108" s="95">
        <f t="shared" si="62"/>
        <v>0</v>
      </c>
      <c r="BE108" s="95">
        <f t="shared" si="63"/>
        <v>0</v>
      </c>
      <c r="BF108" s="95">
        <f t="shared" si="64"/>
        <v>0</v>
      </c>
      <c r="BG108" s="64"/>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row>
    <row r="109" spans="1:82" ht="25.5" x14ac:dyDescent="0.2">
      <c r="A109" s="81" t="s">
        <v>887</v>
      </c>
      <c r="B109" s="19" t="s">
        <v>857</v>
      </c>
      <c r="C109" s="44" t="str">
        <f t="shared" si="68"/>
        <v/>
      </c>
      <c r="D109" s="44" t="str">
        <f t="shared" si="66"/>
        <v/>
      </c>
      <c r="E109" s="119" t="str">
        <f t="shared" si="65"/>
        <v>Yes</v>
      </c>
      <c r="F109" s="119"/>
      <c r="G109" s="117" t="s">
        <v>871</v>
      </c>
      <c r="H109" s="18"/>
      <c r="I109" s="18"/>
      <c r="J109" s="18"/>
      <c r="K109" s="18"/>
      <c r="L109" s="18"/>
      <c r="M109" s="18"/>
      <c r="N109" s="18"/>
      <c r="O109" s="18"/>
      <c r="P109" s="18"/>
      <c r="Q109" s="18"/>
      <c r="R109" s="18"/>
      <c r="S109" s="18"/>
      <c r="T109" s="18"/>
      <c r="U109" s="18"/>
      <c r="V109" s="18"/>
      <c r="W109" s="18"/>
      <c r="X109" s="18"/>
      <c r="Y109" s="18"/>
      <c r="Z109" s="18"/>
      <c r="AA109" s="18"/>
      <c r="AB109" s="18" t="str">
        <f>IF(Tabel5[[#This Row],[Question ID]]="","",IF(Tabel5[[#This Row],[Respons Vendor]]=AE109,"ok","nok"))</f>
        <v>nok</v>
      </c>
      <c r="AC109" s="18" t="s">
        <v>68</v>
      </c>
      <c r="AD109" s="89">
        <v>1</v>
      </c>
      <c r="AE109" s="89" t="s">
        <v>230</v>
      </c>
      <c r="AF109" s="89">
        <f t="shared" si="43"/>
        <v>1</v>
      </c>
      <c r="AG109" s="89">
        <f>IF(AND(AE109="See Note",Tabel5[[#This Row],[Respons Vendor]]=AE109,Tabel5[[#This Row],[Note]]&lt;&gt;""),AF109,0)</f>
        <v>0</v>
      </c>
      <c r="AH109" s="89"/>
      <c r="AI109" s="90">
        <f>IF(AND(Tabel5[[#This Row],[Respons Vendor]]=AE109,Tabel5[[#This Row],[Respons Vendor]]&lt;&gt;"See Note"),AD109,AG109)</f>
        <v>0</v>
      </c>
      <c r="AJ109" s="18"/>
      <c r="AK109" s="89"/>
      <c r="AL109" s="18"/>
      <c r="AM109" s="95">
        <f t="shared" si="45"/>
        <v>0</v>
      </c>
      <c r="AN109" s="95">
        <f t="shared" si="46"/>
        <v>0</v>
      </c>
      <c r="AO109" s="95">
        <f t="shared" si="47"/>
        <v>0</v>
      </c>
      <c r="AP109" s="95">
        <f t="shared" si="48"/>
        <v>0</v>
      </c>
      <c r="AQ109" s="95">
        <f t="shared" si="49"/>
        <v>0</v>
      </c>
      <c r="AR109" s="95">
        <f t="shared" si="50"/>
        <v>0</v>
      </c>
      <c r="AS109" s="95">
        <f t="shared" si="51"/>
        <v>0</v>
      </c>
      <c r="AT109" s="95">
        <f t="shared" si="52"/>
        <v>0</v>
      </c>
      <c r="AU109" s="95">
        <f t="shared" si="53"/>
        <v>0</v>
      </c>
      <c r="AV109" s="95">
        <f t="shared" si="54"/>
        <v>0</v>
      </c>
      <c r="AW109" s="95">
        <f t="shared" si="55"/>
        <v>0</v>
      </c>
      <c r="AX109" s="95">
        <f t="shared" si="56"/>
        <v>0</v>
      </c>
      <c r="AY109" s="95">
        <f t="shared" si="57"/>
        <v>0</v>
      </c>
      <c r="AZ109" s="95">
        <f t="shared" si="58"/>
        <v>0</v>
      </c>
      <c r="BA109" s="95">
        <f t="shared" si="59"/>
        <v>0</v>
      </c>
      <c r="BB109" s="95">
        <f t="shared" si="60"/>
        <v>0</v>
      </c>
      <c r="BC109" s="95">
        <f t="shared" si="61"/>
        <v>1</v>
      </c>
      <c r="BD109" s="95">
        <f t="shared" si="62"/>
        <v>0</v>
      </c>
      <c r="BE109" s="95">
        <f t="shared" si="63"/>
        <v>0</v>
      </c>
      <c r="BF109" s="95">
        <f t="shared" si="64"/>
        <v>0</v>
      </c>
      <c r="BG109" s="64"/>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row>
    <row r="110" spans="1:82" x14ac:dyDescent="0.2">
      <c r="A110" s="81" t="s">
        <v>888</v>
      </c>
      <c r="B110" s="19" t="s">
        <v>860</v>
      </c>
      <c r="C110" s="44" t="str">
        <f t="shared" si="68"/>
        <v/>
      </c>
      <c r="D110" s="44" t="str">
        <f t="shared" si="66"/>
        <v/>
      </c>
      <c r="E110" s="119" t="str">
        <f t="shared" si="65"/>
        <v>Yes</v>
      </c>
      <c r="F110" s="119"/>
      <c r="G110" s="117" t="s">
        <v>873</v>
      </c>
      <c r="H110" s="18"/>
      <c r="I110" s="18"/>
      <c r="J110" s="18"/>
      <c r="K110" s="18"/>
      <c r="L110" s="18"/>
      <c r="M110" s="18"/>
      <c r="N110" s="18"/>
      <c r="O110" s="18"/>
      <c r="P110" s="18"/>
      <c r="Q110" s="18"/>
      <c r="R110" s="18"/>
      <c r="S110" s="18"/>
      <c r="T110" s="18"/>
      <c r="U110" s="18"/>
      <c r="V110" s="18"/>
      <c r="W110" s="18"/>
      <c r="X110" s="18"/>
      <c r="Y110" s="18"/>
      <c r="Z110" s="18"/>
      <c r="AA110" s="18"/>
      <c r="AB110" s="18" t="str">
        <f>IF(Tabel5[[#This Row],[Question ID]]="","",IF(Tabel5[[#This Row],[Respons Vendor]]=AE110,"ok","nok"))</f>
        <v>nok</v>
      </c>
      <c r="AC110" s="18" t="s">
        <v>68</v>
      </c>
      <c r="AD110" s="89">
        <v>1</v>
      </c>
      <c r="AE110" s="89" t="s">
        <v>230</v>
      </c>
      <c r="AF110" s="89">
        <f t="shared" si="43"/>
        <v>1</v>
      </c>
      <c r="AG110" s="89">
        <f>IF(AND(AE110="See Note",Tabel5[[#This Row],[Respons Vendor]]=AE110,Tabel5[[#This Row],[Note]]&lt;&gt;""),AF110,0)</f>
        <v>0</v>
      </c>
      <c r="AH110" s="89"/>
      <c r="AI110" s="90">
        <f>IF(AND(Tabel5[[#This Row],[Respons Vendor]]=AE110,Tabel5[[#This Row],[Respons Vendor]]&lt;&gt;"See Note"),AD110,AG110)</f>
        <v>0</v>
      </c>
      <c r="AJ110" s="18"/>
      <c r="AK110" s="89"/>
      <c r="AL110" s="18"/>
      <c r="AM110" s="95">
        <f t="shared" si="45"/>
        <v>0</v>
      </c>
      <c r="AN110" s="95">
        <f t="shared" si="46"/>
        <v>0</v>
      </c>
      <c r="AO110" s="95">
        <f t="shared" si="47"/>
        <v>0</v>
      </c>
      <c r="AP110" s="95">
        <f t="shared" si="48"/>
        <v>0</v>
      </c>
      <c r="AQ110" s="95">
        <f t="shared" si="49"/>
        <v>0</v>
      </c>
      <c r="AR110" s="95">
        <f t="shared" si="50"/>
        <v>0</v>
      </c>
      <c r="AS110" s="95">
        <f t="shared" si="51"/>
        <v>0</v>
      </c>
      <c r="AT110" s="95">
        <f t="shared" si="52"/>
        <v>0</v>
      </c>
      <c r="AU110" s="95">
        <f t="shared" si="53"/>
        <v>0</v>
      </c>
      <c r="AV110" s="95">
        <f t="shared" si="54"/>
        <v>0</v>
      </c>
      <c r="AW110" s="95">
        <f t="shared" si="55"/>
        <v>0</v>
      </c>
      <c r="AX110" s="95">
        <f t="shared" si="56"/>
        <v>0</v>
      </c>
      <c r="AY110" s="95">
        <f t="shared" si="57"/>
        <v>0</v>
      </c>
      <c r="AZ110" s="95">
        <f t="shared" si="58"/>
        <v>0</v>
      </c>
      <c r="BA110" s="95">
        <f t="shared" si="59"/>
        <v>0</v>
      </c>
      <c r="BB110" s="95">
        <f t="shared" si="60"/>
        <v>0</v>
      </c>
      <c r="BC110" s="95">
        <f t="shared" si="61"/>
        <v>1</v>
      </c>
      <c r="BD110" s="95">
        <f t="shared" si="62"/>
        <v>0</v>
      </c>
      <c r="BE110" s="95">
        <f t="shared" si="63"/>
        <v>0</v>
      </c>
      <c r="BF110" s="95">
        <f t="shared" si="64"/>
        <v>0</v>
      </c>
      <c r="BG110" s="64"/>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row>
    <row r="111" spans="1:82" ht="25.5" x14ac:dyDescent="0.2">
      <c r="A111" s="81" t="s">
        <v>889</v>
      </c>
      <c r="B111" s="19" t="s">
        <v>863</v>
      </c>
      <c r="C111" s="44" t="str">
        <f t="shared" si="68"/>
        <v/>
      </c>
      <c r="D111" s="44" t="str">
        <f t="shared" si="66"/>
        <v/>
      </c>
      <c r="E111" s="119" t="str">
        <f t="shared" si="65"/>
        <v>Yes</v>
      </c>
      <c r="F111" s="119"/>
      <c r="G111" s="117" t="s">
        <v>875</v>
      </c>
      <c r="H111" s="18"/>
      <c r="I111" s="18"/>
      <c r="J111" s="18"/>
      <c r="K111" s="18"/>
      <c r="L111" s="18"/>
      <c r="M111" s="18"/>
      <c r="N111" s="18"/>
      <c r="O111" s="18"/>
      <c r="P111" s="18"/>
      <c r="Q111" s="18"/>
      <c r="R111" s="18"/>
      <c r="S111" s="18"/>
      <c r="T111" s="18"/>
      <c r="U111" s="18"/>
      <c r="V111" s="18"/>
      <c r="W111" s="18"/>
      <c r="X111" s="18"/>
      <c r="Y111" s="18"/>
      <c r="Z111" s="18"/>
      <c r="AA111" s="18"/>
      <c r="AB111" s="18" t="str">
        <f>IF(Tabel5[[#This Row],[Question ID]]="","",IF(Tabel5[[#This Row],[Respons Vendor]]=AE111,"ok","nok"))</f>
        <v>nok</v>
      </c>
      <c r="AC111" s="18" t="s">
        <v>68</v>
      </c>
      <c r="AD111" s="89">
        <v>1</v>
      </c>
      <c r="AE111" s="89" t="s">
        <v>230</v>
      </c>
      <c r="AF111" s="89">
        <f t="shared" ref="AF111:AF174" si="69">AD111</f>
        <v>1</v>
      </c>
      <c r="AG111" s="89">
        <f>IF(AND(AE111="See Note",Tabel5[[#This Row],[Respons Vendor]]=AE111,Tabel5[[#This Row],[Note]]&lt;&gt;""),AF111,0)</f>
        <v>0</v>
      </c>
      <c r="AH111" s="89"/>
      <c r="AI111" s="90">
        <f>IF(AND(Tabel5[[#This Row],[Respons Vendor]]=AE111,Tabel5[[#This Row],[Respons Vendor]]&lt;&gt;"See Note"),AD111,AG111)</f>
        <v>0</v>
      </c>
      <c r="AJ111" s="18"/>
      <c r="AK111" s="89"/>
      <c r="AL111" s="18"/>
      <c r="AM111" s="95">
        <f t="shared" si="45"/>
        <v>0</v>
      </c>
      <c r="AN111" s="95">
        <f t="shared" si="46"/>
        <v>0</v>
      </c>
      <c r="AO111" s="95">
        <f t="shared" si="47"/>
        <v>0</v>
      </c>
      <c r="AP111" s="95">
        <f t="shared" si="48"/>
        <v>0</v>
      </c>
      <c r="AQ111" s="95">
        <f t="shared" si="49"/>
        <v>0</v>
      </c>
      <c r="AR111" s="95">
        <f t="shared" si="50"/>
        <v>0</v>
      </c>
      <c r="AS111" s="95">
        <f t="shared" si="51"/>
        <v>0</v>
      </c>
      <c r="AT111" s="95">
        <f t="shared" si="52"/>
        <v>0</v>
      </c>
      <c r="AU111" s="95">
        <f t="shared" si="53"/>
        <v>0</v>
      </c>
      <c r="AV111" s="95">
        <f t="shared" si="54"/>
        <v>0</v>
      </c>
      <c r="AW111" s="95">
        <f t="shared" si="55"/>
        <v>0</v>
      </c>
      <c r="AX111" s="95">
        <f t="shared" si="56"/>
        <v>0</v>
      </c>
      <c r="AY111" s="95">
        <f t="shared" si="57"/>
        <v>0</v>
      </c>
      <c r="AZ111" s="95">
        <f t="shared" si="58"/>
        <v>0</v>
      </c>
      <c r="BA111" s="95">
        <f t="shared" si="59"/>
        <v>0</v>
      </c>
      <c r="BB111" s="95">
        <f t="shared" si="60"/>
        <v>0</v>
      </c>
      <c r="BC111" s="95">
        <f t="shared" si="61"/>
        <v>1</v>
      </c>
      <c r="BD111" s="95">
        <f t="shared" si="62"/>
        <v>0</v>
      </c>
      <c r="BE111" s="95">
        <f t="shared" si="63"/>
        <v>0</v>
      </c>
      <c r="BF111" s="95">
        <f t="shared" si="64"/>
        <v>0</v>
      </c>
      <c r="BG111" s="64"/>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row>
    <row r="112" spans="1:82" ht="56.25" x14ac:dyDescent="0.2">
      <c r="A112" s="81" t="s">
        <v>890</v>
      </c>
      <c r="B112" s="19" t="s">
        <v>891</v>
      </c>
      <c r="C112" s="44" t="str">
        <f t="shared" si="68"/>
        <v/>
      </c>
      <c r="D112" s="44" t="str">
        <f t="shared" si="66"/>
        <v/>
      </c>
      <c r="E112" s="119" t="str">
        <f t="shared" si="65"/>
        <v>No</v>
      </c>
      <c r="F112" s="119" t="s">
        <v>746</v>
      </c>
      <c r="G112" s="117" t="s">
        <v>892</v>
      </c>
      <c r="H112" s="18"/>
      <c r="I112" s="18"/>
      <c r="J112" s="18"/>
      <c r="K112" s="18"/>
      <c r="L112" s="18"/>
      <c r="M112" s="18"/>
      <c r="N112" s="18"/>
      <c r="O112" s="18"/>
      <c r="P112" s="18"/>
      <c r="Q112" s="18"/>
      <c r="R112" s="18"/>
      <c r="S112" s="18"/>
      <c r="T112" s="18"/>
      <c r="U112" s="18"/>
      <c r="V112" s="18"/>
      <c r="W112" s="18"/>
      <c r="X112" s="18"/>
      <c r="Y112" s="18"/>
      <c r="Z112" s="18"/>
      <c r="AA112" s="18"/>
      <c r="AB112" s="18" t="str">
        <f>IF(Tabel5[[#This Row],[Question ID]]="","",IF(Tabel5[[#This Row],[Respons Vendor]]=AE112,"ok","nok"))</f>
        <v>nok</v>
      </c>
      <c r="AC112" s="18" t="s">
        <v>68</v>
      </c>
      <c r="AD112" s="89">
        <v>1</v>
      </c>
      <c r="AE112" s="89" t="s">
        <v>684</v>
      </c>
      <c r="AF112" s="89">
        <f t="shared" si="69"/>
        <v>1</v>
      </c>
      <c r="AG112" s="89">
        <f>IF(AND(AE112="See Note",Tabel5[[#This Row],[Respons Vendor]]=AE112,Tabel5[[#This Row],[Note]]&lt;&gt;""),AF112,0)</f>
        <v>0</v>
      </c>
      <c r="AH112" s="89"/>
      <c r="AI112" s="90">
        <f>IF(AND(Tabel5[[#This Row],[Respons Vendor]]=AE112,Tabel5[[#This Row],[Respons Vendor]]&lt;&gt;"See Note"),AD112,AG112)</f>
        <v>0</v>
      </c>
      <c r="AJ112" s="18"/>
      <c r="AK112" s="89"/>
      <c r="AL112" s="18"/>
      <c r="AM112" s="95">
        <f t="shared" si="45"/>
        <v>0</v>
      </c>
      <c r="AN112" s="95">
        <f t="shared" si="46"/>
        <v>0</v>
      </c>
      <c r="AO112" s="95">
        <f t="shared" si="47"/>
        <v>0</v>
      </c>
      <c r="AP112" s="95">
        <f t="shared" si="48"/>
        <v>0</v>
      </c>
      <c r="AQ112" s="95">
        <f t="shared" si="49"/>
        <v>0</v>
      </c>
      <c r="AR112" s="95">
        <f t="shared" si="50"/>
        <v>0</v>
      </c>
      <c r="AS112" s="95">
        <f t="shared" si="51"/>
        <v>0</v>
      </c>
      <c r="AT112" s="95">
        <f t="shared" si="52"/>
        <v>0</v>
      </c>
      <c r="AU112" s="95">
        <f t="shared" si="53"/>
        <v>0</v>
      </c>
      <c r="AV112" s="95">
        <f t="shared" si="54"/>
        <v>0</v>
      </c>
      <c r="AW112" s="95">
        <f t="shared" si="55"/>
        <v>0</v>
      </c>
      <c r="AX112" s="95">
        <f t="shared" si="56"/>
        <v>0</v>
      </c>
      <c r="AY112" s="95">
        <f t="shared" si="57"/>
        <v>0</v>
      </c>
      <c r="AZ112" s="95">
        <f t="shared" si="58"/>
        <v>0</v>
      </c>
      <c r="BA112" s="95">
        <f t="shared" si="59"/>
        <v>0</v>
      </c>
      <c r="BB112" s="95">
        <f t="shared" si="60"/>
        <v>0</v>
      </c>
      <c r="BC112" s="95">
        <f t="shared" si="61"/>
        <v>1</v>
      </c>
      <c r="BD112" s="95">
        <f t="shared" si="62"/>
        <v>0</v>
      </c>
      <c r="BE112" s="95">
        <f t="shared" si="63"/>
        <v>0</v>
      </c>
      <c r="BF112" s="95">
        <f t="shared" si="64"/>
        <v>0</v>
      </c>
      <c r="BG112" s="64"/>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row>
    <row r="113" spans="1:82" ht="25.5" x14ac:dyDescent="0.2">
      <c r="A113" s="81" t="s">
        <v>893</v>
      </c>
      <c r="B113" s="19" t="s">
        <v>854</v>
      </c>
      <c r="C113" s="44" t="str">
        <f t="shared" si="68"/>
        <v/>
      </c>
      <c r="D113" s="44" t="str">
        <f t="shared" si="66"/>
        <v/>
      </c>
      <c r="E113" s="119" t="str">
        <f t="shared" si="65"/>
        <v>Yes</v>
      </c>
      <c r="F113" s="119"/>
      <c r="G113" s="117" t="s">
        <v>869</v>
      </c>
      <c r="H113" s="18"/>
      <c r="I113" s="18"/>
      <c r="J113" s="18"/>
      <c r="K113" s="18"/>
      <c r="L113" s="18"/>
      <c r="M113" s="18"/>
      <c r="N113" s="18"/>
      <c r="O113" s="18"/>
      <c r="P113" s="18"/>
      <c r="Q113" s="18"/>
      <c r="R113" s="18"/>
      <c r="S113" s="18"/>
      <c r="T113" s="18"/>
      <c r="U113" s="18"/>
      <c r="V113" s="18"/>
      <c r="W113" s="18"/>
      <c r="X113" s="18"/>
      <c r="Y113" s="18"/>
      <c r="Z113" s="18"/>
      <c r="AA113" s="18"/>
      <c r="AB113" s="18" t="str">
        <f>IF(Tabel5[[#This Row],[Question ID]]="","",IF(Tabel5[[#This Row],[Respons Vendor]]=AE113,"ok","nok"))</f>
        <v>nok</v>
      </c>
      <c r="AC113" s="18" t="s">
        <v>68</v>
      </c>
      <c r="AD113" s="89">
        <v>1</v>
      </c>
      <c r="AE113" s="89" t="s">
        <v>230</v>
      </c>
      <c r="AF113" s="89">
        <f t="shared" si="69"/>
        <v>1</v>
      </c>
      <c r="AG113" s="89">
        <f>IF(AND(AE113="See Note",Tabel5[[#This Row],[Respons Vendor]]=AE113,Tabel5[[#This Row],[Note]]&lt;&gt;""),AF113,0)</f>
        <v>0</v>
      </c>
      <c r="AH113" s="89"/>
      <c r="AI113" s="90">
        <f>IF(AND(Tabel5[[#This Row],[Respons Vendor]]=AE113,Tabel5[[#This Row],[Respons Vendor]]&lt;&gt;"See Note"),AD113,AG113)</f>
        <v>0</v>
      </c>
      <c r="AJ113" s="18"/>
      <c r="AK113" s="89"/>
      <c r="AL113" s="18"/>
      <c r="AM113" s="95">
        <f t="shared" si="45"/>
        <v>0</v>
      </c>
      <c r="AN113" s="95">
        <f t="shared" si="46"/>
        <v>0</v>
      </c>
      <c r="AO113" s="95">
        <f t="shared" si="47"/>
        <v>0</v>
      </c>
      <c r="AP113" s="95">
        <f t="shared" si="48"/>
        <v>0</v>
      </c>
      <c r="AQ113" s="95">
        <f t="shared" si="49"/>
        <v>0</v>
      </c>
      <c r="AR113" s="95">
        <f t="shared" si="50"/>
        <v>0</v>
      </c>
      <c r="AS113" s="95">
        <f t="shared" si="51"/>
        <v>0</v>
      </c>
      <c r="AT113" s="95">
        <f t="shared" si="52"/>
        <v>0</v>
      </c>
      <c r="AU113" s="95">
        <f t="shared" si="53"/>
        <v>0</v>
      </c>
      <c r="AV113" s="95">
        <f t="shared" si="54"/>
        <v>0</v>
      </c>
      <c r="AW113" s="95">
        <f t="shared" si="55"/>
        <v>0</v>
      </c>
      <c r="AX113" s="95">
        <f t="shared" si="56"/>
        <v>0</v>
      </c>
      <c r="AY113" s="95">
        <f t="shared" si="57"/>
        <v>0</v>
      </c>
      <c r="AZ113" s="95">
        <f t="shared" si="58"/>
        <v>0</v>
      </c>
      <c r="BA113" s="95">
        <f t="shared" si="59"/>
        <v>0</v>
      </c>
      <c r="BB113" s="95">
        <f t="shared" si="60"/>
        <v>0</v>
      </c>
      <c r="BC113" s="95">
        <f t="shared" si="61"/>
        <v>1</v>
      </c>
      <c r="BD113" s="95">
        <f t="shared" si="62"/>
        <v>0</v>
      </c>
      <c r="BE113" s="95">
        <f t="shared" si="63"/>
        <v>0</v>
      </c>
      <c r="BF113" s="95">
        <f t="shared" si="64"/>
        <v>0</v>
      </c>
      <c r="BG113" s="64"/>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row>
    <row r="114" spans="1:82" ht="25.5" x14ac:dyDescent="0.2">
      <c r="A114" s="81" t="s">
        <v>894</v>
      </c>
      <c r="B114" s="19" t="s">
        <v>857</v>
      </c>
      <c r="C114" s="44" t="str">
        <f t="shared" si="68"/>
        <v/>
      </c>
      <c r="D114" s="44" t="str">
        <f t="shared" si="66"/>
        <v/>
      </c>
      <c r="E114" s="119" t="str">
        <f t="shared" si="65"/>
        <v>Yes</v>
      </c>
      <c r="F114" s="119"/>
      <c r="G114" s="117" t="s">
        <v>871</v>
      </c>
      <c r="H114" s="18"/>
      <c r="I114" s="18"/>
      <c r="J114" s="18"/>
      <c r="K114" s="18"/>
      <c r="L114" s="18"/>
      <c r="M114" s="18"/>
      <c r="N114" s="18"/>
      <c r="O114" s="18"/>
      <c r="P114" s="18"/>
      <c r="Q114" s="18"/>
      <c r="R114" s="18"/>
      <c r="S114" s="18"/>
      <c r="T114" s="18"/>
      <c r="U114" s="18"/>
      <c r="V114" s="18"/>
      <c r="W114" s="18"/>
      <c r="X114" s="18"/>
      <c r="Y114" s="18"/>
      <c r="Z114" s="18"/>
      <c r="AA114" s="18"/>
      <c r="AB114" s="18" t="str">
        <f>IF(Tabel5[[#This Row],[Question ID]]="","",IF(Tabel5[[#This Row],[Respons Vendor]]=AE114,"ok","nok"))</f>
        <v>nok</v>
      </c>
      <c r="AC114" s="18" t="s">
        <v>68</v>
      </c>
      <c r="AD114" s="89">
        <v>1</v>
      </c>
      <c r="AE114" s="89" t="s">
        <v>230</v>
      </c>
      <c r="AF114" s="89">
        <f t="shared" si="69"/>
        <v>1</v>
      </c>
      <c r="AG114" s="89">
        <f>IF(AND(AE114="See Note",Tabel5[[#This Row],[Respons Vendor]]=AE114,Tabel5[[#This Row],[Note]]&lt;&gt;""),AF114,0)</f>
        <v>0</v>
      </c>
      <c r="AH114" s="89"/>
      <c r="AI114" s="90">
        <f>IF(AND(Tabel5[[#This Row],[Respons Vendor]]=AE114,Tabel5[[#This Row],[Respons Vendor]]&lt;&gt;"See Note"),AD114,AG114)</f>
        <v>0</v>
      </c>
      <c r="AJ114" s="18"/>
      <c r="AK114" s="89"/>
      <c r="AL114" s="18"/>
      <c r="AM114" s="95">
        <f t="shared" si="45"/>
        <v>0</v>
      </c>
      <c r="AN114" s="95">
        <f t="shared" si="46"/>
        <v>0</v>
      </c>
      <c r="AO114" s="95">
        <f t="shared" si="47"/>
        <v>0</v>
      </c>
      <c r="AP114" s="95">
        <f t="shared" si="48"/>
        <v>0</v>
      </c>
      <c r="AQ114" s="95">
        <f t="shared" si="49"/>
        <v>0</v>
      </c>
      <c r="AR114" s="95">
        <f t="shared" si="50"/>
        <v>0</v>
      </c>
      <c r="AS114" s="95">
        <f t="shared" si="51"/>
        <v>0</v>
      </c>
      <c r="AT114" s="95">
        <f t="shared" si="52"/>
        <v>0</v>
      </c>
      <c r="AU114" s="95">
        <f t="shared" si="53"/>
        <v>0</v>
      </c>
      <c r="AV114" s="95">
        <f t="shared" si="54"/>
        <v>0</v>
      </c>
      <c r="AW114" s="95">
        <f t="shared" si="55"/>
        <v>0</v>
      </c>
      <c r="AX114" s="95">
        <f t="shared" si="56"/>
        <v>0</v>
      </c>
      <c r="AY114" s="95">
        <f t="shared" si="57"/>
        <v>0</v>
      </c>
      <c r="AZ114" s="95">
        <f t="shared" si="58"/>
        <v>0</v>
      </c>
      <c r="BA114" s="95">
        <f t="shared" si="59"/>
        <v>0</v>
      </c>
      <c r="BB114" s="95">
        <f t="shared" si="60"/>
        <v>0</v>
      </c>
      <c r="BC114" s="95">
        <f t="shared" si="61"/>
        <v>1</v>
      </c>
      <c r="BD114" s="95">
        <f t="shared" si="62"/>
        <v>0</v>
      </c>
      <c r="BE114" s="95">
        <f t="shared" si="63"/>
        <v>0</v>
      </c>
      <c r="BF114" s="95">
        <f t="shared" si="64"/>
        <v>0</v>
      </c>
      <c r="BG114" s="64"/>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row>
    <row r="115" spans="1:82" x14ac:dyDescent="0.2">
      <c r="A115" s="81" t="s">
        <v>895</v>
      </c>
      <c r="B115" s="19" t="s">
        <v>860</v>
      </c>
      <c r="C115" s="44" t="str">
        <f t="shared" si="68"/>
        <v/>
      </c>
      <c r="D115" s="44" t="str">
        <f t="shared" si="66"/>
        <v/>
      </c>
      <c r="E115" s="119" t="str">
        <f t="shared" si="65"/>
        <v>Yes</v>
      </c>
      <c r="F115" s="119"/>
      <c r="G115" s="117" t="s">
        <v>873</v>
      </c>
      <c r="H115" s="18"/>
      <c r="I115" s="18"/>
      <c r="J115" s="18"/>
      <c r="K115" s="18"/>
      <c r="L115" s="18"/>
      <c r="M115" s="18"/>
      <c r="N115" s="18"/>
      <c r="O115" s="18"/>
      <c r="P115" s="18"/>
      <c r="Q115" s="18"/>
      <c r="R115" s="18"/>
      <c r="S115" s="18"/>
      <c r="T115" s="18"/>
      <c r="U115" s="18"/>
      <c r="V115" s="18"/>
      <c r="W115" s="18"/>
      <c r="X115" s="18"/>
      <c r="Y115" s="18"/>
      <c r="Z115" s="18"/>
      <c r="AA115" s="18"/>
      <c r="AB115" s="18" t="str">
        <f>IF(Tabel5[[#This Row],[Question ID]]="","",IF(Tabel5[[#This Row],[Respons Vendor]]=AE115,"ok","nok"))</f>
        <v>nok</v>
      </c>
      <c r="AC115" s="18" t="s">
        <v>68</v>
      </c>
      <c r="AD115" s="89">
        <v>1</v>
      </c>
      <c r="AE115" s="89" t="s">
        <v>230</v>
      </c>
      <c r="AF115" s="89">
        <f t="shared" si="69"/>
        <v>1</v>
      </c>
      <c r="AG115" s="89">
        <f>IF(AND(AE115="See Note",Tabel5[[#This Row],[Respons Vendor]]=AE115,Tabel5[[#This Row],[Note]]&lt;&gt;""),AF115,0)</f>
        <v>0</v>
      </c>
      <c r="AH115" s="89"/>
      <c r="AI115" s="90">
        <f>IF(AND(Tabel5[[#This Row],[Respons Vendor]]=AE115,Tabel5[[#This Row],[Respons Vendor]]&lt;&gt;"See Note"),AD115,AG115)</f>
        <v>0</v>
      </c>
      <c r="AJ115" s="18"/>
      <c r="AK115" s="89"/>
      <c r="AL115" s="18"/>
      <c r="AM115" s="95">
        <f t="shared" si="45"/>
        <v>0</v>
      </c>
      <c r="AN115" s="95">
        <f t="shared" si="46"/>
        <v>0</v>
      </c>
      <c r="AO115" s="95">
        <f t="shared" si="47"/>
        <v>0</v>
      </c>
      <c r="AP115" s="95">
        <f t="shared" si="48"/>
        <v>0</v>
      </c>
      <c r="AQ115" s="95">
        <f t="shared" si="49"/>
        <v>0</v>
      </c>
      <c r="AR115" s="95">
        <f t="shared" si="50"/>
        <v>0</v>
      </c>
      <c r="AS115" s="95">
        <f t="shared" si="51"/>
        <v>0</v>
      </c>
      <c r="AT115" s="95">
        <f t="shared" si="52"/>
        <v>0</v>
      </c>
      <c r="AU115" s="95">
        <f t="shared" si="53"/>
        <v>0</v>
      </c>
      <c r="AV115" s="95">
        <f t="shared" si="54"/>
        <v>0</v>
      </c>
      <c r="AW115" s="95">
        <f t="shared" si="55"/>
        <v>0</v>
      </c>
      <c r="AX115" s="95">
        <f t="shared" si="56"/>
        <v>0</v>
      </c>
      <c r="AY115" s="95">
        <f t="shared" si="57"/>
        <v>0</v>
      </c>
      <c r="AZ115" s="95">
        <f t="shared" si="58"/>
        <v>0</v>
      </c>
      <c r="BA115" s="95">
        <f t="shared" si="59"/>
        <v>0</v>
      </c>
      <c r="BB115" s="95">
        <f t="shared" si="60"/>
        <v>0</v>
      </c>
      <c r="BC115" s="95">
        <f t="shared" si="61"/>
        <v>1</v>
      </c>
      <c r="BD115" s="95">
        <f t="shared" si="62"/>
        <v>0</v>
      </c>
      <c r="BE115" s="95">
        <f t="shared" si="63"/>
        <v>0</v>
      </c>
      <c r="BF115" s="95">
        <f t="shared" si="64"/>
        <v>0</v>
      </c>
      <c r="BG115" s="64"/>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row>
    <row r="116" spans="1:82" ht="25.5" x14ac:dyDescent="0.2">
      <c r="A116" s="81" t="s">
        <v>896</v>
      </c>
      <c r="B116" s="19" t="s">
        <v>863</v>
      </c>
      <c r="C116" s="44" t="str">
        <f t="shared" si="68"/>
        <v/>
      </c>
      <c r="D116" s="44" t="str">
        <f t="shared" si="66"/>
        <v/>
      </c>
      <c r="E116" s="119" t="str">
        <f t="shared" si="65"/>
        <v>Yes</v>
      </c>
      <c r="F116" s="119"/>
      <c r="G116" s="117" t="s">
        <v>875</v>
      </c>
      <c r="H116" s="18"/>
      <c r="I116" s="18"/>
      <c r="J116" s="18"/>
      <c r="K116" s="18"/>
      <c r="L116" s="18"/>
      <c r="M116" s="18"/>
      <c r="N116" s="18"/>
      <c r="O116" s="18"/>
      <c r="P116" s="18"/>
      <c r="Q116" s="18"/>
      <c r="R116" s="18"/>
      <c r="S116" s="18"/>
      <c r="T116" s="18"/>
      <c r="U116" s="18"/>
      <c r="V116" s="18"/>
      <c r="W116" s="18"/>
      <c r="X116" s="18"/>
      <c r="Y116" s="18"/>
      <c r="Z116" s="18"/>
      <c r="AA116" s="18"/>
      <c r="AB116" s="18" t="str">
        <f>IF(Tabel5[[#This Row],[Question ID]]="","",IF(Tabel5[[#This Row],[Respons Vendor]]=AE116,"ok","nok"))</f>
        <v>nok</v>
      </c>
      <c r="AC116" s="18" t="s">
        <v>68</v>
      </c>
      <c r="AD116" s="89">
        <v>1</v>
      </c>
      <c r="AE116" s="89" t="s">
        <v>230</v>
      </c>
      <c r="AF116" s="89">
        <f t="shared" si="69"/>
        <v>1</v>
      </c>
      <c r="AG116" s="89">
        <f>IF(AND(AE116="See Note",Tabel5[[#This Row],[Respons Vendor]]=AE116,Tabel5[[#This Row],[Note]]&lt;&gt;""),AF116,0)</f>
        <v>0</v>
      </c>
      <c r="AH116" s="89"/>
      <c r="AI116" s="90">
        <f>IF(AND(Tabel5[[#This Row],[Respons Vendor]]=AE116,Tabel5[[#This Row],[Respons Vendor]]&lt;&gt;"See Note"),AD116,AG116)</f>
        <v>0</v>
      </c>
      <c r="AJ116" s="18"/>
      <c r="AK116" s="89"/>
      <c r="AL116" s="18"/>
      <c r="AM116" s="95">
        <f t="shared" si="45"/>
        <v>0</v>
      </c>
      <c r="AN116" s="95">
        <f t="shared" si="46"/>
        <v>0</v>
      </c>
      <c r="AO116" s="95">
        <f t="shared" si="47"/>
        <v>0</v>
      </c>
      <c r="AP116" s="95">
        <f t="shared" si="48"/>
        <v>0</v>
      </c>
      <c r="AQ116" s="95">
        <f t="shared" si="49"/>
        <v>0</v>
      </c>
      <c r="AR116" s="95">
        <f t="shared" si="50"/>
        <v>0</v>
      </c>
      <c r="AS116" s="95">
        <f t="shared" si="51"/>
        <v>0</v>
      </c>
      <c r="AT116" s="95">
        <f t="shared" si="52"/>
        <v>0</v>
      </c>
      <c r="AU116" s="95">
        <f t="shared" si="53"/>
        <v>0</v>
      </c>
      <c r="AV116" s="95">
        <f t="shared" si="54"/>
        <v>0</v>
      </c>
      <c r="AW116" s="95">
        <f t="shared" si="55"/>
        <v>0</v>
      </c>
      <c r="AX116" s="95">
        <f t="shared" si="56"/>
        <v>0</v>
      </c>
      <c r="AY116" s="95">
        <f t="shared" si="57"/>
        <v>0</v>
      </c>
      <c r="AZ116" s="95">
        <f t="shared" si="58"/>
        <v>0</v>
      </c>
      <c r="BA116" s="95">
        <f t="shared" si="59"/>
        <v>0</v>
      </c>
      <c r="BB116" s="95">
        <f t="shared" si="60"/>
        <v>0</v>
      </c>
      <c r="BC116" s="95">
        <f t="shared" si="61"/>
        <v>1</v>
      </c>
      <c r="BD116" s="95">
        <f t="shared" si="62"/>
        <v>0</v>
      </c>
      <c r="BE116" s="95">
        <f t="shared" si="63"/>
        <v>0</v>
      </c>
      <c r="BF116" s="95">
        <f t="shared" si="64"/>
        <v>0</v>
      </c>
      <c r="BG116" s="64"/>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row>
    <row r="117" spans="1:82" x14ac:dyDescent="0.2">
      <c r="A117" s="81" t="s">
        <v>897</v>
      </c>
      <c r="B117" s="19" t="s">
        <v>898</v>
      </c>
      <c r="C117" s="44" t="str">
        <f t="shared" si="68"/>
        <v/>
      </c>
      <c r="D117" s="44" t="str">
        <f t="shared" si="66"/>
        <v/>
      </c>
      <c r="E117" s="119" t="str">
        <f t="shared" si="65"/>
        <v>Yes</v>
      </c>
      <c r="F117" s="119" t="s">
        <v>746</v>
      </c>
      <c r="G117" s="117"/>
      <c r="H117" s="18"/>
      <c r="I117" s="18"/>
      <c r="J117" s="18"/>
      <c r="K117" s="18"/>
      <c r="L117" s="18"/>
      <c r="M117" s="18"/>
      <c r="N117" s="18"/>
      <c r="O117" s="18"/>
      <c r="P117" s="18"/>
      <c r="Q117" s="18"/>
      <c r="R117" s="18"/>
      <c r="S117" s="18"/>
      <c r="T117" s="18"/>
      <c r="U117" s="18"/>
      <c r="V117" s="18"/>
      <c r="W117" s="18"/>
      <c r="X117" s="18"/>
      <c r="Y117" s="18"/>
      <c r="Z117" s="18"/>
      <c r="AA117" s="18"/>
      <c r="AB117" s="18" t="str">
        <f>IF(Tabel5[[#This Row],[Question ID]]="","",IF(Tabel5[[#This Row],[Respons Vendor]]=AE117,"ok","nok"))</f>
        <v>nok</v>
      </c>
      <c r="AC117" s="18" t="s">
        <v>68</v>
      </c>
      <c r="AD117" s="89">
        <v>1</v>
      </c>
      <c r="AE117" s="89" t="s">
        <v>230</v>
      </c>
      <c r="AF117" s="89">
        <f t="shared" si="69"/>
        <v>1</v>
      </c>
      <c r="AG117" s="89">
        <f>IF(AND(AE117="See Note",Tabel5[[#This Row],[Respons Vendor]]=AE117,Tabel5[[#This Row],[Note]]&lt;&gt;""),AF117,0)</f>
        <v>0</v>
      </c>
      <c r="AH117" s="89"/>
      <c r="AI117" s="90">
        <f>IF(AND(Tabel5[[#This Row],[Respons Vendor]]=AE117,Tabel5[[#This Row],[Respons Vendor]]&lt;&gt;"See Note"),AD117,AG117)</f>
        <v>0</v>
      </c>
      <c r="AJ117" s="18"/>
      <c r="AK117" s="89"/>
      <c r="AL117" s="18"/>
      <c r="AM117" s="95">
        <f t="shared" si="45"/>
        <v>0</v>
      </c>
      <c r="AN117" s="95">
        <f t="shared" si="46"/>
        <v>0</v>
      </c>
      <c r="AO117" s="95">
        <f t="shared" si="47"/>
        <v>0</v>
      </c>
      <c r="AP117" s="95">
        <f t="shared" si="48"/>
        <v>0</v>
      </c>
      <c r="AQ117" s="95">
        <f t="shared" si="49"/>
        <v>0</v>
      </c>
      <c r="AR117" s="95">
        <f t="shared" si="50"/>
        <v>0</v>
      </c>
      <c r="AS117" s="95">
        <f t="shared" si="51"/>
        <v>0</v>
      </c>
      <c r="AT117" s="95">
        <f t="shared" si="52"/>
        <v>0</v>
      </c>
      <c r="AU117" s="95">
        <f t="shared" si="53"/>
        <v>0</v>
      </c>
      <c r="AV117" s="95">
        <f t="shared" si="54"/>
        <v>0</v>
      </c>
      <c r="AW117" s="95">
        <f t="shared" si="55"/>
        <v>0</v>
      </c>
      <c r="AX117" s="95">
        <f t="shared" si="56"/>
        <v>0</v>
      </c>
      <c r="AY117" s="95">
        <f t="shared" si="57"/>
        <v>0</v>
      </c>
      <c r="AZ117" s="95">
        <f t="shared" si="58"/>
        <v>0</v>
      </c>
      <c r="BA117" s="95">
        <f t="shared" si="59"/>
        <v>0</v>
      </c>
      <c r="BB117" s="95">
        <f t="shared" si="60"/>
        <v>0</v>
      </c>
      <c r="BC117" s="95">
        <f t="shared" si="61"/>
        <v>1</v>
      </c>
      <c r="BD117" s="95">
        <f t="shared" si="62"/>
        <v>0</v>
      </c>
      <c r="BE117" s="95">
        <f t="shared" si="63"/>
        <v>0</v>
      </c>
      <c r="BF117" s="95">
        <f t="shared" si="64"/>
        <v>0</v>
      </c>
      <c r="BG117" s="64"/>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row>
    <row r="118" spans="1:82" x14ac:dyDescent="0.2">
      <c r="A118" s="81" t="s">
        <v>899</v>
      </c>
      <c r="B118" s="19" t="s">
        <v>900</v>
      </c>
      <c r="C118" s="44" t="str">
        <f t="shared" si="68"/>
        <v/>
      </c>
      <c r="D118" s="44" t="str">
        <f t="shared" si="66"/>
        <v/>
      </c>
      <c r="E118" s="119" t="str">
        <f t="shared" si="65"/>
        <v>Yes</v>
      </c>
      <c r="F118" s="119" t="s">
        <v>746</v>
      </c>
      <c r="G118" s="117"/>
      <c r="H118" s="18"/>
      <c r="I118" s="18"/>
      <c r="J118" s="18"/>
      <c r="K118" s="18"/>
      <c r="L118" s="18"/>
      <c r="M118" s="18"/>
      <c r="N118" s="18"/>
      <c r="O118" s="18"/>
      <c r="P118" s="18"/>
      <c r="Q118" s="18"/>
      <c r="R118" s="18"/>
      <c r="S118" s="18"/>
      <c r="T118" s="18"/>
      <c r="U118" s="18"/>
      <c r="V118" s="18"/>
      <c r="W118" s="18"/>
      <c r="X118" s="18"/>
      <c r="Y118" s="18"/>
      <c r="Z118" s="18"/>
      <c r="AA118" s="18"/>
      <c r="AB118" s="18" t="str">
        <f>IF(Tabel5[[#This Row],[Question ID]]="","",IF(Tabel5[[#This Row],[Respons Vendor]]=AE118,"ok","nok"))</f>
        <v>nok</v>
      </c>
      <c r="AC118" s="18" t="s">
        <v>68</v>
      </c>
      <c r="AD118" s="89">
        <v>1</v>
      </c>
      <c r="AE118" s="89" t="s">
        <v>230</v>
      </c>
      <c r="AF118" s="89">
        <f t="shared" si="69"/>
        <v>1</v>
      </c>
      <c r="AG118" s="89">
        <f>IF(AND(AE118="See Note",Tabel5[[#This Row],[Respons Vendor]]=AE118,Tabel5[[#This Row],[Note]]&lt;&gt;""),AF118,0)</f>
        <v>0</v>
      </c>
      <c r="AH118" s="89"/>
      <c r="AI118" s="90">
        <f>IF(AND(Tabel5[[#This Row],[Respons Vendor]]=AE118,Tabel5[[#This Row],[Respons Vendor]]&lt;&gt;"See Note"),AD118,AG118)</f>
        <v>0</v>
      </c>
      <c r="AJ118" s="18"/>
      <c r="AK118" s="89"/>
      <c r="AL118" s="18"/>
      <c r="AM118" s="95">
        <f t="shared" si="45"/>
        <v>0</v>
      </c>
      <c r="AN118" s="95">
        <f t="shared" si="46"/>
        <v>0</v>
      </c>
      <c r="AO118" s="95">
        <f t="shared" si="47"/>
        <v>0</v>
      </c>
      <c r="AP118" s="95">
        <f t="shared" si="48"/>
        <v>0</v>
      </c>
      <c r="AQ118" s="95">
        <f t="shared" si="49"/>
        <v>0</v>
      </c>
      <c r="AR118" s="95">
        <f t="shared" si="50"/>
        <v>0</v>
      </c>
      <c r="AS118" s="95">
        <f t="shared" si="51"/>
        <v>0</v>
      </c>
      <c r="AT118" s="95">
        <f t="shared" si="52"/>
        <v>0</v>
      </c>
      <c r="AU118" s="95">
        <f t="shared" si="53"/>
        <v>0</v>
      </c>
      <c r="AV118" s="95">
        <f t="shared" si="54"/>
        <v>0</v>
      </c>
      <c r="AW118" s="95">
        <f t="shared" si="55"/>
        <v>0</v>
      </c>
      <c r="AX118" s="95">
        <f t="shared" si="56"/>
        <v>0</v>
      </c>
      <c r="AY118" s="95">
        <f t="shared" si="57"/>
        <v>0</v>
      </c>
      <c r="AZ118" s="95">
        <f t="shared" si="58"/>
        <v>0</v>
      </c>
      <c r="BA118" s="95">
        <f t="shared" si="59"/>
        <v>0</v>
      </c>
      <c r="BB118" s="95">
        <f t="shared" si="60"/>
        <v>0</v>
      </c>
      <c r="BC118" s="95">
        <f t="shared" si="61"/>
        <v>1</v>
      </c>
      <c r="BD118" s="95">
        <f t="shared" si="62"/>
        <v>0</v>
      </c>
      <c r="BE118" s="95">
        <f t="shared" si="63"/>
        <v>0</v>
      </c>
      <c r="BF118" s="95">
        <f t="shared" si="64"/>
        <v>0</v>
      </c>
      <c r="BG118" s="64"/>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row>
    <row r="119" spans="1:82" ht="25.5" x14ac:dyDescent="0.2">
      <c r="A119" s="81" t="s">
        <v>901</v>
      </c>
      <c r="B119" s="19" t="s">
        <v>902</v>
      </c>
      <c r="C119" s="44" t="str">
        <f t="shared" si="68"/>
        <v/>
      </c>
      <c r="D119" s="44" t="str">
        <f t="shared" si="66"/>
        <v/>
      </c>
      <c r="E119" s="119" t="str">
        <f t="shared" si="65"/>
        <v>Yes</v>
      </c>
      <c r="F119" s="119"/>
      <c r="G119" s="117"/>
      <c r="H119" s="18"/>
      <c r="I119" s="18"/>
      <c r="J119" s="18"/>
      <c r="K119" s="18"/>
      <c r="L119" s="18"/>
      <c r="M119" s="18"/>
      <c r="N119" s="18"/>
      <c r="O119" s="18"/>
      <c r="P119" s="18"/>
      <c r="Q119" s="18"/>
      <c r="R119" s="18"/>
      <c r="S119" s="18"/>
      <c r="T119" s="18"/>
      <c r="U119" s="18"/>
      <c r="V119" s="18"/>
      <c r="W119" s="18"/>
      <c r="X119" s="18"/>
      <c r="Y119" s="18"/>
      <c r="Z119" s="18"/>
      <c r="AA119" s="18"/>
      <c r="AB119" s="18" t="str">
        <f>IF(Tabel5[[#This Row],[Question ID]]="","",IF(Tabel5[[#This Row],[Respons Vendor]]=AE119,"ok","nok"))</f>
        <v>nok</v>
      </c>
      <c r="AC119" s="18" t="s">
        <v>68</v>
      </c>
      <c r="AD119" s="89">
        <v>1</v>
      </c>
      <c r="AE119" s="89" t="s">
        <v>230</v>
      </c>
      <c r="AF119" s="89">
        <f t="shared" si="69"/>
        <v>1</v>
      </c>
      <c r="AG119" s="89">
        <f>IF(AND(AE119="See Note",Tabel5[[#This Row],[Respons Vendor]]=AE119,Tabel5[[#This Row],[Note]]&lt;&gt;""),AF119,0)</f>
        <v>0</v>
      </c>
      <c r="AH119" s="89"/>
      <c r="AI119" s="90">
        <f>IF(AND(Tabel5[[#This Row],[Respons Vendor]]=AE119,Tabel5[[#This Row],[Respons Vendor]]&lt;&gt;"See Note"),AD119,AG119)</f>
        <v>0</v>
      </c>
      <c r="AJ119" s="18"/>
      <c r="AK119" s="89"/>
      <c r="AL119" s="18"/>
      <c r="AM119" s="95">
        <f t="shared" si="45"/>
        <v>0</v>
      </c>
      <c r="AN119" s="95">
        <f t="shared" si="46"/>
        <v>0</v>
      </c>
      <c r="AO119" s="95">
        <f t="shared" si="47"/>
        <v>0</v>
      </c>
      <c r="AP119" s="95">
        <f t="shared" si="48"/>
        <v>0</v>
      </c>
      <c r="AQ119" s="95">
        <f t="shared" si="49"/>
        <v>0</v>
      </c>
      <c r="AR119" s="95">
        <f t="shared" si="50"/>
        <v>0</v>
      </c>
      <c r="AS119" s="95">
        <f t="shared" si="51"/>
        <v>0</v>
      </c>
      <c r="AT119" s="95">
        <f t="shared" si="52"/>
        <v>0</v>
      </c>
      <c r="AU119" s="95">
        <f t="shared" si="53"/>
        <v>0</v>
      </c>
      <c r="AV119" s="95">
        <f t="shared" si="54"/>
        <v>0</v>
      </c>
      <c r="AW119" s="95">
        <f t="shared" si="55"/>
        <v>0</v>
      </c>
      <c r="AX119" s="95">
        <f t="shared" si="56"/>
        <v>0</v>
      </c>
      <c r="AY119" s="95">
        <f t="shared" si="57"/>
        <v>0</v>
      </c>
      <c r="AZ119" s="95">
        <f t="shared" si="58"/>
        <v>0</v>
      </c>
      <c r="BA119" s="95">
        <f t="shared" si="59"/>
        <v>0</v>
      </c>
      <c r="BB119" s="95">
        <f t="shared" si="60"/>
        <v>0</v>
      </c>
      <c r="BC119" s="95">
        <f t="shared" si="61"/>
        <v>1</v>
      </c>
      <c r="BD119" s="95">
        <f t="shared" si="62"/>
        <v>0</v>
      </c>
      <c r="BE119" s="95">
        <f t="shared" si="63"/>
        <v>0</v>
      </c>
      <c r="BF119" s="95">
        <f t="shared" si="64"/>
        <v>0</v>
      </c>
      <c r="BG119" s="64"/>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row>
    <row r="120" spans="1:82" ht="25.5" x14ac:dyDescent="0.2">
      <c r="A120" s="81" t="s">
        <v>903</v>
      </c>
      <c r="B120" s="19" t="s">
        <v>904</v>
      </c>
      <c r="C120" s="44" t="str">
        <f t="shared" si="68"/>
        <v/>
      </c>
      <c r="D120" s="44" t="str">
        <f t="shared" si="66"/>
        <v/>
      </c>
      <c r="E120" s="119" t="str">
        <f t="shared" si="65"/>
        <v>Yes</v>
      </c>
      <c r="F120" s="119"/>
      <c r="G120" s="117"/>
      <c r="H120" s="18"/>
      <c r="I120" s="18"/>
      <c r="J120" s="18"/>
      <c r="K120" s="18"/>
      <c r="L120" s="18"/>
      <c r="M120" s="18"/>
      <c r="N120" s="18"/>
      <c r="O120" s="18"/>
      <c r="P120" s="18"/>
      <c r="Q120" s="18"/>
      <c r="R120" s="18"/>
      <c r="S120" s="18"/>
      <c r="T120" s="18"/>
      <c r="U120" s="18"/>
      <c r="V120" s="18"/>
      <c r="W120" s="18"/>
      <c r="X120" s="18"/>
      <c r="Y120" s="18"/>
      <c r="Z120" s="18"/>
      <c r="AA120" s="18"/>
      <c r="AB120" s="18" t="str">
        <f>IF(Tabel5[[#This Row],[Question ID]]="","",IF(Tabel5[[#This Row],[Respons Vendor]]=AE120,"ok","nok"))</f>
        <v>nok</v>
      </c>
      <c r="AC120" s="18" t="s">
        <v>68</v>
      </c>
      <c r="AD120" s="89">
        <v>1</v>
      </c>
      <c r="AE120" s="89" t="s">
        <v>230</v>
      </c>
      <c r="AF120" s="89">
        <f t="shared" si="69"/>
        <v>1</v>
      </c>
      <c r="AG120" s="89">
        <f>IF(AND(AE120="See Note",Tabel5[[#This Row],[Respons Vendor]]=AE120,Tabel5[[#This Row],[Note]]&lt;&gt;""),AF120,0)</f>
        <v>0</v>
      </c>
      <c r="AH120" s="89"/>
      <c r="AI120" s="90">
        <f>IF(AND(Tabel5[[#This Row],[Respons Vendor]]=AE120,Tabel5[[#This Row],[Respons Vendor]]&lt;&gt;"See Note"),AD120,AG120)</f>
        <v>0</v>
      </c>
      <c r="AJ120" s="18"/>
      <c r="AK120" s="89"/>
      <c r="AL120" s="18"/>
      <c r="AM120" s="95">
        <f t="shared" si="45"/>
        <v>0</v>
      </c>
      <c r="AN120" s="95">
        <f t="shared" si="46"/>
        <v>0</v>
      </c>
      <c r="AO120" s="95">
        <f t="shared" si="47"/>
        <v>0</v>
      </c>
      <c r="AP120" s="95">
        <f t="shared" si="48"/>
        <v>0</v>
      </c>
      <c r="AQ120" s="95">
        <f t="shared" si="49"/>
        <v>0</v>
      </c>
      <c r="AR120" s="95">
        <f t="shared" si="50"/>
        <v>0</v>
      </c>
      <c r="AS120" s="95">
        <f t="shared" si="51"/>
        <v>0</v>
      </c>
      <c r="AT120" s="95">
        <f t="shared" si="52"/>
        <v>0</v>
      </c>
      <c r="AU120" s="95">
        <f t="shared" si="53"/>
        <v>0</v>
      </c>
      <c r="AV120" s="95">
        <f t="shared" si="54"/>
        <v>0</v>
      </c>
      <c r="AW120" s="95">
        <f t="shared" si="55"/>
        <v>0</v>
      </c>
      <c r="AX120" s="95">
        <f t="shared" si="56"/>
        <v>0</v>
      </c>
      <c r="AY120" s="95">
        <f t="shared" si="57"/>
        <v>0</v>
      </c>
      <c r="AZ120" s="95">
        <f t="shared" si="58"/>
        <v>0</v>
      </c>
      <c r="BA120" s="95">
        <f t="shared" si="59"/>
        <v>0</v>
      </c>
      <c r="BB120" s="95">
        <f t="shared" si="60"/>
        <v>0</v>
      </c>
      <c r="BC120" s="95">
        <f t="shared" si="61"/>
        <v>1</v>
      </c>
      <c r="BD120" s="95">
        <f t="shared" si="62"/>
        <v>0</v>
      </c>
      <c r="BE120" s="95">
        <f t="shared" si="63"/>
        <v>0</v>
      </c>
      <c r="BF120" s="95">
        <f t="shared" si="64"/>
        <v>0</v>
      </c>
      <c r="BG120" s="64"/>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row>
    <row r="121" spans="1:82" x14ac:dyDescent="0.2">
      <c r="A121" s="245" t="s">
        <v>905</v>
      </c>
      <c r="B121" s="19" t="s">
        <v>906</v>
      </c>
      <c r="C121" s="44" t="str">
        <f t="shared" si="68"/>
        <v/>
      </c>
      <c r="D121" s="44" t="str">
        <f t="shared" si="66"/>
        <v/>
      </c>
      <c r="E121" s="119" t="str">
        <f t="shared" si="65"/>
        <v>Yes</v>
      </c>
      <c r="F121" s="119"/>
      <c r="G121" s="117"/>
      <c r="H121" s="18"/>
      <c r="I121" s="18"/>
      <c r="J121" s="18"/>
      <c r="K121" s="18"/>
      <c r="L121" s="18"/>
      <c r="M121" s="18"/>
      <c r="N121" s="18"/>
      <c r="O121" s="18"/>
      <c r="P121" s="18"/>
      <c r="Q121" s="18"/>
      <c r="R121" s="18"/>
      <c r="S121" s="18"/>
      <c r="T121" s="18"/>
      <c r="U121" s="18"/>
      <c r="V121" s="18"/>
      <c r="W121" s="18"/>
      <c r="X121" s="18"/>
      <c r="Y121" s="18"/>
      <c r="Z121" s="18"/>
      <c r="AA121" s="18"/>
      <c r="AB121" s="18" t="str">
        <f>IF(Tabel5[[#This Row],[Question ID]]="","",IF(Tabel5[[#This Row],[Respons Vendor]]=AE121,"ok","nok"))</f>
        <v>nok</v>
      </c>
      <c r="AC121" s="18" t="s">
        <v>68</v>
      </c>
      <c r="AD121" s="89">
        <v>1</v>
      </c>
      <c r="AE121" s="89" t="s">
        <v>230</v>
      </c>
      <c r="AF121" s="89">
        <f t="shared" si="69"/>
        <v>1</v>
      </c>
      <c r="AG121" s="89">
        <f>IF(AND(AE121="See Note",Tabel5[[#This Row],[Respons Vendor]]=AE121,Tabel5[[#This Row],[Note]]&lt;&gt;""),AF121,0)</f>
        <v>0</v>
      </c>
      <c r="AH121" s="89"/>
      <c r="AI121" s="90">
        <f>IF(AND(Tabel5[[#This Row],[Respons Vendor]]=AE121,Tabel5[[#This Row],[Respons Vendor]]&lt;&gt;"See Note"),AD121,AG121)</f>
        <v>0</v>
      </c>
      <c r="AJ121" s="18"/>
      <c r="AK121" s="89"/>
      <c r="AL121" s="18"/>
      <c r="AM121" s="95">
        <f t="shared" si="45"/>
        <v>0</v>
      </c>
      <c r="AN121" s="95">
        <f t="shared" si="46"/>
        <v>0</v>
      </c>
      <c r="AO121" s="95">
        <f t="shared" si="47"/>
        <v>0</v>
      </c>
      <c r="AP121" s="95">
        <f t="shared" si="48"/>
        <v>0</v>
      </c>
      <c r="AQ121" s="95">
        <f t="shared" si="49"/>
        <v>0</v>
      </c>
      <c r="AR121" s="95">
        <f t="shared" si="50"/>
        <v>0</v>
      </c>
      <c r="AS121" s="95">
        <f t="shared" si="51"/>
        <v>0</v>
      </c>
      <c r="AT121" s="95">
        <f t="shared" si="52"/>
        <v>0</v>
      </c>
      <c r="AU121" s="95">
        <f t="shared" si="53"/>
        <v>0</v>
      </c>
      <c r="AV121" s="95">
        <f t="shared" si="54"/>
        <v>0</v>
      </c>
      <c r="AW121" s="95">
        <f t="shared" si="55"/>
        <v>0</v>
      </c>
      <c r="AX121" s="95">
        <f t="shared" si="56"/>
        <v>0</v>
      </c>
      <c r="AY121" s="95">
        <f t="shared" si="57"/>
        <v>0</v>
      </c>
      <c r="AZ121" s="95">
        <f t="shared" si="58"/>
        <v>0</v>
      </c>
      <c r="BA121" s="95">
        <f t="shared" si="59"/>
        <v>0</v>
      </c>
      <c r="BB121" s="95">
        <f t="shared" si="60"/>
        <v>0</v>
      </c>
      <c r="BC121" s="95">
        <f t="shared" si="61"/>
        <v>1</v>
      </c>
      <c r="BD121" s="95">
        <f t="shared" si="62"/>
        <v>0</v>
      </c>
      <c r="BE121" s="95">
        <f t="shared" si="63"/>
        <v>0</v>
      </c>
      <c r="BF121" s="95">
        <f t="shared" si="64"/>
        <v>0</v>
      </c>
      <c r="BG121" s="64"/>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row>
    <row r="122" spans="1:82" ht="101.25" x14ac:dyDescent="0.2">
      <c r="A122" s="81" t="s">
        <v>907</v>
      </c>
      <c r="B122" s="19" t="s">
        <v>908</v>
      </c>
      <c r="C122" s="44" t="str">
        <f t="shared" si="68"/>
        <v/>
      </c>
      <c r="D122" s="44" t="str">
        <f t="shared" si="66"/>
        <v/>
      </c>
      <c r="E122" s="119" t="str">
        <f t="shared" si="65"/>
        <v>Yes</v>
      </c>
      <c r="F122" s="119" t="s">
        <v>758</v>
      </c>
      <c r="G122" s="117" t="s">
        <v>909</v>
      </c>
      <c r="H122" s="18"/>
      <c r="I122" s="18"/>
      <c r="J122" s="18"/>
      <c r="K122" s="18"/>
      <c r="L122" s="18"/>
      <c r="M122" s="18"/>
      <c r="N122" s="18"/>
      <c r="O122" s="18"/>
      <c r="P122" s="18"/>
      <c r="Q122" s="18"/>
      <c r="R122" s="18"/>
      <c r="S122" s="18"/>
      <c r="T122" s="18"/>
      <c r="U122" s="18"/>
      <c r="V122" s="18"/>
      <c r="W122" s="18"/>
      <c r="X122" s="18"/>
      <c r="Y122" s="18"/>
      <c r="Z122" s="18"/>
      <c r="AA122" s="18"/>
      <c r="AB122" s="18" t="str">
        <f>IF(Tabel5[[#This Row],[Question ID]]="","",IF(Tabel5[[#This Row],[Respons Vendor]]=AE122,"ok","nok"))</f>
        <v>nok</v>
      </c>
      <c r="AC122" s="18" t="s">
        <v>68</v>
      </c>
      <c r="AD122" s="89">
        <v>1</v>
      </c>
      <c r="AE122" s="89" t="s">
        <v>230</v>
      </c>
      <c r="AF122" s="89">
        <f t="shared" si="69"/>
        <v>1</v>
      </c>
      <c r="AG122" s="89">
        <f>IF(AND(AE122="See Note",Tabel5[[#This Row],[Respons Vendor]]=AE122,Tabel5[[#This Row],[Note]]&lt;&gt;""),AF122,0)</f>
        <v>0</v>
      </c>
      <c r="AH122" s="89"/>
      <c r="AI122" s="90">
        <f>IF(AND(Tabel5[[#This Row],[Respons Vendor]]=AE122,Tabel5[[#This Row],[Respons Vendor]]&lt;&gt;"See Note"),AD122,AG122)</f>
        <v>0</v>
      </c>
      <c r="AJ122" s="18"/>
      <c r="AK122" s="89"/>
      <c r="AL122" s="18"/>
      <c r="AM122" s="95">
        <f t="shared" si="45"/>
        <v>0</v>
      </c>
      <c r="AN122" s="95">
        <f t="shared" si="46"/>
        <v>0</v>
      </c>
      <c r="AO122" s="95">
        <f t="shared" si="47"/>
        <v>0</v>
      </c>
      <c r="AP122" s="95">
        <f t="shared" si="48"/>
        <v>0</v>
      </c>
      <c r="AQ122" s="95">
        <f t="shared" si="49"/>
        <v>0</v>
      </c>
      <c r="AR122" s="95">
        <f t="shared" si="50"/>
        <v>0</v>
      </c>
      <c r="AS122" s="95">
        <f t="shared" si="51"/>
        <v>0</v>
      </c>
      <c r="AT122" s="95">
        <f t="shared" si="52"/>
        <v>0</v>
      </c>
      <c r="AU122" s="95">
        <f t="shared" si="53"/>
        <v>0</v>
      </c>
      <c r="AV122" s="95">
        <f t="shared" si="54"/>
        <v>0</v>
      </c>
      <c r="AW122" s="95">
        <f t="shared" si="55"/>
        <v>0</v>
      </c>
      <c r="AX122" s="95">
        <f t="shared" si="56"/>
        <v>0</v>
      </c>
      <c r="AY122" s="95">
        <f t="shared" si="57"/>
        <v>0</v>
      </c>
      <c r="AZ122" s="95">
        <f t="shared" si="58"/>
        <v>0</v>
      </c>
      <c r="BA122" s="95">
        <f t="shared" si="59"/>
        <v>0</v>
      </c>
      <c r="BB122" s="95">
        <f t="shared" si="60"/>
        <v>0</v>
      </c>
      <c r="BC122" s="95">
        <f t="shared" si="61"/>
        <v>1</v>
      </c>
      <c r="BD122" s="95">
        <f t="shared" si="62"/>
        <v>0</v>
      </c>
      <c r="BE122" s="95">
        <f t="shared" si="63"/>
        <v>0</v>
      </c>
      <c r="BF122" s="95">
        <f t="shared" si="64"/>
        <v>0</v>
      </c>
      <c r="BG122" s="64"/>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row>
    <row r="123" spans="1:82" ht="28.35" customHeight="1" x14ac:dyDescent="0.2">
      <c r="A123" s="245" t="s">
        <v>910</v>
      </c>
      <c r="B123" s="19" t="s">
        <v>911</v>
      </c>
      <c r="C123" s="44" t="str">
        <f t="shared" si="68"/>
        <v/>
      </c>
      <c r="D123" s="44" t="str">
        <f t="shared" si="66"/>
        <v/>
      </c>
      <c r="E123" s="119" t="str">
        <f t="shared" si="65"/>
        <v>Yes</v>
      </c>
      <c r="F123" s="119" t="s">
        <v>758</v>
      </c>
      <c r="G123" s="117" t="s">
        <v>912</v>
      </c>
      <c r="H123" s="18"/>
      <c r="I123" s="18"/>
      <c r="J123" s="18"/>
      <c r="K123" s="18"/>
      <c r="L123" s="18"/>
      <c r="M123" s="18"/>
      <c r="N123" s="18"/>
      <c r="O123" s="18"/>
      <c r="P123" s="18"/>
      <c r="Q123" s="18"/>
      <c r="R123" s="18"/>
      <c r="S123" s="18"/>
      <c r="T123" s="18"/>
      <c r="U123" s="18"/>
      <c r="V123" s="18"/>
      <c r="W123" s="18"/>
      <c r="X123" s="18"/>
      <c r="Y123" s="18"/>
      <c r="Z123" s="18"/>
      <c r="AA123" s="18"/>
      <c r="AB123" s="18" t="str">
        <f>IF(Tabel5[[#This Row],[Question ID]]="","",IF(Tabel5[[#This Row],[Respons Vendor]]=AE123,"ok","nok"))</f>
        <v>nok</v>
      </c>
      <c r="AC123" s="18" t="s">
        <v>68</v>
      </c>
      <c r="AD123" s="89">
        <v>1</v>
      </c>
      <c r="AE123" s="89" t="s">
        <v>230</v>
      </c>
      <c r="AF123" s="89">
        <f t="shared" si="69"/>
        <v>1</v>
      </c>
      <c r="AG123" s="89">
        <f>IF(AND(AE123="See Note",Tabel5[[#This Row],[Respons Vendor]]=AE123,Tabel5[[#This Row],[Note]]&lt;&gt;""),AF123,0)</f>
        <v>0</v>
      </c>
      <c r="AH123" s="89"/>
      <c r="AI123" s="90">
        <f>IF(AND(Tabel5[[#This Row],[Respons Vendor]]=AE123,Tabel5[[#This Row],[Respons Vendor]]&lt;&gt;"See Note"),AD123,AG123)</f>
        <v>0</v>
      </c>
      <c r="AJ123" s="18"/>
      <c r="AK123" s="89"/>
      <c r="AL123" s="18"/>
      <c r="AM123" s="95">
        <f t="shared" si="45"/>
        <v>0</v>
      </c>
      <c r="AN123" s="95">
        <f t="shared" si="46"/>
        <v>0</v>
      </c>
      <c r="AO123" s="95">
        <f t="shared" si="47"/>
        <v>0</v>
      </c>
      <c r="AP123" s="95">
        <f t="shared" si="48"/>
        <v>0</v>
      </c>
      <c r="AQ123" s="95">
        <f t="shared" si="49"/>
        <v>0</v>
      </c>
      <c r="AR123" s="95">
        <f t="shared" si="50"/>
        <v>0</v>
      </c>
      <c r="AS123" s="95">
        <f t="shared" si="51"/>
        <v>0</v>
      </c>
      <c r="AT123" s="95">
        <f t="shared" si="52"/>
        <v>0</v>
      </c>
      <c r="AU123" s="95">
        <f t="shared" si="53"/>
        <v>0</v>
      </c>
      <c r="AV123" s="95">
        <f t="shared" si="54"/>
        <v>0</v>
      </c>
      <c r="AW123" s="95">
        <f t="shared" si="55"/>
        <v>0</v>
      </c>
      <c r="AX123" s="95">
        <f t="shared" si="56"/>
        <v>0</v>
      </c>
      <c r="AY123" s="95">
        <f t="shared" si="57"/>
        <v>0</v>
      </c>
      <c r="AZ123" s="95">
        <f t="shared" si="58"/>
        <v>0</v>
      </c>
      <c r="BA123" s="95">
        <f t="shared" si="59"/>
        <v>0</v>
      </c>
      <c r="BB123" s="95">
        <f t="shared" si="60"/>
        <v>0</v>
      </c>
      <c r="BC123" s="95">
        <f t="shared" si="61"/>
        <v>1</v>
      </c>
      <c r="BD123" s="95">
        <f t="shared" si="62"/>
        <v>0</v>
      </c>
      <c r="BE123" s="95">
        <f t="shared" si="63"/>
        <v>0</v>
      </c>
      <c r="BF123" s="95">
        <f t="shared" si="64"/>
        <v>0</v>
      </c>
      <c r="BG123" s="64"/>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row>
    <row r="124" spans="1:82" x14ac:dyDescent="0.2">
      <c r="A124" s="245" t="s">
        <v>913</v>
      </c>
      <c r="B124" s="19" t="s">
        <v>914</v>
      </c>
      <c r="C124" s="44" t="str">
        <f t="shared" si="68"/>
        <v/>
      </c>
      <c r="D124" s="44" t="str">
        <f t="shared" si="66"/>
        <v/>
      </c>
      <c r="E124" s="119" t="str">
        <f t="shared" si="65"/>
        <v>Yes</v>
      </c>
      <c r="F124" s="119" t="s">
        <v>746</v>
      </c>
      <c r="G124" s="117"/>
      <c r="H124" s="18"/>
      <c r="I124" s="18"/>
      <c r="J124" s="18"/>
      <c r="K124" s="18"/>
      <c r="L124" s="18"/>
      <c r="M124" s="18"/>
      <c r="N124" s="18"/>
      <c r="O124" s="18"/>
      <c r="P124" s="18"/>
      <c r="Q124" s="18"/>
      <c r="R124" s="18"/>
      <c r="S124" s="18"/>
      <c r="T124" s="18"/>
      <c r="U124" s="18"/>
      <c r="V124" s="18"/>
      <c r="W124" s="18"/>
      <c r="X124" s="18"/>
      <c r="Y124" s="18"/>
      <c r="Z124" s="18"/>
      <c r="AA124" s="18"/>
      <c r="AB124" s="18" t="str">
        <f>IF(Tabel5[[#This Row],[Question ID]]="","",IF(Tabel5[[#This Row],[Respons Vendor]]=AE124,"ok","nok"))</f>
        <v>nok</v>
      </c>
      <c r="AC124" s="18" t="s">
        <v>68</v>
      </c>
      <c r="AD124" s="89">
        <v>1</v>
      </c>
      <c r="AE124" s="89" t="s">
        <v>230</v>
      </c>
      <c r="AF124" s="89">
        <f t="shared" si="69"/>
        <v>1</v>
      </c>
      <c r="AG124" s="89">
        <f>IF(AND(AE124="See Note",Tabel5[[#This Row],[Respons Vendor]]=AE124,Tabel5[[#This Row],[Note]]&lt;&gt;""),AF124,0)</f>
        <v>0</v>
      </c>
      <c r="AH124" s="89"/>
      <c r="AI124" s="90">
        <f>IF(AND(Tabel5[[#This Row],[Respons Vendor]]=AE124,Tabel5[[#This Row],[Respons Vendor]]&lt;&gt;"See Note"),AD124,AG124)</f>
        <v>0</v>
      </c>
      <c r="AJ124" s="18"/>
      <c r="AK124" s="89"/>
      <c r="AL124" s="18"/>
      <c r="AM124" s="95">
        <f t="shared" si="45"/>
        <v>0</v>
      </c>
      <c r="AN124" s="95">
        <f t="shared" si="46"/>
        <v>0</v>
      </c>
      <c r="AO124" s="95">
        <f t="shared" si="47"/>
        <v>0</v>
      </c>
      <c r="AP124" s="95">
        <f t="shared" si="48"/>
        <v>0</v>
      </c>
      <c r="AQ124" s="95">
        <f t="shared" si="49"/>
        <v>0</v>
      </c>
      <c r="AR124" s="95">
        <f t="shared" si="50"/>
        <v>0</v>
      </c>
      <c r="AS124" s="95">
        <f t="shared" si="51"/>
        <v>0</v>
      </c>
      <c r="AT124" s="95">
        <f t="shared" si="52"/>
        <v>0</v>
      </c>
      <c r="AU124" s="95">
        <f t="shared" si="53"/>
        <v>0</v>
      </c>
      <c r="AV124" s="95">
        <f t="shared" si="54"/>
        <v>0</v>
      </c>
      <c r="AW124" s="95">
        <f t="shared" si="55"/>
        <v>0</v>
      </c>
      <c r="AX124" s="95">
        <f t="shared" si="56"/>
        <v>0</v>
      </c>
      <c r="AY124" s="95">
        <f t="shared" si="57"/>
        <v>0</v>
      </c>
      <c r="AZ124" s="95">
        <f t="shared" si="58"/>
        <v>0</v>
      </c>
      <c r="BA124" s="95">
        <f t="shared" si="59"/>
        <v>0</v>
      </c>
      <c r="BB124" s="95">
        <f t="shared" si="60"/>
        <v>0</v>
      </c>
      <c r="BC124" s="95">
        <f t="shared" si="61"/>
        <v>1</v>
      </c>
      <c r="BD124" s="95">
        <f t="shared" si="62"/>
        <v>0</v>
      </c>
      <c r="BE124" s="95">
        <f t="shared" si="63"/>
        <v>0</v>
      </c>
      <c r="BF124" s="95">
        <f t="shared" si="64"/>
        <v>0</v>
      </c>
      <c r="BG124" s="64"/>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row>
    <row r="125" spans="1:82" x14ac:dyDescent="0.2">
      <c r="B125" s="79" t="s">
        <v>915</v>
      </c>
      <c r="C125" s="44">
        <v>0</v>
      </c>
      <c r="D125" s="44" t="str">
        <f t="shared" si="66"/>
        <v/>
      </c>
      <c r="E125" s="119">
        <f t="shared" si="65"/>
        <v>0</v>
      </c>
      <c r="F125" s="119"/>
      <c r="G125" s="117"/>
      <c r="H125" s="18"/>
      <c r="I125" s="18"/>
      <c r="J125" s="18"/>
      <c r="K125" s="18"/>
      <c r="L125" s="18"/>
      <c r="M125" s="18"/>
      <c r="N125" s="18"/>
      <c r="O125" s="18"/>
      <c r="P125" s="18"/>
      <c r="Q125" s="18"/>
      <c r="R125" s="18"/>
      <c r="S125" s="18"/>
      <c r="T125" s="18"/>
      <c r="U125" s="18"/>
      <c r="V125" s="18"/>
      <c r="W125" s="18"/>
      <c r="X125" s="18"/>
      <c r="Y125" s="18"/>
      <c r="Z125" s="18"/>
      <c r="AA125" s="18"/>
      <c r="AB125" s="18" t="str">
        <f>IF(Tabel5[[#This Row],[Question ID]]="","",IF(Tabel5[[#This Row],[Respons Vendor]]=AE125,"ok","nok"))</f>
        <v/>
      </c>
      <c r="AC125" s="18"/>
      <c r="AD125" s="89"/>
      <c r="AE125" s="89"/>
      <c r="AF125" s="89">
        <f t="shared" si="69"/>
        <v>0</v>
      </c>
      <c r="AG125" s="89">
        <f>IF(AND(AE125="See Note",Tabel5[[#This Row],[Respons Vendor]]=AE125,Tabel5[[#This Row],[Note]]&lt;&gt;""),AF125,0)</f>
        <v>0</v>
      </c>
      <c r="AH125" s="89"/>
      <c r="AI125" s="90">
        <f>IF(AND(Tabel5[[#This Row],[Respons Vendor]]=AE125,Tabel5[[#This Row],[Respons Vendor]]&lt;&gt;"See Note"),AD125,AG125)</f>
        <v>0</v>
      </c>
      <c r="AJ125" s="18"/>
      <c r="AK125" s="89"/>
      <c r="AL125" s="18"/>
      <c r="AM125" s="95">
        <f t="shared" ref="AM125:AM173" si="70">IF($AC125=AM$1,$AD125,0)</f>
        <v>0</v>
      </c>
      <c r="AN125" s="95">
        <f t="shared" ref="AN125:AN173" si="71">IF($AC125=AM$1,$AI125,0)</f>
        <v>0</v>
      </c>
      <c r="AO125" s="95">
        <f t="shared" ref="AO125:AO173" si="72">IF($AC125=AO$1,$AD125,0)</f>
        <v>0</v>
      </c>
      <c r="AP125" s="95">
        <f t="shared" ref="AP125:AP173" si="73">IF($AC125=AO$1,$AI125,0)</f>
        <v>0</v>
      </c>
      <c r="AQ125" s="95">
        <f t="shared" ref="AQ125:AQ173" si="74">IF($AC125=AQ$1,$AD125,0)</f>
        <v>0</v>
      </c>
      <c r="AR125" s="95">
        <f t="shared" ref="AR125:AR173" si="75">IF($AC125=AQ$1,$AI125,0)</f>
        <v>0</v>
      </c>
      <c r="AS125" s="95">
        <f t="shared" ref="AS125:AS173" si="76">IF($AC125=AS$1,$AD125,0)</f>
        <v>0</v>
      </c>
      <c r="AT125" s="95">
        <f t="shared" ref="AT125:AT173" si="77">IF($AC125=AS$1,$AI125,0)</f>
        <v>0</v>
      </c>
      <c r="AU125" s="95">
        <f t="shared" ref="AU125:AU173" si="78">IF($AC125=AU$1,$AD125,0)</f>
        <v>0</v>
      </c>
      <c r="AV125" s="95">
        <f t="shared" ref="AV125:AV173" si="79">IF($AC125=AU$1,$AI125,0)</f>
        <v>0</v>
      </c>
      <c r="AW125" s="95">
        <f t="shared" ref="AW125:AW173" si="80">IF($AC125=AW$1,$AD125,0)</f>
        <v>0</v>
      </c>
      <c r="AX125" s="95">
        <f t="shared" ref="AX125:AX173" si="81">IF($AC125=AW$1,$AI125,0)</f>
        <v>0</v>
      </c>
      <c r="AY125" s="95">
        <f t="shared" ref="AY125:AY173" si="82">IF($AC125=AY$1,$AD125,0)</f>
        <v>0</v>
      </c>
      <c r="AZ125" s="95">
        <f t="shared" ref="AZ125:AZ173" si="83">IF($AC125=AY$1,$AI125,0)</f>
        <v>0</v>
      </c>
      <c r="BA125" s="95">
        <f t="shared" ref="BA125:BA173" si="84">IF($AC125=BA$1,$AD125,0)</f>
        <v>0</v>
      </c>
      <c r="BB125" s="95">
        <f t="shared" ref="BB125:BB173" si="85">IF($AC125=BA$1,$AI125,0)</f>
        <v>0</v>
      </c>
      <c r="BC125" s="95">
        <f t="shared" ref="BC125:BC173" si="86">IF($AC125=BC$1,$AD125,0)</f>
        <v>0</v>
      </c>
      <c r="BD125" s="95">
        <f t="shared" ref="BD125:BD173" si="87">IF($AC125=BC$1,$AI125,0)</f>
        <v>0</v>
      </c>
      <c r="BE125" s="95">
        <f t="shared" ref="BE125:BE173" si="88">IF($AC125=BE$1,$AD125,0)</f>
        <v>0</v>
      </c>
      <c r="BF125" s="95">
        <f t="shared" ref="BF125:BF173" si="89">IF($AC125=BE$1,$AI125,0)</f>
        <v>0</v>
      </c>
      <c r="BG125" s="64"/>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row>
    <row r="126" spans="1:82" x14ac:dyDescent="0.2">
      <c r="B126" s="80" t="s">
        <v>916</v>
      </c>
      <c r="C126" s="44">
        <v>0</v>
      </c>
      <c r="D126" s="44" t="str">
        <f t="shared" si="66"/>
        <v/>
      </c>
      <c r="E126" s="119">
        <f t="shared" si="65"/>
        <v>0</v>
      </c>
      <c r="F126" s="119"/>
      <c r="G126" s="117"/>
      <c r="H126" s="18"/>
      <c r="I126" s="18"/>
      <c r="J126" s="18"/>
      <c r="K126" s="18"/>
      <c r="L126" s="18"/>
      <c r="M126" s="18"/>
      <c r="N126" s="18"/>
      <c r="O126" s="18"/>
      <c r="P126" s="18"/>
      <c r="Q126" s="18"/>
      <c r="R126" s="18"/>
      <c r="S126" s="18"/>
      <c r="T126" s="18"/>
      <c r="U126" s="18"/>
      <c r="V126" s="18"/>
      <c r="W126" s="18"/>
      <c r="X126" s="18"/>
      <c r="Y126" s="18"/>
      <c r="Z126" s="18"/>
      <c r="AA126" s="18"/>
      <c r="AB126" s="18" t="str">
        <f>IF(Tabel5[[#This Row],[Question ID]]="","",IF(Tabel5[[#This Row],[Respons Vendor]]=AE126,"ok","nok"))</f>
        <v/>
      </c>
      <c r="AC126" s="18"/>
      <c r="AD126" s="89"/>
      <c r="AE126" s="89"/>
      <c r="AF126" s="89">
        <f t="shared" si="69"/>
        <v>0</v>
      </c>
      <c r="AG126" s="89">
        <f>IF(AND(AE126="See Note",Tabel5[[#This Row],[Respons Vendor]]=AE126,Tabel5[[#This Row],[Note]]&lt;&gt;""),AF126,0)</f>
        <v>0</v>
      </c>
      <c r="AH126" s="89"/>
      <c r="AI126" s="90">
        <f>IF(AND(Tabel5[[#This Row],[Respons Vendor]]=AE126,Tabel5[[#This Row],[Respons Vendor]]&lt;&gt;"See Note"),AD126,AG126)</f>
        <v>0</v>
      </c>
      <c r="AJ126" s="18"/>
      <c r="AK126" s="89"/>
      <c r="AL126" s="18"/>
      <c r="AM126" s="95">
        <f t="shared" si="70"/>
        <v>0</v>
      </c>
      <c r="AN126" s="95">
        <f t="shared" si="71"/>
        <v>0</v>
      </c>
      <c r="AO126" s="95">
        <f t="shared" si="72"/>
        <v>0</v>
      </c>
      <c r="AP126" s="95">
        <f t="shared" si="73"/>
        <v>0</v>
      </c>
      <c r="AQ126" s="95">
        <f t="shared" si="74"/>
        <v>0</v>
      </c>
      <c r="AR126" s="95">
        <f t="shared" si="75"/>
        <v>0</v>
      </c>
      <c r="AS126" s="95">
        <f t="shared" si="76"/>
        <v>0</v>
      </c>
      <c r="AT126" s="95">
        <f t="shared" si="77"/>
        <v>0</v>
      </c>
      <c r="AU126" s="95">
        <f t="shared" si="78"/>
        <v>0</v>
      </c>
      <c r="AV126" s="95">
        <f t="shared" si="79"/>
        <v>0</v>
      </c>
      <c r="AW126" s="95">
        <f t="shared" si="80"/>
        <v>0</v>
      </c>
      <c r="AX126" s="95">
        <f t="shared" si="81"/>
        <v>0</v>
      </c>
      <c r="AY126" s="95">
        <f t="shared" si="82"/>
        <v>0</v>
      </c>
      <c r="AZ126" s="95">
        <f t="shared" si="83"/>
        <v>0</v>
      </c>
      <c r="BA126" s="95">
        <f t="shared" si="84"/>
        <v>0</v>
      </c>
      <c r="BB126" s="95">
        <f t="shared" si="85"/>
        <v>0</v>
      </c>
      <c r="BC126" s="95">
        <f t="shared" si="86"/>
        <v>0</v>
      </c>
      <c r="BD126" s="95">
        <f t="shared" si="87"/>
        <v>0</v>
      </c>
      <c r="BE126" s="95">
        <f t="shared" si="88"/>
        <v>0</v>
      </c>
      <c r="BF126" s="95">
        <f t="shared" si="89"/>
        <v>0</v>
      </c>
      <c r="BG126" s="64"/>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row>
    <row r="127" spans="1:82" x14ac:dyDescent="0.2">
      <c r="A127" s="81" t="s">
        <v>917</v>
      </c>
      <c r="B127" s="19" t="s">
        <v>918</v>
      </c>
      <c r="C127" s="44" t="str">
        <f>IF(_Medisch="nee","N/A","")</f>
        <v/>
      </c>
      <c r="D127" s="44" t="str">
        <f t="shared" si="66"/>
        <v/>
      </c>
      <c r="E127" s="119" t="str">
        <f t="shared" si="65"/>
        <v>Yes</v>
      </c>
      <c r="F127" s="119" t="s">
        <v>758</v>
      </c>
      <c r="G127" s="117"/>
      <c r="H127" s="18"/>
      <c r="I127" s="18"/>
      <c r="J127" s="18"/>
      <c r="K127" s="18"/>
      <c r="L127" s="18"/>
      <c r="M127" s="18"/>
      <c r="N127" s="18"/>
      <c r="O127" s="18"/>
      <c r="P127" s="18"/>
      <c r="Q127" s="18"/>
      <c r="R127" s="18"/>
      <c r="S127" s="18"/>
      <c r="T127" s="18"/>
      <c r="U127" s="18"/>
      <c r="V127" s="18"/>
      <c r="W127" s="18"/>
      <c r="X127" s="18"/>
      <c r="Y127" s="18"/>
      <c r="Z127" s="18"/>
      <c r="AA127" s="18"/>
      <c r="AB127" s="18" t="str">
        <f>IF(Tabel5[[#This Row],[Question ID]]="","",IF(Tabel5[[#This Row],[Respons Vendor]]=AE127,"ok","nok"))</f>
        <v>nok</v>
      </c>
      <c r="AC127" s="18" t="s">
        <v>2</v>
      </c>
      <c r="AD127" s="105">
        <v>5</v>
      </c>
      <c r="AE127" s="89" t="s">
        <v>230</v>
      </c>
      <c r="AF127" s="89">
        <f t="shared" si="69"/>
        <v>5</v>
      </c>
      <c r="AG127" s="89">
        <f>IF(AND(AE127="See Note",Tabel5[[#This Row],[Respons Vendor]]=AE127,Tabel5[[#This Row],[Note]]&lt;&gt;""),AF127,0)</f>
        <v>0</v>
      </c>
      <c r="AH127" s="89"/>
      <c r="AI127" s="90">
        <f>IF(AND(Tabel5[[#This Row],[Respons Vendor]]=AE127,Tabel5[[#This Row],[Respons Vendor]]&lt;&gt;"See Note"),AD127,AG127)</f>
        <v>0</v>
      </c>
      <c r="AJ127" s="18"/>
      <c r="AK127" s="89"/>
      <c r="AL127" s="18"/>
      <c r="AM127" s="95">
        <f t="shared" si="70"/>
        <v>0</v>
      </c>
      <c r="AN127" s="95">
        <f t="shared" si="71"/>
        <v>0</v>
      </c>
      <c r="AO127" s="95">
        <f t="shared" si="72"/>
        <v>0</v>
      </c>
      <c r="AP127" s="95">
        <f t="shared" si="73"/>
        <v>0</v>
      </c>
      <c r="AQ127" s="95">
        <f t="shared" si="74"/>
        <v>0</v>
      </c>
      <c r="AR127" s="95">
        <f t="shared" si="75"/>
        <v>0</v>
      </c>
      <c r="AS127" s="95">
        <f t="shared" si="76"/>
        <v>0</v>
      </c>
      <c r="AT127" s="95">
        <f t="shared" si="77"/>
        <v>0</v>
      </c>
      <c r="AU127" s="95">
        <f t="shared" si="78"/>
        <v>0</v>
      </c>
      <c r="AV127" s="95">
        <f t="shared" si="79"/>
        <v>0</v>
      </c>
      <c r="AW127" s="95">
        <f t="shared" si="80"/>
        <v>0</v>
      </c>
      <c r="AX127" s="95">
        <f t="shared" si="81"/>
        <v>0</v>
      </c>
      <c r="AY127" s="95">
        <f t="shared" si="82"/>
        <v>5</v>
      </c>
      <c r="AZ127" s="95">
        <f t="shared" si="83"/>
        <v>0</v>
      </c>
      <c r="BA127" s="95">
        <f t="shared" si="84"/>
        <v>0</v>
      </c>
      <c r="BB127" s="95">
        <f t="shared" si="85"/>
        <v>0</v>
      </c>
      <c r="BC127" s="95">
        <f t="shared" si="86"/>
        <v>0</v>
      </c>
      <c r="BD127" s="95">
        <f t="shared" si="87"/>
        <v>0</v>
      </c>
      <c r="BE127" s="95">
        <f t="shared" si="88"/>
        <v>0</v>
      </c>
      <c r="BF127" s="95">
        <f t="shared" si="89"/>
        <v>0</v>
      </c>
      <c r="BG127" s="64"/>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row>
    <row r="128" spans="1:82" ht="25.5" x14ac:dyDescent="0.2">
      <c r="A128" s="245" t="s">
        <v>919</v>
      </c>
      <c r="B128" s="19" t="s">
        <v>920</v>
      </c>
      <c r="C128" s="44" t="str">
        <f>IF(_Medisch="nee","N/A","")</f>
        <v/>
      </c>
      <c r="D128" s="44" t="str">
        <f t="shared" si="66"/>
        <v/>
      </c>
      <c r="E128" s="119" t="str">
        <f t="shared" si="65"/>
        <v>Yes</v>
      </c>
      <c r="F128" s="119" t="s">
        <v>758</v>
      </c>
      <c r="G128" s="117"/>
      <c r="H128" s="18"/>
      <c r="I128" s="18"/>
      <c r="J128" s="18"/>
      <c r="K128" s="18"/>
      <c r="L128" s="18"/>
      <c r="M128" s="18"/>
      <c r="N128" s="18"/>
      <c r="O128" s="18"/>
      <c r="P128" s="18"/>
      <c r="Q128" s="18"/>
      <c r="R128" s="18"/>
      <c r="S128" s="18"/>
      <c r="T128" s="18"/>
      <c r="U128" s="18"/>
      <c r="V128" s="18"/>
      <c r="W128" s="18"/>
      <c r="X128" s="18"/>
      <c r="Y128" s="18"/>
      <c r="Z128" s="18"/>
      <c r="AA128" s="18"/>
      <c r="AB128" s="18" t="str">
        <f>IF(Tabel5[[#This Row],[Question ID]]="","",IF(Tabel5[[#This Row],[Respons Vendor]]=AE128,"ok","nok"))</f>
        <v>nok</v>
      </c>
      <c r="AC128" s="18" t="s">
        <v>2</v>
      </c>
      <c r="AD128" s="105">
        <v>5</v>
      </c>
      <c r="AE128" s="89" t="s">
        <v>230</v>
      </c>
      <c r="AF128" s="89">
        <f t="shared" si="69"/>
        <v>5</v>
      </c>
      <c r="AG128" s="89">
        <f>IF(AND(AE128="See Note",Tabel5[[#This Row],[Respons Vendor]]=AE128,Tabel5[[#This Row],[Note]]&lt;&gt;""),AF128,0)</f>
        <v>0</v>
      </c>
      <c r="AH128" s="89"/>
      <c r="AI128" s="90">
        <f>IF(AND(Tabel5[[#This Row],[Respons Vendor]]=AE128,Tabel5[[#This Row],[Respons Vendor]]&lt;&gt;"See Note"),AD128,AG128)</f>
        <v>0</v>
      </c>
      <c r="AJ128" s="18"/>
      <c r="AK128" s="89"/>
      <c r="AL128" s="18"/>
      <c r="AM128" s="95">
        <f t="shared" si="70"/>
        <v>0</v>
      </c>
      <c r="AN128" s="95">
        <f t="shared" si="71"/>
        <v>0</v>
      </c>
      <c r="AO128" s="95">
        <f t="shared" si="72"/>
        <v>0</v>
      </c>
      <c r="AP128" s="95">
        <f t="shared" si="73"/>
        <v>0</v>
      </c>
      <c r="AQ128" s="95">
        <f t="shared" si="74"/>
        <v>0</v>
      </c>
      <c r="AR128" s="95">
        <f t="shared" si="75"/>
        <v>0</v>
      </c>
      <c r="AS128" s="95">
        <f t="shared" si="76"/>
        <v>0</v>
      </c>
      <c r="AT128" s="95">
        <f t="shared" si="77"/>
        <v>0</v>
      </c>
      <c r="AU128" s="95">
        <f t="shared" si="78"/>
        <v>0</v>
      </c>
      <c r="AV128" s="95">
        <f t="shared" si="79"/>
        <v>0</v>
      </c>
      <c r="AW128" s="95">
        <f t="shared" si="80"/>
        <v>0</v>
      </c>
      <c r="AX128" s="95">
        <f t="shared" si="81"/>
        <v>0</v>
      </c>
      <c r="AY128" s="95">
        <f t="shared" si="82"/>
        <v>5</v>
      </c>
      <c r="AZ128" s="95">
        <f t="shared" si="83"/>
        <v>0</v>
      </c>
      <c r="BA128" s="95">
        <f t="shared" si="84"/>
        <v>0</v>
      </c>
      <c r="BB128" s="95">
        <f t="shared" si="85"/>
        <v>0</v>
      </c>
      <c r="BC128" s="95">
        <f t="shared" si="86"/>
        <v>0</v>
      </c>
      <c r="BD128" s="95">
        <f t="shared" si="87"/>
        <v>0</v>
      </c>
      <c r="BE128" s="95">
        <f t="shared" si="88"/>
        <v>0</v>
      </c>
      <c r="BF128" s="95">
        <f t="shared" si="89"/>
        <v>0</v>
      </c>
      <c r="BG128" s="64"/>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row>
    <row r="129" spans="1:82" x14ac:dyDescent="0.2">
      <c r="B129" s="79" t="s">
        <v>921</v>
      </c>
      <c r="C129" s="44">
        <v>0</v>
      </c>
      <c r="D129" s="44" t="str">
        <f t="shared" si="66"/>
        <v/>
      </c>
      <c r="E129" s="119">
        <f t="shared" si="65"/>
        <v>0</v>
      </c>
      <c r="F129" s="119"/>
      <c r="G129" s="117"/>
      <c r="H129" s="18"/>
      <c r="I129" s="18"/>
      <c r="J129" s="18"/>
      <c r="K129" s="18"/>
      <c r="L129" s="18"/>
      <c r="M129" s="18"/>
      <c r="N129" s="18"/>
      <c r="O129" s="18"/>
      <c r="P129" s="18"/>
      <c r="Q129" s="18"/>
      <c r="R129" s="18"/>
      <c r="S129" s="18"/>
      <c r="T129" s="18"/>
      <c r="U129" s="18"/>
      <c r="V129" s="18"/>
      <c r="W129" s="18"/>
      <c r="X129" s="18"/>
      <c r="Y129" s="18"/>
      <c r="Z129" s="18"/>
      <c r="AA129" s="18"/>
      <c r="AB129" s="18" t="str">
        <f>IF(Tabel5[[#This Row],[Question ID]]="","",IF(Tabel5[[#This Row],[Respons Vendor]]=AE129,"ok","nok"))</f>
        <v/>
      </c>
      <c r="AC129" s="18"/>
      <c r="AD129" s="89"/>
      <c r="AE129" s="89"/>
      <c r="AF129" s="89">
        <f t="shared" si="69"/>
        <v>0</v>
      </c>
      <c r="AG129" s="89">
        <f>IF(AND(AE129="See Note",Tabel5[[#This Row],[Respons Vendor]]=AE129,Tabel5[[#This Row],[Note]]&lt;&gt;""),AF129,0)</f>
        <v>0</v>
      </c>
      <c r="AH129" s="89"/>
      <c r="AI129" s="90">
        <f>IF(AND(Tabel5[[#This Row],[Respons Vendor]]=AE129,Tabel5[[#This Row],[Respons Vendor]]&lt;&gt;"See Note"),AD129,AG129)</f>
        <v>0</v>
      </c>
      <c r="AJ129" s="18"/>
      <c r="AK129" s="89"/>
      <c r="AL129" s="18"/>
      <c r="AM129" s="95">
        <f t="shared" si="70"/>
        <v>0</v>
      </c>
      <c r="AN129" s="95">
        <f t="shared" si="71"/>
        <v>0</v>
      </c>
      <c r="AO129" s="95">
        <f t="shared" si="72"/>
        <v>0</v>
      </c>
      <c r="AP129" s="95">
        <f t="shared" si="73"/>
        <v>0</v>
      </c>
      <c r="AQ129" s="95">
        <f t="shared" si="74"/>
        <v>0</v>
      </c>
      <c r="AR129" s="95">
        <f t="shared" si="75"/>
        <v>0</v>
      </c>
      <c r="AS129" s="95">
        <f t="shared" si="76"/>
        <v>0</v>
      </c>
      <c r="AT129" s="95">
        <f t="shared" si="77"/>
        <v>0</v>
      </c>
      <c r="AU129" s="95">
        <f t="shared" si="78"/>
        <v>0</v>
      </c>
      <c r="AV129" s="95">
        <f t="shared" si="79"/>
        <v>0</v>
      </c>
      <c r="AW129" s="95">
        <f t="shared" si="80"/>
        <v>0</v>
      </c>
      <c r="AX129" s="95">
        <f t="shared" si="81"/>
        <v>0</v>
      </c>
      <c r="AY129" s="95">
        <f t="shared" si="82"/>
        <v>0</v>
      </c>
      <c r="AZ129" s="95">
        <f t="shared" si="83"/>
        <v>0</v>
      </c>
      <c r="BA129" s="95">
        <f t="shared" si="84"/>
        <v>0</v>
      </c>
      <c r="BB129" s="95">
        <f t="shared" si="85"/>
        <v>0</v>
      </c>
      <c r="BC129" s="95">
        <f t="shared" si="86"/>
        <v>0</v>
      </c>
      <c r="BD129" s="95">
        <f t="shared" si="87"/>
        <v>0</v>
      </c>
      <c r="BE129" s="95">
        <f t="shared" si="88"/>
        <v>0</v>
      </c>
      <c r="BF129" s="95">
        <f t="shared" si="89"/>
        <v>0</v>
      </c>
      <c r="BG129" s="64"/>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row>
    <row r="130" spans="1:82" ht="25.5" x14ac:dyDescent="0.2">
      <c r="B130" s="80" t="s">
        <v>922</v>
      </c>
      <c r="C130" s="44">
        <v>0</v>
      </c>
      <c r="D130" s="44" t="str">
        <f t="shared" si="66"/>
        <v/>
      </c>
      <c r="E130" s="119">
        <f t="shared" si="65"/>
        <v>0</v>
      </c>
      <c r="F130" s="119"/>
      <c r="G130" s="117"/>
      <c r="H130" s="18"/>
      <c r="I130" s="18"/>
      <c r="J130" s="18"/>
      <c r="K130" s="18"/>
      <c r="L130" s="18"/>
      <c r="M130" s="18"/>
      <c r="N130" s="18"/>
      <c r="O130" s="18"/>
      <c r="P130" s="18"/>
      <c r="Q130" s="18"/>
      <c r="R130" s="18"/>
      <c r="S130" s="18"/>
      <c r="T130" s="18"/>
      <c r="U130" s="18"/>
      <c r="V130" s="18"/>
      <c r="W130" s="18"/>
      <c r="X130" s="18"/>
      <c r="Y130" s="18"/>
      <c r="Z130" s="18"/>
      <c r="AA130" s="18"/>
      <c r="AB130" s="18" t="str">
        <f>IF(Tabel5[[#This Row],[Question ID]]="","",IF(Tabel5[[#This Row],[Respons Vendor]]=AE130,"ok","nok"))</f>
        <v/>
      </c>
      <c r="AC130" s="18"/>
      <c r="AD130" s="89"/>
      <c r="AE130" s="89"/>
      <c r="AF130" s="89">
        <f t="shared" si="69"/>
        <v>0</v>
      </c>
      <c r="AG130" s="89">
        <f>IF(AND(AE130="See Note",Tabel5[[#This Row],[Respons Vendor]]=AE130,Tabel5[[#This Row],[Note]]&lt;&gt;""),AF130,0)</f>
        <v>0</v>
      </c>
      <c r="AH130" s="89"/>
      <c r="AI130" s="90">
        <f>IF(AND(Tabel5[[#This Row],[Respons Vendor]]=AE130,Tabel5[[#This Row],[Respons Vendor]]&lt;&gt;"See Note"),AD130,AG130)</f>
        <v>0</v>
      </c>
      <c r="AJ130" s="18"/>
      <c r="AK130" s="89"/>
      <c r="AL130" s="18"/>
      <c r="AM130" s="95">
        <f t="shared" si="70"/>
        <v>0</v>
      </c>
      <c r="AN130" s="95">
        <f t="shared" si="71"/>
        <v>0</v>
      </c>
      <c r="AO130" s="95">
        <f t="shared" si="72"/>
        <v>0</v>
      </c>
      <c r="AP130" s="95">
        <f t="shared" si="73"/>
        <v>0</v>
      </c>
      <c r="AQ130" s="95">
        <f t="shared" si="74"/>
        <v>0</v>
      </c>
      <c r="AR130" s="95">
        <f t="shared" si="75"/>
        <v>0</v>
      </c>
      <c r="AS130" s="95">
        <f t="shared" si="76"/>
        <v>0</v>
      </c>
      <c r="AT130" s="95">
        <f t="shared" si="77"/>
        <v>0</v>
      </c>
      <c r="AU130" s="95">
        <f t="shared" si="78"/>
        <v>0</v>
      </c>
      <c r="AV130" s="95">
        <f t="shared" si="79"/>
        <v>0</v>
      </c>
      <c r="AW130" s="95">
        <f t="shared" si="80"/>
        <v>0</v>
      </c>
      <c r="AX130" s="95">
        <f t="shared" si="81"/>
        <v>0</v>
      </c>
      <c r="AY130" s="95">
        <f t="shared" si="82"/>
        <v>0</v>
      </c>
      <c r="AZ130" s="95">
        <f t="shared" si="83"/>
        <v>0</v>
      </c>
      <c r="BA130" s="95">
        <f t="shared" si="84"/>
        <v>0</v>
      </c>
      <c r="BB130" s="95">
        <f t="shared" si="85"/>
        <v>0</v>
      </c>
      <c r="BC130" s="95">
        <f t="shared" si="86"/>
        <v>0</v>
      </c>
      <c r="BD130" s="95">
        <f t="shared" si="87"/>
        <v>0</v>
      </c>
      <c r="BE130" s="95">
        <f t="shared" si="88"/>
        <v>0</v>
      </c>
      <c r="BF130" s="95">
        <f t="shared" si="89"/>
        <v>0</v>
      </c>
      <c r="BG130" s="64"/>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row>
    <row r="131" spans="1:82" ht="45" x14ac:dyDescent="0.2">
      <c r="A131" s="17" t="s">
        <v>923</v>
      </c>
      <c r="B131" s="19" t="s">
        <v>924</v>
      </c>
      <c r="C131" s="44" t="str">
        <f t="shared" ref="C131:C136" si="90">IF(_Medisch="nee","N/A","")</f>
        <v/>
      </c>
      <c r="D131" s="44" t="str">
        <f t="shared" si="66"/>
        <v/>
      </c>
      <c r="E131" s="119" t="str">
        <f t="shared" si="65"/>
        <v>No</v>
      </c>
      <c r="F131" s="119" t="s">
        <v>758</v>
      </c>
      <c r="G131" s="117" t="s">
        <v>925</v>
      </c>
      <c r="H131" s="18"/>
      <c r="I131" s="18"/>
      <c r="J131" s="18"/>
      <c r="K131" s="18"/>
      <c r="L131" s="18"/>
      <c r="M131" s="18"/>
      <c r="N131" s="18"/>
      <c r="O131" s="18"/>
      <c r="P131" s="18"/>
      <c r="Q131" s="18"/>
      <c r="R131" s="18"/>
      <c r="S131" s="18"/>
      <c r="T131" s="18"/>
      <c r="U131" s="18"/>
      <c r="V131" s="18"/>
      <c r="W131" s="18"/>
      <c r="X131" s="18"/>
      <c r="Y131" s="18"/>
      <c r="Z131" s="18"/>
      <c r="AA131" s="18"/>
      <c r="AB131" s="18" t="str">
        <f>IF(Tabel5[[#This Row],[Question ID]]="","",IF(Tabel5[[#This Row],[Respons Vendor]]=AE131,"ok","nok"))</f>
        <v>nok</v>
      </c>
      <c r="AC131" s="18" t="s">
        <v>64</v>
      </c>
      <c r="AD131" s="89">
        <v>1</v>
      </c>
      <c r="AE131" s="89" t="s">
        <v>684</v>
      </c>
      <c r="AF131" s="89">
        <f t="shared" si="69"/>
        <v>1</v>
      </c>
      <c r="AG131" s="89">
        <f>IF(AND(AE131="See Note",Tabel5[[#This Row],[Respons Vendor]]=AE131,Tabel5[[#This Row],[Note]]&lt;&gt;""),AF131,0)</f>
        <v>0</v>
      </c>
      <c r="AH131" s="89"/>
      <c r="AI131" s="90">
        <f>IF(AND(Tabel5[[#This Row],[Respons Vendor]]=AE131,Tabel5[[#This Row],[Respons Vendor]]&lt;&gt;"See Note"),AD131,AG131)</f>
        <v>0</v>
      </c>
      <c r="AJ131" s="18"/>
      <c r="AK131" s="89"/>
      <c r="AL131" s="18"/>
      <c r="AM131" s="95">
        <f t="shared" si="70"/>
        <v>0</v>
      </c>
      <c r="AN131" s="95">
        <f t="shared" si="71"/>
        <v>0</v>
      </c>
      <c r="AO131" s="95">
        <f t="shared" si="72"/>
        <v>0</v>
      </c>
      <c r="AP131" s="95">
        <f t="shared" si="73"/>
        <v>0</v>
      </c>
      <c r="AQ131" s="95">
        <f t="shared" si="74"/>
        <v>0</v>
      </c>
      <c r="AR131" s="95">
        <f t="shared" si="75"/>
        <v>0</v>
      </c>
      <c r="AS131" s="95">
        <f t="shared" si="76"/>
        <v>1</v>
      </c>
      <c r="AT131" s="95">
        <f t="shared" si="77"/>
        <v>0</v>
      </c>
      <c r="AU131" s="95">
        <f t="shared" si="78"/>
        <v>0</v>
      </c>
      <c r="AV131" s="95">
        <f t="shared" si="79"/>
        <v>0</v>
      </c>
      <c r="AW131" s="95">
        <f t="shared" si="80"/>
        <v>0</v>
      </c>
      <c r="AX131" s="95">
        <f t="shared" si="81"/>
        <v>0</v>
      </c>
      <c r="AY131" s="95">
        <f t="shared" si="82"/>
        <v>0</v>
      </c>
      <c r="AZ131" s="95">
        <f t="shared" si="83"/>
        <v>0</v>
      </c>
      <c r="BA131" s="95">
        <f t="shared" si="84"/>
        <v>0</v>
      </c>
      <c r="BB131" s="95">
        <f t="shared" si="85"/>
        <v>0</v>
      </c>
      <c r="BC131" s="95">
        <f t="shared" si="86"/>
        <v>0</v>
      </c>
      <c r="BD131" s="95">
        <f t="shared" si="87"/>
        <v>0</v>
      </c>
      <c r="BE131" s="95">
        <f t="shared" si="88"/>
        <v>0</v>
      </c>
      <c r="BF131" s="95">
        <f t="shared" si="89"/>
        <v>0</v>
      </c>
      <c r="BG131" s="64"/>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row>
    <row r="132" spans="1:82" ht="25.5" x14ac:dyDescent="0.2">
      <c r="A132" s="81" t="s">
        <v>926</v>
      </c>
      <c r="B132" s="19" t="s">
        <v>927</v>
      </c>
      <c r="C132" s="44" t="str">
        <f t="shared" si="90"/>
        <v/>
      </c>
      <c r="D132" s="44" t="str">
        <f t="shared" si="66"/>
        <v/>
      </c>
      <c r="E132" s="119" t="str">
        <f t="shared" ref="E132:E195" si="91">AE132</f>
        <v>Yes</v>
      </c>
      <c r="F132" s="119" t="s">
        <v>758</v>
      </c>
      <c r="G132" s="117"/>
      <c r="H132" s="18"/>
      <c r="I132" s="18"/>
      <c r="J132" s="18"/>
      <c r="K132" s="18"/>
      <c r="L132" s="18"/>
      <c r="M132" s="18"/>
      <c r="N132" s="18"/>
      <c r="O132" s="18"/>
      <c r="P132" s="18"/>
      <c r="Q132" s="18"/>
      <c r="R132" s="18"/>
      <c r="S132" s="18"/>
      <c r="T132" s="18"/>
      <c r="U132" s="18"/>
      <c r="V132" s="18"/>
      <c r="W132" s="18"/>
      <c r="X132" s="18"/>
      <c r="Y132" s="18"/>
      <c r="Z132" s="18"/>
      <c r="AA132" s="18"/>
      <c r="AB132" s="18" t="str">
        <f>IF(Tabel5[[#This Row],[Question ID]]="","",IF(Tabel5[[#This Row],[Respons Vendor]]=AE132,"ok","nok"))</f>
        <v>nok</v>
      </c>
      <c r="AC132" s="18" t="s">
        <v>64</v>
      </c>
      <c r="AD132" s="105">
        <v>3</v>
      </c>
      <c r="AE132" s="89" t="s">
        <v>230</v>
      </c>
      <c r="AF132" s="89">
        <f t="shared" si="69"/>
        <v>3</v>
      </c>
      <c r="AG132" s="89">
        <f>IF(AND(AE132="See Note",Tabel5[[#This Row],[Respons Vendor]]=AE132,Tabel5[[#This Row],[Note]]&lt;&gt;""),AF132,0)</f>
        <v>0</v>
      </c>
      <c r="AH132" s="89"/>
      <c r="AI132" s="90">
        <f>IF(AND(Tabel5[[#This Row],[Respons Vendor]]=AE132,Tabel5[[#This Row],[Respons Vendor]]&lt;&gt;"See Note"),AD132,AG132)</f>
        <v>0</v>
      </c>
      <c r="AJ132" s="18"/>
      <c r="AK132" s="89"/>
      <c r="AL132" s="18"/>
      <c r="AM132" s="95">
        <f t="shared" si="70"/>
        <v>0</v>
      </c>
      <c r="AN132" s="95">
        <f t="shared" si="71"/>
        <v>0</v>
      </c>
      <c r="AO132" s="95">
        <f t="shared" si="72"/>
        <v>0</v>
      </c>
      <c r="AP132" s="95">
        <f t="shared" si="73"/>
        <v>0</v>
      </c>
      <c r="AQ132" s="95">
        <f t="shared" si="74"/>
        <v>0</v>
      </c>
      <c r="AR132" s="95">
        <f t="shared" si="75"/>
        <v>0</v>
      </c>
      <c r="AS132" s="95">
        <f t="shared" si="76"/>
        <v>3</v>
      </c>
      <c r="AT132" s="95">
        <f t="shared" si="77"/>
        <v>0</v>
      </c>
      <c r="AU132" s="95">
        <f t="shared" si="78"/>
        <v>0</v>
      </c>
      <c r="AV132" s="95">
        <f t="shared" si="79"/>
        <v>0</v>
      </c>
      <c r="AW132" s="95">
        <f t="shared" si="80"/>
        <v>0</v>
      </c>
      <c r="AX132" s="95">
        <f t="shared" si="81"/>
        <v>0</v>
      </c>
      <c r="AY132" s="95">
        <f t="shared" si="82"/>
        <v>0</v>
      </c>
      <c r="AZ132" s="95">
        <f t="shared" si="83"/>
        <v>0</v>
      </c>
      <c r="BA132" s="95">
        <f t="shared" si="84"/>
        <v>0</v>
      </c>
      <c r="BB132" s="95">
        <f t="shared" si="85"/>
        <v>0</v>
      </c>
      <c r="BC132" s="95">
        <f t="shared" si="86"/>
        <v>0</v>
      </c>
      <c r="BD132" s="95">
        <f t="shared" si="87"/>
        <v>0</v>
      </c>
      <c r="BE132" s="95">
        <f t="shared" si="88"/>
        <v>0</v>
      </c>
      <c r="BF132" s="95">
        <f t="shared" si="89"/>
        <v>0</v>
      </c>
      <c r="BG132" s="64"/>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row>
    <row r="133" spans="1:82" ht="22.5" x14ac:dyDescent="0.2">
      <c r="A133" s="81" t="s">
        <v>928</v>
      </c>
      <c r="B133" s="19" t="s">
        <v>929</v>
      </c>
      <c r="C133" s="44" t="str">
        <f t="shared" si="90"/>
        <v/>
      </c>
      <c r="D133" s="44" t="str">
        <f t="shared" ref="D133:D196" si="92">IF(_Medisch="nee","N/A",IF($C$92="NO","N/A",""))</f>
        <v/>
      </c>
      <c r="E133" s="119" t="str">
        <f t="shared" si="91"/>
        <v>Yes</v>
      </c>
      <c r="F133" s="119" t="s">
        <v>758</v>
      </c>
      <c r="G133" s="117" t="s">
        <v>930</v>
      </c>
      <c r="H133" s="18"/>
      <c r="I133" s="18"/>
      <c r="J133" s="18"/>
      <c r="K133" s="18"/>
      <c r="L133" s="18"/>
      <c r="M133" s="18"/>
      <c r="N133" s="18"/>
      <c r="O133" s="18"/>
      <c r="P133" s="18"/>
      <c r="Q133" s="18"/>
      <c r="R133" s="18"/>
      <c r="S133" s="18"/>
      <c r="T133" s="18"/>
      <c r="U133" s="18"/>
      <c r="V133" s="18"/>
      <c r="W133" s="18"/>
      <c r="X133" s="18"/>
      <c r="Y133" s="18"/>
      <c r="Z133" s="18"/>
      <c r="AA133" s="18"/>
      <c r="AB133" s="18" t="str">
        <f>IF(Tabel5[[#This Row],[Question ID]]="","",IF(Tabel5[[#This Row],[Respons Vendor]]=AE133,"ok","nok"))</f>
        <v>nok</v>
      </c>
      <c r="AC133" s="18" t="s">
        <v>64</v>
      </c>
      <c r="AD133" s="89">
        <v>1</v>
      </c>
      <c r="AE133" s="89" t="s">
        <v>230</v>
      </c>
      <c r="AF133" s="89">
        <f t="shared" si="69"/>
        <v>1</v>
      </c>
      <c r="AG133" s="89">
        <f>IF(AND(AE133="See Note",Tabel5[[#This Row],[Respons Vendor]]=AE133,Tabel5[[#This Row],[Note]]&lt;&gt;""),AF133,0)</f>
        <v>0</v>
      </c>
      <c r="AH133" s="89"/>
      <c r="AI133" s="90">
        <f>IF(AND(Tabel5[[#This Row],[Respons Vendor]]=AE133,Tabel5[[#This Row],[Respons Vendor]]&lt;&gt;"See Note"),AD133,AG133)</f>
        <v>0</v>
      </c>
      <c r="AJ133" s="18"/>
      <c r="AK133" s="89"/>
      <c r="AL133" s="18"/>
      <c r="AM133" s="95">
        <f t="shared" si="70"/>
        <v>0</v>
      </c>
      <c r="AN133" s="95">
        <f t="shared" si="71"/>
        <v>0</v>
      </c>
      <c r="AO133" s="95">
        <f t="shared" si="72"/>
        <v>0</v>
      </c>
      <c r="AP133" s="95">
        <f t="shared" si="73"/>
        <v>0</v>
      </c>
      <c r="AQ133" s="95">
        <f t="shared" si="74"/>
        <v>0</v>
      </c>
      <c r="AR133" s="95">
        <f t="shared" si="75"/>
        <v>0</v>
      </c>
      <c r="AS133" s="95">
        <f t="shared" si="76"/>
        <v>1</v>
      </c>
      <c r="AT133" s="95">
        <f t="shared" si="77"/>
        <v>0</v>
      </c>
      <c r="AU133" s="95">
        <f t="shared" si="78"/>
        <v>0</v>
      </c>
      <c r="AV133" s="95">
        <f t="shared" si="79"/>
        <v>0</v>
      </c>
      <c r="AW133" s="95">
        <f t="shared" si="80"/>
        <v>0</v>
      </c>
      <c r="AX133" s="95">
        <f t="shared" si="81"/>
        <v>0</v>
      </c>
      <c r="AY133" s="95">
        <f t="shared" si="82"/>
        <v>0</v>
      </c>
      <c r="AZ133" s="95">
        <f t="shared" si="83"/>
        <v>0</v>
      </c>
      <c r="BA133" s="95">
        <f t="shared" si="84"/>
        <v>0</v>
      </c>
      <c r="BB133" s="95">
        <f t="shared" si="85"/>
        <v>0</v>
      </c>
      <c r="BC133" s="95">
        <f t="shared" si="86"/>
        <v>0</v>
      </c>
      <c r="BD133" s="95">
        <f t="shared" si="87"/>
        <v>0</v>
      </c>
      <c r="BE133" s="95">
        <f t="shared" si="88"/>
        <v>0</v>
      </c>
      <c r="BF133" s="95">
        <f t="shared" si="89"/>
        <v>0</v>
      </c>
      <c r="BG133" s="64"/>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row>
    <row r="134" spans="1:82" ht="45" x14ac:dyDescent="0.2">
      <c r="A134" s="81" t="s">
        <v>931</v>
      </c>
      <c r="B134" s="19" t="s">
        <v>932</v>
      </c>
      <c r="C134" s="44" t="str">
        <f t="shared" si="90"/>
        <v/>
      </c>
      <c r="D134" s="44" t="str">
        <f t="shared" si="92"/>
        <v/>
      </c>
      <c r="E134" s="119" t="str">
        <f t="shared" si="91"/>
        <v>Yes</v>
      </c>
      <c r="F134" s="119" t="s">
        <v>746</v>
      </c>
      <c r="G134" s="117" t="s">
        <v>933</v>
      </c>
      <c r="H134" s="18"/>
      <c r="I134" s="18"/>
      <c r="J134" s="18"/>
      <c r="K134" s="18"/>
      <c r="L134" s="18"/>
      <c r="M134" s="18"/>
      <c r="N134" s="18"/>
      <c r="O134" s="18"/>
      <c r="P134" s="18"/>
      <c r="Q134" s="18"/>
      <c r="R134" s="18"/>
      <c r="S134" s="18"/>
      <c r="T134" s="18"/>
      <c r="U134" s="18"/>
      <c r="V134" s="18"/>
      <c r="W134" s="18"/>
      <c r="X134" s="18"/>
      <c r="Y134" s="18"/>
      <c r="Z134" s="18"/>
      <c r="AA134" s="18"/>
      <c r="AB134" s="18" t="str">
        <f>IF(Tabel5[[#This Row],[Question ID]]="","",IF(Tabel5[[#This Row],[Respons Vendor]]=AE134,"ok","nok"))</f>
        <v>nok</v>
      </c>
      <c r="AC134" s="18" t="s">
        <v>64</v>
      </c>
      <c r="AD134" s="89">
        <v>1</v>
      </c>
      <c r="AE134" s="89" t="s">
        <v>230</v>
      </c>
      <c r="AF134" s="89">
        <f t="shared" si="69"/>
        <v>1</v>
      </c>
      <c r="AG134" s="89">
        <f>IF(AND(AE134="See Note",Tabel5[[#This Row],[Respons Vendor]]=AE134,Tabel5[[#This Row],[Note]]&lt;&gt;""),AF134,0)</f>
        <v>0</v>
      </c>
      <c r="AH134" s="89"/>
      <c r="AI134" s="90">
        <f>IF(AND(Tabel5[[#This Row],[Respons Vendor]]=AE134,Tabel5[[#This Row],[Respons Vendor]]&lt;&gt;"See Note"),AD134,AG134)</f>
        <v>0</v>
      </c>
      <c r="AJ134" s="18"/>
      <c r="AK134" s="89"/>
      <c r="AL134" s="18"/>
      <c r="AM134" s="95">
        <f t="shared" si="70"/>
        <v>0</v>
      </c>
      <c r="AN134" s="95">
        <f t="shared" si="71"/>
        <v>0</v>
      </c>
      <c r="AO134" s="95">
        <f t="shared" si="72"/>
        <v>0</v>
      </c>
      <c r="AP134" s="95">
        <f t="shared" si="73"/>
        <v>0</v>
      </c>
      <c r="AQ134" s="95">
        <f t="shared" si="74"/>
        <v>0</v>
      </c>
      <c r="AR134" s="95">
        <f t="shared" si="75"/>
        <v>0</v>
      </c>
      <c r="AS134" s="95">
        <f t="shared" si="76"/>
        <v>1</v>
      </c>
      <c r="AT134" s="95">
        <f t="shared" si="77"/>
        <v>0</v>
      </c>
      <c r="AU134" s="95">
        <f t="shared" si="78"/>
        <v>0</v>
      </c>
      <c r="AV134" s="95">
        <f t="shared" si="79"/>
        <v>0</v>
      </c>
      <c r="AW134" s="95">
        <f t="shared" si="80"/>
        <v>0</v>
      </c>
      <c r="AX134" s="95">
        <f t="shared" si="81"/>
        <v>0</v>
      </c>
      <c r="AY134" s="95">
        <f t="shared" si="82"/>
        <v>0</v>
      </c>
      <c r="AZ134" s="95">
        <f t="shared" si="83"/>
        <v>0</v>
      </c>
      <c r="BA134" s="95">
        <f t="shared" si="84"/>
        <v>0</v>
      </c>
      <c r="BB134" s="95">
        <f t="shared" si="85"/>
        <v>0</v>
      </c>
      <c r="BC134" s="95">
        <f t="shared" si="86"/>
        <v>0</v>
      </c>
      <c r="BD134" s="95">
        <f t="shared" si="87"/>
        <v>0</v>
      </c>
      <c r="BE134" s="95">
        <f t="shared" si="88"/>
        <v>0</v>
      </c>
      <c r="BF134" s="95">
        <f t="shared" si="89"/>
        <v>0</v>
      </c>
      <c r="BG134" s="64"/>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row>
    <row r="135" spans="1:82" ht="25.5" x14ac:dyDescent="0.2">
      <c r="A135" s="81" t="s">
        <v>934</v>
      </c>
      <c r="B135" s="19" t="s">
        <v>935</v>
      </c>
      <c r="C135" s="44" t="str">
        <f t="shared" si="90"/>
        <v/>
      </c>
      <c r="D135" s="44" t="str">
        <f t="shared" si="92"/>
        <v/>
      </c>
      <c r="E135" s="119" t="str">
        <f t="shared" si="91"/>
        <v>Yes</v>
      </c>
      <c r="F135" s="119" t="s">
        <v>746</v>
      </c>
      <c r="G135" s="117" t="s">
        <v>936</v>
      </c>
      <c r="H135" s="18"/>
      <c r="I135" s="18"/>
      <c r="J135" s="18"/>
      <c r="K135" s="18"/>
      <c r="L135" s="18"/>
      <c r="M135" s="18"/>
      <c r="N135" s="18"/>
      <c r="O135" s="18"/>
      <c r="P135" s="18"/>
      <c r="Q135" s="18"/>
      <c r="R135" s="18"/>
      <c r="S135" s="18"/>
      <c r="T135" s="18"/>
      <c r="U135" s="18"/>
      <c r="V135" s="18"/>
      <c r="W135" s="18"/>
      <c r="X135" s="18"/>
      <c r="Y135" s="18"/>
      <c r="Z135" s="18"/>
      <c r="AA135" s="18"/>
      <c r="AB135" s="18" t="str">
        <f>IF(Tabel5[[#This Row],[Question ID]]="","",IF(Tabel5[[#This Row],[Respons Vendor]]=AE135,"ok","nok"))</f>
        <v>nok</v>
      </c>
      <c r="AC135" s="18" t="s">
        <v>64</v>
      </c>
      <c r="AD135" s="89">
        <v>1</v>
      </c>
      <c r="AE135" s="89" t="s">
        <v>230</v>
      </c>
      <c r="AF135" s="89">
        <f t="shared" si="69"/>
        <v>1</v>
      </c>
      <c r="AG135" s="89">
        <f>IF(AND(AE135="See Note",Tabel5[[#This Row],[Respons Vendor]]=AE135,Tabel5[[#This Row],[Note]]&lt;&gt;""),AF135,0)</f>
        <v>0</v>
      </c>
      <c r="AH135" s="89"/>
      <c r="AI135" s="90">
        <f>IF(AND(Tabel5[[#This Row],[Respons Vendor]]=AE135,Tabel5[[#This Row],[Respons Vendor]]&lt;&gt;"See Note"),AD135,AG135)</f>
        <v>0</v>
      </c>
      <c r="AJ135" s="18"/>
      <c r="AK135" s="89"/>
      <c r="AL135" s="18"/>
      <c r="AM135" s="95">
        <f t="shared" si="70"/>
        <v>0</v>
      </c>
      <c r="AN135" s="95">
        <f t="shared" si="71"/>
        <v>0</v>
      </c>
      <c r="AO135" s="95">
        <f t="shared" si="72"/>
        <v>0</v>
      </c>
      <c r="AP135" s="95">
        <f t="shared" si="73"/>
        <v>0</v>
      </c>
      <c r="AQ135" s="95">
        <f t="shared" si="74"/>
        <v>0</v>
      </c>
      <c r="AR135" s="95">
        <f t="shared" si="75"/>
        <v>0</v>
      </c>
      <c r="AS135" s="95">
        <f t="shared" si="76"/>
        <v>1</v>
      </c>
      <c r="AT135" s="95">
        <f t="shared" si="77"/>
        <v>0</v>
      </c>
      <c r="AU135" s="95">
        <f t="shared" si="78"/>
        <v>0</v>
      </c>
      <c r="AV135" s="95">
        <f t="shared" si="79"/>
        <v>0</v>
      </c>
      <c r="AW135" s="95">
        <f t="shared" si="80"/>
        <v>0</v>
      </c>
      <c r="AX135" s="95">
        <f t="shared" si="81"/>
        <v>0</v>
      </c>
      <c r="AY135" s="95">
        <f t="shared" si="82"/>
        <v>0</v>
      </c>
      <c r="AZ135" s="95">
        <f t="shared" si="83"/>
        <v>0</v>
      </c>
      <c r="BA135" s="95">
        <f t="shared" si="84"/>
        <v>0</v>
      </c>
      <c r="BB135" s="95">
        <f t="shared" si="85"/>
        <v>0</v>
      </c>
      <c r="BC135" s="95">
        <f t="shared" si="86"/>
        <v>0</v>
      </c>
      <c r="BD135" s="95">
        <f t="shared" si="87"/>
        <v>0</v>
      </c>
      <c r="BE135" s="95">
        <f t="shared" si="88"/>
        <v>0</v>
      </c>
      <c r="BF135" s="95">
        <f t="shared" si="89"/>
        <v>0</v>
      </c>
      <c r="BG135" s="64"/>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row>
    <row r="136" spans="1:82" ht="22.5" x14ac:dyDescent="0.2">
      <c r="A136" s="81" t="s">
        <v>937</v>
      </c>
      <c r="B136" s="19" t="s">
        <v>938</v>
      </c>
      <c r="C136" s="44" t="str">
        <f t="shared" si="90"/>
        <v/>
      </c>
      <c r="D136" s="44" t="str">
        <f t="shared" si="92"/>
        <v/>
      </c>
      <c r="E136" s="119" t="str">
        <f t="shared" si="91"/>
        <v>Yes</v>
      </c>
      <c r="F136" s="119" t="s">
        <v>746</v>
      </c>
      <c r="G136" s="117" t="s">
        <v>936</v>
      </c>
      <c r="H136" s="18"/>
      <c r="I136" s="18"/>
      <c r="J136" s="18"/>
      <c r="K136" s="18"/>
      <c r="L136" s="18"/>
      <c r="M136" s="18"/>
      <c r="N136" s="18"/>
      <c r="O136" s="18"/>
      <c r="P136" s="18"/>
      <c r="Q136" s="18"/>
      <c r="R136" s="18"/>
      <c r="S136" s="18"/>
      <c r="T136" s="18"/>
      <c r="U136" s="18"/>
      <c r="V136" s="18"/>
      <c r="W136" s="18"/>
      <c r="X136" s="18"/>
      <c r="Y136" s="18"/>
      <c r="Z136" s="18"/>
      <c r="AA136" s="18"/>
      <c r="AB136" s="18" t="str">
        <f>IF(Tabel5[[#This Row],[Question ID]]="","",IF(Tabel5[[#This Row],[Respons Vendor]]=AE136,"ok","nok"))</f>
        <v>nok</v>
      </c>
      <c r="AC136" s="18" t="s">
        <v>64</v>
      </c>
      <c r="AD136" s="105">
        <v>3</v>
      </c>
      <c r="AE136" s="89" t="s">
        <v>230</v>
      </c>
      <c r="AF136" s="89">
        <f t="shared" si="69"/>
        <v>3</v>
      </c>
      <c r="AG136" s="89">
        <f>IF(AND(AE136="See Note",Tabel5[[#This Row],[Respons Vendor]]=AE136,Tabel5[[#This Row],[Note]]&lt;&gt;""),AF136,0)</f>
        <v>0</v>
      </c>
      <c r="AH136" s="89"/>
      <c r="AI136" s="90">
        <f>IF(AND(Tabel5[[#This Row],[Respons Vendor]]=AE136,Tabel5[[#This Row],[Respons Vendor]]&lt;&gt;"See Note"),AD136,AG136)</f>
        <v>0</v>
      </c>
      <c r="AJ136" s="18"/>
      <c r="AK136" s="89"/>
      <c r="AL136" s="18"/>
      <c r="AM136" s="95">
        <f t="shared" si="70"/>
        <v>0</v>
      </c>
      <c r="AN136" s="95">
        <f t="shared" si="71"/>
        <v>0</v>
      </c>
      <c r="AO136" s="95">
        <f t="shared" si="72"/>
        <v>0</v>
      </c>
      <c r="AP136" s="95">
        <f t="shared" si="73"/>
        <v>0</v>
      </c>
      <c r="AQ136" s="95">
        <f t="shared" si="74"/>
        <v>0</v>
      </c>
      <c r="AR136" s="95">
        <f t="shared" si="75"/>
        <v>0</v>
      </c>
      <c r="AS136" s="95">
        <f t="shared" si="76"/>
        <v>3</v>
      </c>
      <c r="AT136" s="95">
        <f t="shared" si="77"/>
        <v>0</v>
      </c>
      <c r="AU136" s="95">
        <f t="shared" si="78"/>
        <v>0</v>
      </c>
      <c r="AV136" s="95">
        <f t="shared" si="79"/>
        <v>0</v>
      </c>
      <c r="AW136" s="95">
        <f t="shared" si="80"/>
        <v>0</v>
      </c>
      <c r="AX136" s="95">
        <f t="shared" si="81"/>
        <v>0</v>
      </c>
      <c r="AY136" s="95">
        <f t="shared" si="82"/>
        <v>0</v>
      </c>
      <c r="AZ136" s="95">
        <f t="shared" si="83"/>
        <v>0</v>
      </c>
      <c r="BA136" s="95">
        <f t="shared" si="84"/>
        <v>0</v>
      </c>
      <c r="BB136" s="95">
        <f t="shared" si="85"/>
        <v>0</v>
      </c>
      <c r="BC136" s="95">
        <f t="shared" si="86"/>
        <v>0</v>
      </c>
      <c r="BD136" s="95">
        <f t="shared" si="87"/>
        <v>0</v>
      </c>
      <c r="BE136" s="95">
        <f t="shared" si="88"/>
        <v>0</v>
      </c>
      <c r="BF136" s="95">
        <f t="shared" si="89"/>
        <v>0</v>
      </c>
      <c r="BG136" s="64"/>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row>
    <row r="137" spans="1:82" x14ac:dyDescent="0.2">
      <c r="B137" s="79" t="s">
        <v>939</v>
      </c>
      <c r="C137" s="44">
        <v>0</v>
      </c>
      <c r="D137" s="44" t="str">
        <f t="shared" si="92"/>
        <v/>
      </c>
      <c r="E137" s="119">
        <f t="shared" si="91"/>
        <v>0</v>
      </c>
      <c r="F137" s="119"/>
      <c r="G137" s="117"/>
      <c r="H137" s="18"/>
      <c r="I137" s="18"/>
      <c r="J137" s="18"/>
      <c r="K137" s="18"/>
      <c r="L137" s="18"/>
      <c r="M137" s="18"/>
      <c r="N137" s="18"/>
      <c r="O137" s="18"/>
      <c r="P137" s="18"/>
      <c r="Q137" s="18"/>
      <c r="R137" s="18"/>
      <c r="S137" s="18"/>
      <c r="T137" s="18"/>
      <c r="U137" s="18"/>
      <c r="V137" s="18"/>
      <c r="W137" s="18"/>
      <c r="X137" s="18"/>
      <c r="Y137" s="18"/>
      <c r="Z137" s="18"/>
      <c r="AA137" s="18"/>
      <c r="AB137" s="18" t="str">
        <f>IF(Tabel5[[#This Row],[Question ID]]="","",IF(Tabel5[[#This Row],[Respons Vendor]]=AE137,"ok","nok"))</f>
        <v/>
      </c>
      <c r="AC137" s="18"/>
      <c r="AD137" s="89"/>
      <c r="AE137" s="89"/>
      <c r="AF137" s="89">
        <f t="shared" si="69"/>
        <v>0</v>
      </c>
      <c r="AG137" s="89">
        <f>IF(AND(AE137="See Note",Tabel5[[#This Row],[Respons Vendor]]=AE137,Tabel5[[#This Row],[Note]]&lt;&gt;""),AF137,0)</f>
        <v>0</v>
      </c>
      <c r="AH137" s="89"/>
      <c r="AI137" s="90">
        <f>IF(AND(Tabel5[[#This Row],[Respons Vendor]]=AE137,Tabel5[[#This Row],[Respons Vendor]]&lt;&gt;"See Note"),AD137,AG137)</f>
        <v>0</v>
      </c>
      <c r="AJ137" s="18"/>
      <c r="AK137" s="89"/>
      <c r="AL137" s="18"/>
      <c r="AM137" s="95">
        <f t="shared" si="70"/>
        <v>0</v>
      </c>
      <c r="AN137" s="95">
        <f t="shared" si="71"/>
        <v>0</v>
      </c>
      <c r="AO137" s="95">
        <f t="shared" si="72"/>
        <v>0</v>
      </c>
      <c r="AP137" s="95">
        <f t="shared" si="73"/>
        <v>0</v>
      </c>
      <c r="AQ137" s="95">
        <f t="shared" si="74"/>
        <v>0</v>
      </c>
      <c r="AR137" s="95">
        <f t="shared" si="75"/>
        <v>0</v>
      </c>
      <c r="AS137" s="95">
        <f t="shared" si="76"/>
        <v>0</v>
      </c>
      <c r="AT137" s="95">
        <f t="shared" si="77"/>
        <v>0</v>
      </c>
      <c r="AU137" s="95">
        <f t="shared" si="78"/>
        <v>0</v>
      </c>
      <c r="AV137" s="95">
        <f t="shared" si="79"/>
        <v>0</v>
      </c>
      <c r="AW137" s="95">
        <f t="shared" si="80"/>
        <v>0</v>
      </c>
      <c r="AX137" s="95">
        <f t="shared" si="81"/>
        <v>0</v>
      </c>
      <c r="AY137" s="95">
        <f t="shared" si="82"/>
        <v>0</v>
      </c>
      <c r="AZ137" s="95">
        <f t="shared" si="83"/>
        <v>0</v>
      </c>
      <c r="BA137" s="95">
        <f t="shared" si="84"/>
        <v>0</v>
      </c>
      <c r="BB137" s="95">
        <f t="shared" si="85"/>
        <v>0</v>
      </c>
      <c r="BC137" s="95">
        <f t="shared" si="86"/>
        <v>0</v>
      </c>
      <c r="BD137" s="95">
        <f t="shared" si="87"/>
        <v>0</v>
      </c>
      <c r="BE137" s="95">
        <f t="shared" si="88"/>
        <v>0</v>
      </c>
      <c r="BF137" s="95">
        <f t="shared" si="89"/>
        <v>0</v>
      </c>
      <c r="BG137" s="64"/>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row>
    <row r="138" spans="1:82" ht="25.5" x14ac:dyDescent="0.2">
      <c r="B138" s="80" t="s">
        <v>940</v>
      </c>
      <c r="C138" s="44">
        <v>0</v>
      </c>
      <c r="D138" s="44" t="str">
        <f t="shared" si="92"/>
        <v/>
      </c>
      <c r="E138" s="119">
        <f t="shared" si="91"/>
        <v>0</v>
      </c>
      <c r="F138" s="119"/>
      <c r="G138" s="117"/>
      <c r="H138" s="18"/>
      <c r="I138" s="18"/>
      <c r="J138" s="18"/>
      <c r="K138" s="18"/>
      <c r="L138" s="18"/>
      <c r="M138" s="18"/>
      <c r="N138" s="18"/>
      <c r="O138" s="18"/>
      <c r="P138" s="18"/>
      <c r="Q138" s="18"/>
      <c r="R138" s="18"/>
      <c r="S138" s="18"/>
      <c r="T138" s="18"/>
      <c r="U138" s="18"/>
      <c r="V138" s="18"/>
      <c r="W138" s="18"/>
      <c r="X138" s="18"/>
      <c r="Y138" s="18"/>
      <c r="Z138" s="18"/>
      <c r="AA138" s="18"/>
      <c r="AB138" s="18" t="str">
        <f>IF(Tabel5[[#This Row],[Question ID]]="","",IF(Tabel5[[#This Row],[Respons Vendor]]=AE138,"ok","nok"))</f>
        <v/>
      </c>
      <c r="AC138" s="18"/>
      <c r="AD138" s="89"/>
      <c r="AE138" s="89"/>
      <c r="AF138" s="89">
        <f t="shared" si="69"/>
        <v>0</v>
      </c>
      <c r="AG138" s="89">
        <f>IF(AND(AE138="See Note",Tabel5[[#This Row],[Respons Vendor]]=AE138,Tabel5[[#This Row],[Note]]&lt;&gt;""),AF138,0)</f>
        <v>0</v>
      </c>
      <c r="AH138" s="89"/>
      <c r="AI138" s="90">
        <f>IF(AND(Tabel5[[#This Row],[Respons Vendor]]=AE138,Tabel5[[#This Row],[Respons Vendor]]&lt;&gt;"See Note"),AD138,AG138)</f>
        <v>0</v>
      </c>
      <c r="AJ138" s="18"/>
      <c r="AK138" s="89"/>
      <c r="AL138" s="18"/>
      <c r="AM138" s="95">
        <f t="shared" si="70"/>
        <v>0</v>
      </c>
      <c r="AN138" s="95">
        <f t="shared" si="71"/>
        <v>0</v>
      </c>
      <c r="AO138" s="95">
        <f t="shared" si="72"/>
        <v>0</v>
      </c>
      <c r="AP138" s="95">
        <f t="shared" si="73"/>
        <v>0</v>
      </c>
      <c r="AQ138" s="95">
        <f t="shared" si="74"/>
        <v>0</v>
      </c>
      <c r="AR138" s="95">
        <f t="shared" si="75"/>
        <v>0</v>
      </c>
      <c r="AS138" s="95">
        <f t="shared" si="76"/>
        <v>0</v>
      </c>
      <c r="AT138" s="95">
        <f t="shared" si="77"/>
        <v>0</v>
      </c>
      <c r="AU138" s="95">
        <f t="shared" si="78"/>
        <v>0</v>
      </c>
      <c r="AV138" s="95">
        <f t="shared" si="79"/>
        <v>0</v>
      </c>
      <c r="AW138" s="95">
        <f t="shared" si="80"/>
        <v>0</v>
      </c>
      <c r="AX138" s="95">
        <f t="shared" si="81"/>
        <v>0</v>
      </c>
      <c r="AY138" s="95">
        <f t="shared" si="82"/>
        <v>0</v>
      </c>
      <c r="AZ138" s="95">
        <f t="shared" si="83"/>
        <v>0</v>
      </c>
      <c r="BA138" s="95">
        <f t="shared" si="84"/>
        <v>0</v>
      </c>
      <c r="BB138" s="95">
        <f t="shared" si="85"/>
        <v>0</v>
      </c>
      <c r="BC138" s="95">
        <f t="shared" si="86"/>
        <v>0</v>
      </c>
      <c r="BD138" s="95">
        <f t="shared" si="87"/>
        <v>0</v>
      </c>
      <c r="BE138" s="95">
        <f t="shared" si="88"/>
        <v>0</v>
      </c>
      <c r="BF138" s="95">
        <f t="shared" si="89"/>
        <v>0</v>
      </c>
      <c r="BG138" s="64"/>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row>
    <row r="139" spans="1:82" x14ac:dyDescent="0.2">
      <c r="A139" s="81" t="s">
        <v>941</v>
      </c>
      <c r="B139" s="19" t="s">
        <v>942</v>
      </c>
      <c r="C139" s="44" t="str">
        <f>IF(_Medisch="nee","N/A","")</f>
        <v/>
      </c>
      <c r="D139" s="44" t="str">
        <f t="shared" si="92"/>
        <v/>
      </c>
      <c r="E139" s="119" t="str">
        <f t="shared" si="91"/>
        <v>Yes</v>
      </c>
      <c r="F139" s="119" t="s">
        <v>758</v>
      </c>
      <c r="G139" s="117" t="s">
        <v>943</v>
      </c>
      <c r="H139" s="18"/>
      <c r="I139" s="18"/>
      <c r="J139" s="18"/>
      <c r="K139" s="18"/>
      <c r="L139" s="18"/>
      <c r="M139" s="18"/>
      <c r="N139" s="18"/>
      <c r="O139" s="18"/>
      <c r="P139" s="18"/>
      <c r="Q139" s="18"/>
      <c r="R139" s="18"/>
      <c r="S139" s="18"/>
      <c r="T139" s="18"/>
      <c r="U139" s="18"/>
      <c r="V139" s="18"/>
      <c r="W139" s="18"/>
      <c r="X139" s="18"/>
      <c r="Y139" s="18"/>
      <c r="Z139" s="18"/>
      <c r="AA139" s="18"/>
      <c r="AB139" s="18" t="str">
        <f>IF(Tabel5[[#This Row],[Question ID]]="","",IF(Tabel5[[#This Row],[Respons Vendor]]=AE139,"ok","nok"))</f>
        <v>nok</v>
      </c>
      <c r="AC139" s="18" t="s">
        <v>68</v>
      </c>
      <c r="AD139" s="105">
        <v>3</v>
      </c>
      <c r="AE139" s="89" t="s">
        <v>230</v>
      </c>
      <c r="AF139" s="89">
        <f t="shared" si="69"/>
        <v>3</v>
      </c>
      <c r="AG139" s="89">
        <f>IF(AND(AE139="See Note",Tabel5[[#This Row],[Respons Vendor]]=AE139,Tabel5[[#This Row],[Note]]&lt;&gt;""),AF139,0)</f>
        <v>0</v>
      </c>
      <c r="AH139" s="89"/>
      <c r="AI139" s="90">
        <f>IF(AND(Tabel5[[#This Row],[Respons Vendor]]=AE139,Tabel5[[#This Row],[Respons Vendor]]&lt;&gt;"See Note"),AD139,AG139)</f>
        <v>0</v>
      </c>
      <c r="AJ139" s="18"/>
      <c r="AK139" s="89"/>
      <c r="AL139" s="18"/>
      <c r="AM139" s="95">
        <f t="shared" si="70"/>
        <v>0</v>
      </c>
      <c r="AN139" s="95">
        <f t="shared" si="71"/>
        <v>0</v>
      </c>
      <c r="AO139" s="95">
        <f t="shared" si="72"/>
        <v>0</v>
      </c>
      <c r="AP139" s="95">
        <f t="shared" si="73"/>
        <v>0</v>
      </c>
      <c r="AQ139" s="95">
        <f t="shared" si="74"/>
        <v>0</v>
      </c>
      <c r="AR139" s="95">
        <f t="shared" si="75"/>
        <v>0</v>
      </c>
      <c r="AS139" s="95">
        <f t="shared" si="76"/>
        <v>0</v>
      </c>
      <c r="AT139" s="95">
        <f t="shared" si="77"/>
        <v>0</v>
      </c>
      <c r="AU139" s="95">
        <f t="shared" si="78"/>
        <v>0</v>
      </c>
      <c r="AV139" s="95">
        <f t="shared" si="79"/>
        <v>0</v>
      </c>
      <c r="AW139" s="95">
        <f t="shared" si="80"/>
        <v>0</v>
      </c>
      <c r="AX139" s="95">
        <f t="shared" si="81"/>
        <v>0</v>
      </c>
      <c r="AY139" s="95">
        <f t="shared" si="82"/>
        <v>0</v>
      </c>
      <c r="AZ139" s="95">
        <f t="shared" si="83"/>
        <v>0</v>
      </c>
      <c r="BA139" s="95">
        <f t="shared" si="84"/>
        <v>0</v>
      </c>
      <c r="BB139" s="95">
        <f t="shared" si="85"/>
        <v>0</v>
      </c>
      <c r="BC139" s="95">
        <f t="shared" si="86"/>
        <v>3</v>
      </c>
      <c r="BD139" s="95">
        <f t="shared" si="87"/>
        <v>0</v>
      </c>
      <c r="BE139" s="95">
        <f t="shared" si="88"/>
        <v>0</v>
      </c>
      <c r="BF139" s="95">
        <f t="shared" si="89"/>
        <v>0</v>
      </c>
      <c r="BG139" s="64"/>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row>
    <row r="140" spans="1:82" x14ac:dyDescent="0.2">
      <c r="B140" s="79" t="s">
        <v>944</v>
      </c>
      <c r="C140" s="44">
        <v>0</v>
      </c>
      <c r="D140" s="44" t="str">
        <f t="shared" si="92"/>
        <v/>
      </c>
      <c r="E140" s="119">
        <f t="shared" si="91"/>
        <v>0</v>
      </c>
      <c r="F140" s="119"/>
      <c r="G140" s="117"/>
      <c r="H140" s="18"/>
      <c r="I140" s="18"/>
      <c r="J140" s="18"/>
      <c r="K140" s="18"/>
      <c r="L140" s="18"/>
      <c r="M140" s="18"/>
      <c r="N140" s="18"/>
      <c r="O140" s="18"/>
      <c r="P140" s="18"/>
      <c r="Q140" s="18"/>
      <c r="R140" s="18"/>
      <c r="S140" s="18"/>
      <c r="T140" s="18"/>
      <c r="U140" s="18"/>
      <c r="V140" s="18"/>
      <c r="W140" s="18"/>
      <c r="X140" s="18"/>
      <c r="Y140" s="18"/>
      <c r="Z140" s="18"/>
      <c r="AA140" s="18"/>
      <c r="AB140" s="18" t="str">
        <f>IF(Tabel5[[#This Row],[Question ID]]="","",IF(Tabel5[[#This Row],[Respons Vendor]]=AE140,"ok","nok"))</f>
        <v/>
      </c>
      <c r="AC140" s="18"/>
      <c r="AD140" s="89"/>
      <c r="AE140" s="89"/>
      <c r="AF140" s="89">
        <f t="shared" si="69"/>
        <v>0</v>
      </c>
      <c r="AG140" s="89">
        <f>IF(AND(AE140="See Note",Tabel5[[#This Row],[Respons Vendor]]=AE140,Tabel5[[#This Row],[Note]]&lt;&gt;""),AF140,0)</f>
        <v>0</v>
      </c>
      <c r="AH140" s="89"/>
      <c r="AI140" s="90">
        <f>IF(AND(Tabel5[[#This Row],[Respons Vendor]]=AE140,Tabel5[[#This Row],[Respons Vendor]]&lt;&gt;"See Note"),AD140,AG140)</f>
        <v>0</v>
      </c>
      <c r="AJ140" s="18"/>
      <c r="AK140" s="89"/>
      <c r="AL140" s="18"/>
      <c r="AM140" s="95">
        <f t="shared" si="70"/>
        <v>0</v>
      </c>
      <c r="AN140" s="95">
        <f t="shared" si="71"/>
        <v>0</v>
      </c>
      <c r="AO140" s="95">
        <f t="shared" si="72"/>
        <v>0</v>
      </c>
      <c r="AP140" s="95">
        <f t="shared" si="73"/>
        <v>0</v>
      </c>
      <c r="AQ140" s="95">
        <f t="shared" si="74"/>
        <v>0</v>
      </c>
      <c r="AR140" s="95">
        <f t="shared" si="75"/>
        <v>0</v>
      </c>
      <c r="AS140" s="95">
        <f t="shared" si="76"/>
        <v>0</v>
      </c>
      <c r="AT140" s="95">
        <f t="shared" si="77"/>
        <v>0</v>
      </c>
      <c r="AU140" s="95">
        <f t="shared" si="78"/>
        <v>0</v>
      </c>
      <c r="AV140" s="95">
        <f t="shared" si="79"/>
        <v>0</v>
      </c>
      <c r="AW140" s="95">
        <f t="shared" si="80"/>
        <v>0</v>
      </c>
      <c r="AX140" s="95">
        <f t="shared" si="81"/>
        <v>0</v>
      </c>
      <c r="AY140" s="95">
        <f t="shared" si="82"/>
        <v>0</v>
      </c>
      <c r="AZ140" s="95">
        <f t="shared" si="83"/>
        <v>0</v>
      </c>
      <c r="BA140" s="95">
        <f t="shared" si="84"/>
        <v>0</v>
      </c>
      <c r="BB140" s="95">
        <f t="shared" si="85"/>
        <v>0</v>
      </c>
      <c r="BC140" s="95">
        <f t="shared" si="86"/>
        <v>0</v>
      </c>
      <c r="BD140" s="95">
        <f t="shared" si="87"/>
        <v>0</v>
      </c>
      <c r="BE140" s="95">
        <f t="shared" si="88"/>
        <v>0</v>
      </c>
      <c r="BF140" s="95">
        <f t="shared" si="89"/>
        <v>0</v>
      </c>
      <c r="BG140" s="64"/>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row>
    <row r="141" spans="1:82" ht="25.5" x14ac:dyDescent="0.2">
      <c r="B141" s="80" t="s">
        <v>945</v>
      </c>
      <c r="C141" s="44">
        <v>0</v>
      </c>
      <c r="D141" s="44" t="str">
        <f t="shared" si="92"/>
        <v/>
      </c>
      <c r="E141" s="119">
        <f t="shared" si="91"/>
        <v>0</v>
      </c>
      <c r="F141" s="119"/>
      <c r="G141" s="117"/>
      <c r="H141" s="18"/>
      <c r="I141" s="18"/>
      <c r="J141" s="18"/>
      <c r="K141" s="18"/>
      <c r="L141" s="18"/>
      <c r="M141" s="18"/>
      <c r="N141" s="18"/>
      <c r="O141" s="18"/>
      <c r="P141" s="18"/>
      <c r="Q141" s="18"/>
      <c r="R141" s="18"/>
      <c r="S141" s="18"/>
      <c r="T141" s="18"/>
      <c r="U141" s="18"/>
      <c r="V141" s="18"/>
      <c r="W141" s="18"/>
      <c r="X141" s="18"/>
      <c r="Y141" s="18"/>
      <c r="Z141" s="18"/>
      <c r="AA141" s="18"/>
      <c r="AB141" s="18" t="str">
        <f>IF(Tabel5[[#This Row],[Question ID]]="","",IF(Tabel5[[#This Row],[Respons Vendor]]=AE141,"ok","nok"))</f>
        <v/>
      </c>
      <c r="AC141" s="18"/>
      <c r="AD141" s="89"/>
      <c r="AE141" s="89"/>
      <c r="AF141" s="89">
        <f t="shared" si="69"/>
        <v>0</v>
      </c>
      <c r="AG141" s="89">
        <f>IF(AND(AE141="See Note",Tabel5[[#This Row],[Respons Vendor]]=AE141,Tabel5[[#This Row],[Note]]&lt;&gt;""),AF141,0)</f>
        <v>0</v>
      </c>
      <c r="AH141" s="89"/>
      <c r="AI141" s="90">
        <f>IF(AND(Tabel5[[#This Row],[Respons Vendor]]=AE141,Tabel5[[#This Row],[Respons Vendor]]&lt;&gt;"See Note"),AD141,AG141)</f>
        <v>0</v>
      </c>
      <c r="AJ141" s="18"/>
      <c r="AK141" s="89"/>
      <c r="AL141" s="18"/>
      <c r="AM141" s="95">
        <f t="shared" si="70"/>
        <v>0</v>
      </c>
      <c r="AN141" s="95">
        <f t="shared" si="71"/>
        <v>0</v>
      </c>
      <c r="AO141" s="95">
        <f t="shared" si="72"/>
        <v>0</v>
      </c>
      <c r="AP141" s="95">
        <f t="shared" si="73"/>
        <v>0</v>
      </c>
      <c r="AQ141" s="95">
        <f t="shared" si="74"/>
        <v>0</v>
      </c>
      <c r="AR141" s="95">
        <f t="shared" si="75"/>
        <v>0</v>
      </c>
      <c r="AS141" s="95">
        <f t="shared" si="76"/>
        <v>0</v>
      </c>
      <c r="AT141" s="95">
        <f t="shared" si="77"/>
        <v>0</v>
      </c>
      <c r="AU141" s="95">
        <f t="shared" si="78"/>
        <v>0</v>
      </c>
      <c r="AV141" s="95">
        <f t="shared" si="79"/>
        <v>0</v>
      </c>
      <c r="AW141" s="95">
        <f t="shared" si="80"/>
        <v>0</v>
      </c>
      <c r="AX141" s="95">
        <f t="shared" si="81"/>
        <v>0</v>
      </c>
      <c r="AY141" s="95">
        <f t="shared" si="82"/>
        <v>0</v>
      </c>
      <c r="AZ141" s="95">
        <f t="shared" si="83"/>
        <v>0</v>
      </c>
      <c r="BA141" s="95">
        <f t="shared" si="84"/>
        <v>0</v>
      </c>
      <c r="BB141" s="95">
        <f t="shared" si="85"/>
        <v>0</v>
      </c>
      <c r="BC141" s="95">
        <f t="shared" si="86"/>
        <v>0</v>
      </c>
      <c r="BD141" s="95">
        <f t="shared" si="87"/>
        <v>0</v>
      </c>
      <c r="BE141" s="95">
        <f t="shared" si="88"/>
        <v>0</v>
      </c>
      <c r="BF141" s="95">
        <f t="shared" si="89"/>
        <v>0</v>
      </c>
      <c r="BG141" s="64"/>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row>
    <row r="142" spans="1:82" ht="25.5" x14ac:dyDescent="0.2">
      <c r="A142" s="81" t="s">
        <v>946</v>
      </c>
      <c r="B142" s="19" t="s">
        <v>947</v>
      </c>
      <c r="C142" s="44" t="str">
        <f>IF(_Medisch="nee","N/A","")</f>
        <v/>
      </c>
      <c r="D142" s="44" t="str">
        <f t="shared" si="92"/>
        <v/>
      </c>
      <c r="E142" s="119" t="str">
        <f t="shared" si="91"/>
        <v>Yes</v>
      </c>
      <c r="F142" s="119" t="s">
        <v>758</v>
      </c>
      <c r="G142" s="117"/>
      <c r="H142" s="18"/>
      <c r="I142" s="18"/>
      <c r="J142" s="18"/>
      <c r="K142" s="18"/>
      <c r="L142" s="18"/>
      <c r="M142" s="18"/>
      <c r="N142" s="18"/>
      <c r="O142" s="18"/>
      <c r="P142" s="18"/>
      <c r="Q142" s="18"/>
      <c r="R142" s="18"/>
      <c r="S142" s="18"/>
      <c r="T142" s="18"/>
      <c r="U142" s="18"/>
      <c r="V142" s="18"/>
      <c r="W142" s="18"/>
      <c r="X142" s="18"/>
      <c r="Y142" s="18"/>
      <c r="Z142" s="18"/>
      <c r="AA142" s="18"/>
      <c r="AB142" s="18" t="str">
        <f>IF(Tabel5[[#This Row],[Question ID]]="","",IF(Tabel5[[#This Row],[Respons Vendor]]=AE142,"ok","nok"))</f>
        <v>nok</v>
      </c>
      <c r="AC142" s="18" t="s">
        <v>64</v>
      </c>
      <c r="AD142" s="89">
        <v>1</v>
      </c>
      <c r="AE142" s="89" t="s">
        <v>230</v>
      </c>
      <c r="AF142" s="89">
        <f t="shared" si="69"/>
        <v>1</v>
      </c>
      <c r="AG142" s="89">
        <f>IF(AND(AE142="See Note",Tabel5[[#This Row],[Respons Vendor]]=AE142,Tabel5[[#This Row],[Note]]&lt;&gt;""),AF142,0)</f>
        <v>0</v>
      </c>
      <c r="AH142" s="89"/>
      <c r="AI142" s="90">
        <f>IF(AND(Tabel5[[#This Row],[Respons Vendor]]=AE142,Tabel5[[#This Row],[Respons Vendor]]&lt;&gt;"See Note"),AD142,AG142)</f>
        <v>0</v>
      </c>
      <c r="AJ142" s="18"/>
      <c r="AK142" s="89"/>
      <c r="AL142" s="18"/>
      <c r="AM142" s="95">
        <f t="shared" si="70"/>
        <v>0</v>
      </c>
      <c r="AN142" s="95">
        <f t="shared" si="71"/>
        <v>0</v>
      </c>
      <c r="AO142" s="95">
        <f t="shared" si="72"/>
        <v>0</v>
      </c>
      <c r="AP142" s="95">
        <f t="shared" si="73"/>
        <v>0</v>
      </c>
      <c r="AQ142" s="95">
        <f t="shared" si="74"/>
        <v>0</v>
      </c>
      <c r="AR142" s="95">
        <f t="shared" si="75"/>
        <v>0</v>
      </c>
      <c r="AS142" s="95">
        <f t="shared" si="76"/>
        <v>1</v>
      </c>
      <c r="AT142" s="95">
        <f t="shared" si="77"/>
        <v>0</v>
      </c>
      <c r="AU142" s="95">
        <f t="shared" si="78"/>
        <v>0</v>
      </c>
      <c r="AV142" s="95">
        <f t="shared" si="79"/>
        <v>0</v>
      </c>
      <c r="AW142" s="95">
        <f t="shared" si="80"/>
        <v>0</v>
      </c>
      <c r="AX142" s="95">
        <f t="shared" si="81"/>
        <v>0</v>
      </c>
      <c r="AY142" s="95">
        <f t="shared" si="82"/>
        <v>0</v>
      </c>
      <c r="AZ142" s="95">
        <f t="shared" si="83"/>
        <v>0</v>
      </c>
      <c r="BA142" s="95">
        <f t="shared" si="84"/>
        <v>0</v>
      </c>
      <c r="BB142" s="95">
        <f t="shared" si="85"/>
        <v>0</v>
      </c>
      <c r="BC142" s="95">
        <f t="shared" si="86"/>
        <v>0</v>
      </c>
      <c r="BD142" s="95">
        <f t="shared" si="87"/>
        <v>0</v>
      </c>
      <c r="BE142" s="95">
        <f t="shared" si="88"/>
        <v>0</v>
      </c>
      <c r="BF142" s="95">
        <f t="shared" si="89"/>
        <v>0</v>
      </c>
      <c r="BG142" s="64"/>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row>
    <row r="143" spans="1:82" ht="25.5" x14ac:dyDescent="0.2">
      <c r="A143" s="81" t="s">
        <v>948</v>
      </c>
      <c r="B143" s="19" t="s">
        <v>949</v>
      </c>
      <c r="C143" s="44" t="str">
        <f>IF(_Medisch="nee","N/A","")</f>
        <v/>
      </c>
      <c r="D143" s="44" t="str">
        <f t="shared" si="92"/>
        <v/>
      </c>
      <c r="E143" s="119" t="str">
        <f t="shared" si="91"/>
        <v>Yes</v>
      </c>
      <c r="F143" s="119" t="s">
        <v>758</v>
      </c>
      <c r="G143" s="117"/>
      <c r="H143" s="18"/>
      <c r="I143" s="18"/>
      <c r="J143" s="18"/>
      <c r="K143" s="18"/>
      <c r="L143" s="18"/>
      <c r="M143" s="18"/>
      <c r="N143" s="18"/>
      <c r="O143" s="18"/>
      <c r="P143" s="18"/>
      <c r="Q143" s="18"/>
      <c r="R143" s="18"/>
      <c r="S143" s="18"/>
      <c r="T143" s="18"/>
      <c r="U143" s="18"/>
      <c r="V143" s="18"/>
      <c r="W143" s="18"/>
      <c r="X143" s="18"/>
      <c r="Y143" s="18"/>
      <c r="Z143" s="18"/>
      <c r="AA143" s="18"/>
      <c r="AB143" s="18" t="str">
        <f>IF(Tabel5[[#This Row],[Question ID]]="","",IF(Tabel5[[#This Row],[Respons Vendor]]=AE143,"ok","nok"))</f>
        <v>nok</v>
      </c>
      <c r="AC143" s="18" t="s">
        <v>64</v>
      </c>
      <c r="AD143" s="89">
        <v>1</v>
      </c>
      <c r="AE143" s="89" t="s">
        <v>230</v>
      </c>
      <c r="AF143" s="89">
        <f t="shared" si="69"/>
        <v>1</v>
      </c>
      <c r="AG143" s="89">
        <f>IF(AND(AE143="See Note",Tabel5[[#This Row],[Respons Vendor]]=AE143,Tabel5[[#This Row],[Note]]&lt;&gt;""),AF143,0)</f>
        <v>0</v>
      </c>
      <c r="AH143" s="89"/>
      <c r="AI143" s="90">
        <f>IF(AND(Tabel5[[#This Row],[Respons Vendor]]=AE143,Tabel5[[#This Row],[Respons Vendor]]&lt;&gt;"See Note"),AD143,AG143)</f>
        <v>0</v>
      </c>
      <c r="AJ143" s="18"/>
      <c r="AK143" s="89"/>
      <c r="AL143" s="18"/>
      <c r="AM143" s="95">
        <f t="shared" si="70"/>
        <v>0</v>
      </c>
      <c r="AN143" s="95">
        <f t="shared" si="71"/>
        <v>0</v>
      </c>
      <c r="AO143" s="95">
        <f t="shared" si="72"/>
        <v>0</v>
      </c>
      <c r="AP143" s="95">
        <f t="shared" si="73"/>
        <v>0</v>
      </c>
      <c r="AQ143" s="95">
        <f t="shared" si="74"/>
        <v>0</v>
      </c>
      <c r="AR143" s="95">
        <f t="shared" si="75"/>
        <v>0</v>
      </c>
      <c r="AS143" s="95">
        <f t="shared" si="76"/>
        <v>1</v>
      </c>
      <c r="AT143" s="95">
        <f t="shared" si="77"/>
        <v>0</v>
      </c>
      <c r="AU143" s="95">
        <f t="shared" si="78"/>
        <v>0</v>
      </c>
      <c r="AV143" s="95">
        <f t="shared" si="79"/>
        <v>0</v>
      </c>
      <c r="AW143" s="95">
        <f t="shared" si="80"/>
        <v>0</v>
      </c>
      <c r="AX143" s="95">
        <f t="shared" si="81"/>
        <v>0</v>
      </c>
      <c r="AY143" s="95">
        <f t="shared" si="82"/>
        <v>0</v>
      </c>
      <c r="AZ143" s="95">
        <f t="shared" si="83"/>
        <v>0</v>
      </c>
      <c r="BA143" s="95">
        <f t="shared" si="84"/>
        <v>0</v>
      </c>
      <c r="BB143" s="95">
        <f t="shared" si="85"/>
        <v>0</v>
      </c>
      <c r="BC143" s="95">
        <f t="shared" si="86"/>
        <v>0</v>
      </c>
      <c r="BD143" s="95">
        <f t="shared" si="87"/>
        <v>0</v>
      </c>
      <c r="BE143" s="95">
        <f t="shared" si="88"/>
        <v>0</v>
      </c>
      <c r="BF143" s="95">
        <f t="shared" si="89"/>
        <v>0</v>
      </c>
      <c r="BG143" s="64"/>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row>
    <row r="144" spans="1:82" x14ac:dyDescent="0.2">
      <c r="B144" s="79" t="s">
        <v>950</v>
      </c>
      <c r="C144" s="44">
        <v>0</v>
      </c>
      <c r="D144" s="44" t="str">
        <f t="shared" si="92"/>
        <v/>
      </c>
      <c r="E144" s="119">
        <f t="shared" si="91"/>
        <v>0</v>
      </c>
      <c r="F144" s="119"/>
      <c r="G144" s="117"/>
      <c r="H144" s="18"/>
      <c r="I144" s="18"/>
      <c r="J144" s="18"/>
      <c r="K144" s="18"/>
      <c r="L144" s="18"/>
      <c r="M144" s="18"/>
      <c r="N144" s="18"/>
      <c r="O144" s="18"/>
      <c r="P144" s="18"/>
      <c r="Q144" s="18"/>
      <c r="R144" s="18"/>
      <c r="S144" s="18"/>
      <c r="T144" s="18"/>
      <c r="U144" s="18"/>
      <c r="V144" s="18"/>
      <c r="W144" s="18"/>
      <c r="X144" s="18"/>
      <c r="Y144" s="18"/>
      <c r="Z144" s="18"/>
      <c r="AA144" s="18"/>
      <c r="AB144" s="18" t="str">
        <f>IF(Tabel5[[#This Row],[Question ID]]="","",IF(Tabel5[[#This Row],[Respons Vendor]]=AE144,"ok","nok"))</f>
        <v/>
      </c>
      <c r="AC144" s="18"/>
      <c r="AD144" s="89"/>
      <c r="AE144" s="89"/>
      <c r="AF144" s="89">
        <f t="shared" si="69"/>
        <v>0</v>
      </c>
      <c r="AG144" s="89">
        <f>IF(AND(AE144="See Note",Tabel5[[#This Row],[Respons Vendor]]=AE144,Tabel5[[#This Row],[Note]]&lt;&gt;""),AF144,0)</f>
        <v>0</v>
      </c>
      <c r="AH144" s="89"/>
      <c r="AI144" s="90">
        <f>IF(AND(Tabel5[[#This Row],[Respons Vendor]]=AE144,Tabel5[[#This Row],[Respons Vendor]]&lt;&gt;"See Note"),AD144,AG144)</f>
        <v>0</v>
      </c>
      <c r="AJ144" s="18"/>
      <c r="AK144" s="89"/>
      <c r="AL144" s="18"/>
      <c r="AM144" s="95">
        <f t="shared" si="70"/>
        <v>0</v>
      </c>
      <c r="AN144" s="95">
        <f t="shared" si="71"/>
        <v>0</v>
      </c>
      <c r="AO144" s="95">
        <f t="shared" si="72"/>
        <v>0</v>
      </c>
      <c r="AP144" s="95">
        <f t="shared" si="73"/>
        <v>0</v>
      </c>
      <c r="AQ144" s="95">
        <f t="shared" si="74"/>
        <v>0</v>
      </c>
      <c r="AR144" s="95">
        <f t="shared" si="75"/>
        <v>0</v>
      </c>
      <c r="AS144" s="95">
        <f t="shared" si="76"/>
        <v>0</v>
      </c>
      <c r="AT144" s="95">
        <f t="shared" si="77"/>
        <v>0</v>
      </c>
      <c r="AU144" s="95">
        <f t="shared" si="78"/>
        <v>0</v>
      </c>
      <c r="AV144" s="95">
        <f t="shared" si="79"/>
        <v>0</v>
      </c>
      <c r="AW144" s="95">
        <f t="shared" si="80"/>
        <v>0</v>
      </c>
      <c r="AX144" s="95">
        <f t="shared" si="81"/>
        <v>0</v>
      </c>
      <c r="AY144" s="95">
        <f t="shared" si="82"/>
        <v>0</v>
      </c>
      <c r="AZ144" s="95">
        <f t="shared" si="83"/>
        <v>0</v>
      </c>
      <c r="BA144" s="95">
        <f t="shared" si="84"/>
        <v>0</v>
      </c>
      <c r="BB144" s="95">
        <f t="shared" si="85"/>
        <v>0</v>
      </c>
      <c r="BC144" s="95">
        <f t="shared" si="86"/>
        <v>0</v>
      </c>
      <c r="BD144" s="95">
        <f t="shared" si="87"/>
        <v>0</v>
      </c>
      <c r="BE144" s="95">
        <f t="shared" si="88"/>
        <v>0</v>
      </c>
      <c r="BF144" s="95">
        <f t="shared" si="89"/>
        <v>0</v>
      </c>
      <c r="BG144" s="64"/>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row>
    <row r="145" spans="1:82" x14ac:dyDescent="0.2">
      <c r="B145" s="80" t="s">
        <v>951</v>
      </c>
      <c r="C145" s="44">
        <v>0</v>
      </c>
      <c r="D145" s="44" t="str">
        <f t="shared" si="92"/>
        <v/>
      </c>
      <c r="E145" s="119">
        <f t="shared" si="91"/>
        <v>0</v>
      </c>
      <c r="F145" s="119"/>
      <c r="G145" s="117"/>
      <c r="H145" s="18"/>
      <c r="I145" s="18"/>
      <c r="J145" s="18"/>
      <c r="K145" s="18"/>
      <c r="L145" s="18"/>
      <c r="M145" s="18"/>
      <c r="N145" s="18"/>
      <c r="O145" s="18"/>
      <c r="P145" s="18"/>
      <c r="Q145" s="18"/>
      <c r="R145" s="18"/>
      <c r="S145" s="18"/>
      <c r="T145" s="18"/>
      <c r="U145" s="18"/>
      <c r="V145" s="18"/>
      <c r="W145" s="18"/>
      <c r="X145" s="18"/>
      <c r="Y145" s="18"/>
      <c r="Z145" s="18"/>
      <c r="AA145" s="18"/>
      <c r="AB145" s="18" t="str">
        <f>IF(Tabel5[[#This Row],[Question ID]]="","",IF(Tabel5[[#This Row],[Respons Vendor]]=AE145,"ok","nok"))</f>
        <v/>
      </c>
      <c r="AC145" s="18"/>
      <c r="AD145" s="89"/>
      <c r="AE145" s="89"/>
      <c r="AF145" s="89">
        <f t="shared" si="69"/>
        <v>0</v>
      </c>
      <c r="AG145" s="89">
        <f>IF(AND(AE145="See Note",Tabel5[[#This Row],[Respons Vendor]]=AE145,Tabel5[[#This Row],[Note]]&lt;&gt;""),AF145,0)</f>
        <v>0</v>
      </c>
      <c r="AH145" s="89"/>
      <c r="AI145" s="90">
        <f>IF(AND(Tabel5[[#This Row],[Respons Vendor]]=AE145,Tabel5[[#This Row],[Respons Vendor]]&lt;&gt;"See Note"),AD145,AG145)</f>
        <v>0</v>
      </c>
      <c r="AJ145" s="18"/>
      <c r="AK145" s="89"/>
      <c r="AL145" s="18"/>
      <c r="AM145" s="95">
        <f t="shared" si="70"/>
        <v>0</v>
      </c>
      <c r="AN145" s="95">
        <f t="shared" si="71"/>
        <v>0</v>
      </c>
      <c r="AO145" s="95">
        <f t="shared" si="72"/>
        <v>0</v>
      </c>
      <c r="AP145" s="95">
        <f t="shared" si="73"/>
        <v>0</v>
      </c>
      <c r="AQ145" s="95">
        <f t="shared" si="74"/>
        <v>0</v>
      </c>
      <c r="AR145" s="95">
        <f t="shared" si="75"/>
        <v>0</v>
      </c>
      <c r="AS145" s="95">
        <f t="shared" si="76"/>
        <v>0</v>
      </c>
      <c r="AT145" s="95">
        <f t="shared" si="77"/>
        <v>0</v>
      </c>
      <c r="AU145" s="95">
        <f t="shared" si="78"/>
        <v>0</v>
      </c>
      <c r="AV145" s="95">
        <f t="shared" si="79"/>
        <v>0</v>
      </c>
      <c r="AW145" s="95">
        <f t="shared" si="80"/>
        <v>0</v>
      </c>
      <c r="AX145" s="95">
        <f t="shared" si="81"/>
        <v>0</v>
      </c>
      <c r="AY145" s="95">
        <f t="shared" si="82"/>
        <v>0</v>
      </c>
      <c r="AZ145" s="95">
        <f t="shared" si="83"/>
        <v>0</v>
      </c>
      <c r="BA145" s="95">
        <f t="shared" si="84"/>
        <v>0</v>
      </c>
      <c r="BB145" s="95">
        <f t="shared" si="85"/>
        <v>0</v>
      </c>
      <c r="BC145" s="95">
        <f t="shared" si="86"/>
        <v>0</v>
      </c>
      <c r="BD145" s="95">
        <f t="shared" si="87"/>
        <v>0</v>
      </c>
      <c r="BE145" s="95">
        <f t="shared" si="88"/>
        <v>0</v>
      </c>
      <c r="BF145" s="95">
        <f t="shared" si="89"/>
        <v>0</v>
      </c>
      <c r="BG145" s="64"/>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row>
    <row r="146" spans="1:82" x14ac:dyDescent="0.2">
      <c r="A146" s="81" t="s">
        <v>952</v>
      </c>
      <c r="B146" s="19" t="s">
        <v>953</v>
      </c>
      <c r="C146" s="44" t="str">
        <f t="shared" ref="C146:C160" si="93">IF(_Medisch="nee","N/A","")</f>
        <v/>
      </c>
      <c r="D146" s="44" t="str">
        <f t="shared" si="92"/>
        <v/>
      </c>
      <c r="E146" s="119" t="str">
        <f t="shared" si="91"/>
        <v>No</v>
      </c>
      <c r="F146" s="119"/>
      <c r="G146" s="117"/>
      <c r="H146" s="18"/>
      <c r="I146" s="18"/>
      <c r="J146" s="18"/>
      <c r="K146" s="18"/>
      <c r="L146" s="18"/>
      <c r="M146" s="18"/>
      <c r="N146" s="18"/>
      <c r="O146" s="18"/>
      <c r="P146" s="18"/>
      <c r="Q146" s="18"/>
      <c r="R146" s="18"/>
      <c r="S146" s="18"/>
      <c r="T146" s="18"/>
      <c r="U146" s="18"/>
      <c r="V146" s="18"/>
      <c r="W146" s="18"/>
      <c r="X146" s="18"/>
      <c r="Y146" s="18"/>
      <c r="Z146" s="18"/>
      <c r="AA146" s="18"/>
      <c r="AB146" s="18" t="str">
        <f>IF(Tabel5[[#This Row],[Question ID]]="","",IF(Tabel5[[#This Row],[Respons Vendor]]=AE146,"ok","nok"))</f>
        <v>nok</v>
      </c>
      <c r="AC146" s="18" t="s">
        <v>68</v>
      </c>
      <c r="AD146" s="89">
        <v>1</v>
      </c>
      <c r="AE146" s="89" t="s">
        <v>684</v>
      </c>
      <c r="AF146" s="89">
        <f t="shared" si="69"/>
        <v>1</v>
      </c>
      <c r="AG146" s="89">
        <f>IF(AND(AE146="See Note",Tabel5[[#This Row],[Respons Vendor]]=AE146,Tabel5[[#This Row],[Note]]&lt;&gt;""),AF146,0)</f>
        <v>0</v>
      </c>
      <c r="AH146" s="89"/>
      <c r="AI146" s="90">
        <f>IF(AND(Tabel5[[#This Row],[Respons Vendor]]=AE146,Tabel5[[#This Row],[Respons Vendor]]&lt;&gt;"See Note"),AD146,AG146)</f>
        <v>0</v>
      </c>
      <c r="AJ146" s="18"/>
      <c r="AK146" s="89"/>
      <c r="AL146" s="18"/>
      <c r="AM146" s="95">
        <f t="shared" si="70"/>
        <v>0</v>
      </c>
      <c r="AN146" s="95">
        <f t="shared" si="71"/>
        <v>0</v>
      </c>
      <c r="AO146" s="95">
        <f t="shared" si="72"/>
        <v>0</v>
      </c>
      <c r="AP146" s="95">
        <f t="shared" si="73"/>
        <v>0</v>
      </c>
      <c r="AQ146" s="95">
        <f t="shared" si="74"/>
        <v>0</v>
      </c>
      <c r="AR146" s="95">
        <f t="shared" si="75"/>
        <v>0</v>
      </c>
      <c r="AS146" s="95">
        <f t="shared" si="76"/>
        <v>0</v>
      </c>
      <c r="AT146" s="95">
        <f t="shared" si="77"/>
        <v>0</v>
      </c>
      <c r="AU146" s="95">
        <f t="shared" si="78"/>
        <v>0</v>
      </c>
      <c r="AV146" s="95">
        <f t="shared" si="79"/>
        <v>0</v>
      </c>
      <c r="AW146" s="95">
        <f t="shared" si="80"/>
        <v>0</v>
      </c>
      <c r="AX146" s="95">
        <f t="shared" si="81"/>
        <v>0</v>
      </c>
      <c r="AY146" s="95">
        <f t="shared" si="82"/>
        <v>0</v>
      </c>
      <c r="AZ146" s="95">
        <f t="shared" si="83"/>
        <v>0</v>
      </c>
      <c r="BA146" s="95">
        <f t="shared" si="84"/>
        <v>0</v>
      </c>
      <c r="BB146" s="95">
        <f t="shared" si="85"/>
        <v>0</v>
      </c>
      <c r="BC146" s="95">
        <f t="shared" si="86"/>
        <v>1</v>
      </c>
      <c r="BD146" s="95">
        <f t="shared" si="87"/>
        <v>0</v>
      </c>
      <c r="BE146" s="95">
        <f t="shared" si="88"/>
        <v>0</v>
      </c>
      <c r="BF146" s="95">
        <f t="shared" si="89"/>
        <v>0</v>
      </c>
      <c r="BG146" s="64"/>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row>
    <row r="147" spans="1:82" ht="25.5" x14ac:dyDescent="0.2">
      <c r="A147" s="81" t="s">
        <v>954</v>
      </c>
      <c r="B147" s="19" t="s">
        <v>955</v>
      </c>
      <c r="C147" s="44" t="str">
        <f t="shared" si="93"/>
        <v/>
      </c>
      <c r="D147" s="44" t="str">
        <f t="shared" si="92"/>
        <v/>
      </c>
      <c r="E147" s="119" t="str">
        <f t="shared" si="91"/>
        <v>See Note</v>
      </c>
      <c r="F147" s="119" t="s">
        <v>746</v>
      </c>
      <c r="G147" s="117" t="s">
        <v>823</v>
      </c>
      <c r="H147" s="18"/>
      <c r="I147" s="18"/>
      <c r="J147" s="18"/>
      <c r="K147" s="18"/>
      <c r="L147" s="18"/>
      <c r="M147" s="18"/>
      <c r="N147" s="18"/>
      <c r="O147" s="18"/>
      <c r="P147" s="18"/>
      <c r="Q147" s="18"/>
      <c r="R147" s="18"/>
      <c r="S147" s="18"/>
      <c r="T147" s="18"/>
      <c r="U147" s="18"/>
      <c r="V147" s="18"/>
      <c r="W147" s="18"/>
      <c r="X147" s="18"/>
      <c r="Y147" s="18"/>
      <c r="Z147" s="18"/>
      <c r="AA147" s="18"/>
      <c r="AB147" s="18" t="str">
        <f>IF(Tabel5[[#This Row],[Question ID]]="","",IF(Tabel5[[#This Row],[Respons Vendor]]=AE147,"ok","nok"))</f>
        <v>nok</v>
      </c>
      <c r="AC147" s="18" t="s">
        <v>68</v>
      </c>
      <c r="AD147" s="89">
        <v>1</v>
      </c>
      <c r="AE147" s="89" t="s">
        <v>651</v>
      </c>
      <c r="AF147" s="89">
        <f t="shared" si="69"/>
        <v>1</v>
      </c>
      <c r="AG147" s="89">
        <f>IF(AND(AE147="See Note",Tabel5[[#This Row],[Respons Vendor]]=AE147,Tabel5[[#This Row],[Note]]&lt;&gt;""),AF147,0)</f>
        <v>0</v>
      </c>
      <c r="AH147" s="89"/>
      <c r="AI147" s="90">
        <f>IF(AND(Tabel5[[#This Row],[Respons Vendor]]=AE147,Tabel5[[#This Row],[Respons Vendor]]&lt;&gt;"See Note"),AD147,AG147)</f>
        <v>0</v>
      </c>
      <c r="AJ147" s="18" t="s">
        <v>651</v>
      </c>
      <c r="AK147" s="89"/>
      <c r="AL147" s="18"/>
      <c r="AM147" s="95">
        <f t="shared" si="70"/>
        <v>0</v>
      </c>
      <c r="AN147" s="95">
        <f t="shared" si="71"/>
        <v>0</v>
      </c>
      <c r="AO147" s="95">
        <f t="shared" si="72"/>
        <v>0</v>
      </c>
      <c r="AP147" s="95">
        <f t="shared" si="73"/>
        <v>0</v>
      </c>
      <c r="AQ147" s="95">
        <f t="shared" si="74"/>
        <v>0</v>
      </c>
      <c r="AR147" s="95">
        <f t="shared" si="75"/>
        <v>0</v>
      </c>
      <c r="AS147" s="95">
        <f t="shared" si="76"/>
        <v>0</v>
      </c>
      <c r="AT147" s="95">
        <f t="shared" si="77"/>
        <v>0</v>
      </c>
      <c r="AU147" s="95">
        <f t="shared" si="78"/>
        <v>0</v>
      </c>
      <c r="AV147" s="95">
        <f t="shared" si="79"/>
        <v>0</v>
      </c>
      <c r="AW147" s="95">
        <f t="shared" si="80"/>
        <v>0</v>
      </c>
      <c r="AX147" s="95">
        <f t="shared" si="81"/>
        <v>0</v>
      </c>
      <c r="AY147" s="95">
        <f t="shared" si="82"/>
        <v>0</v>
      </c>
      <c r="AZ147" s="95">
        <f t="shared" si="83"/>
        <v>0</v>
      </c>
      <c r="BA147" s="95">
        <f t="shared" si="84"/>
        <v>0</v>
      </c>
      <c r="BB147" s="95">
        <f t="shared" si="85"/>
        <v>0</v>
      </c>
      <c r="BC147" s="95">
        <f t="shared" si="86"/>
        <v>1</v>
      </c>
      <c r="BD147" s="95">
        <f t="shared" si="87"/>
        <v>0</v>
      </c>
      <c r="BE147" s="95">
        <f t="shared" si="88"/>
        <v>0</v>
      </c>
      <c r="BF147" s="95">
        <f t="shared" si="89"/>
        <v>0</v>
      </c>
      <c r="BG147" s="64"/>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row>
    <row r="148" spans="1:82" x14ac:dyDescent="0.2">
      <c r="A148" s="244" t="s">
        <v>956</v>
      </c>
      <c r="B148" s="19" t="s">
        <v>957</v>
      </c>
      <c r="C148" s="44" t="str">
        <f t="shared" si="93"/>
        <v/>
      </c>
      <c r="D148" s="44" t="str">
        <f t="shared" si="92"/>
        <v/>
      </c>
      <c r="E148" s="119" t="str">
        <f t="shared" si="91"/>
        <v>Yes</v>
      </c>
      <c r="F148" s="119" t="s">
        <v>758</v>
      </c>
      <c r="G148" s="254" t="s">
        <v>958</v>
      </c>
      <c r="H148" s="18"/>
      <c r="I148" s="18"/>
      <c r="J148" s="18"/>
      <c r="K148" s="18"/>
      <c r="L148" s="18"/>
      <c r="M148" s="18"/>
      <c r="N148" s="18"/>
      <c r="O148" s="18"/>
      <c r="P148" s="18"/>
      <c r="Q148" s="18"/>
      <c r="R148" s="18"/>
      <c r="S148" s="18"/>
      <c r="T148" s="18"/>
      <c r="U148" s="18"/>
      <c r="V148" s="18"/>
      <c r="W148" s="18"/>
      <c r="X148" s="18"/>
      <c r="Y148" s="18"/>
      <c r="Z148" s="18"/>
      <c r="AA148" s="18"/>
      <c r="AB148" s="18" t="str">
        <f>IF(Tabel5[[#This Row],[Question ID]]="","",IF(Tabel5[[#This Row],[Respons Vendor]]=AE148,"ok","nok"))</f>
        <v>nok</v>
      </c>
      <c r="AC148" s="18" t="s">
        <v>68</v>
      </c>
      <c r="AD148" s="89">
        <v>1</v>
      </c>
      <c r="AE148" s="89" t="s">
        <v>230</v>
      </c>
      <c r="AF148" s="89">
        <f t="shared" si="69"/>
        <v>1</v>
      </c>
      <c r="AG148" s="89">
        <f>IF(AND(AE148="See Note",Tabel5[[#This Row],[Respons Vendor]]=AE148,Tabel5[[#This Row],[Note]]&lt;&gt;""),AF148,0)</f>
        <v>0</v>
      </c>
      <c r="AH148" s="89"/>
      <c r="AI148" s="90">
        <f>IF(AND(Tabel5[[#This Row],[Respons Vendor]]=AE148,Tabel5[[#This Row],[Respons Vendor]]&lt;&gt;"See Note"),AD148,AG148)</f>
        <v>0</v>
      </c>
      <c r="AJ148" s="18"/>
      <c r="AK148" s="89"/>
      <c r="AL148" s="18"/>
      <c r="AM148" s="95">
        <f t="shared" si="70"/>
        <v>0</v>
      </c>
      <c r="AN148" s="95">
        <f t="shared" si="71"/>
        <v>0</v>
      </c>
      <c r="AO148" s="95">
        <f t="shared" si="72"/>
        <v>0</v>
      </c>
      <c r="AP148" s="95">
        <f t="shared" si="73"/>
        <v>0</v>
      </c>
      <c r="AQ148" s="95">
        <f t="shared" si="74"/>
        <v>0</v>
      </c>
      <c r="AR148" s="95">
        <f t="shared" si="75"/>
        <v>0</v>
      </c>
      <c r="AS148" s="95">
        <f t="shared" si="76"/>
        <v>0</v>
      </c>
      <c r="AT148" s="95">
        <f t="shared" si="77"/>
        <v>0</v>
      </c>
      <c r="AU148" s="95">
        <f t="shared" si="78"/>
        <v>0</v>
      </c>
      <c r="AV148" s="95">
        <f t="shared" si="79"/>
        <v>0</v>
      </c>
      <c r="AW148" s="95">
        <f t="shared" si="80"/>
        <v>0</v>
      </c>
      <c r="AX148" s="95">
        <f t="shared" si="81"/>
        <v>0</v>
      </c>
      <c r="AY148" s="95">
        <f t="shared" si="82"/>
        <v>0</v>
      </c>
      <c r="AZ148" s="95">
        <f t="shared" si="83"/>
        <v>0</v>
      </c>
      <c r="BA148" s="95">
        <f t="shared" si="84"/>
        <v>0</v>
      </c>
      <c r="BB148" s="95">
        <f t="shared" si="85"/>
        <v>0</v>
      </c>
      <c r="BC148" s="95">
        <f t="shared" si="86"/>
        <v>1</v>
      </c>
      <c r="BD148" s="95">
        <f t="shared" si="87"/>
        <v>0</v>
      </c>
      <c r="BE148" s="95">
        <f t="shared" si="88"/>
        <v>0</v>
      </c>
      <c r="BF148" s="95">
        <f t="shared" si="89"/>
        <v>0</v>
      </c>
      <c r="BG148" s="64"/>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row>
    <row r="149" spans="1:82" x14ac:dyDescent="0.2">
      <c r="A149" s="244" t="s">
        <v>959</v>
      </c>
      <c r="B149" s="19" t="s">
        <v>960</v>
      </c>
      <c r="C149" s="44" t="str">
        <f t="shared" si="93"/>
        <v/>
      </c>
      <c r="D149" s="44" t="str">
        <f t="shared" si="92"/>
        <v/>
      </c>
      <c r="E149" s="119" t="str">
        <f t="shared" si="91"/>
        <v>Yes</v>
      </c>
      <c r="F149" s="119" t="s">
        <v>758</v>
      </c>
      <c r="G149" s="117" t="s">
        <v>961</v>
      </c>
      <c r="H149" s="18"/>
      <c r="I149" s="18"/>
      <c r="J149" s="18"/>
      <c r="K149" s="18"/>
      <c r="L149" s="18"/>
      <c r="M149" s="18"/>
      <c r="N149" s="18"/>
      <c r="O149" s="18"/>
      <c r="P149" s="18"/>
      <c r="Q149" s="18"/>
      <c r="R149" s="18"/>
      <c r="S149" s="18"/>
      <c r="T149" s="18"/>
      <c r="U149" s="18"/>
      <c r="V149" s="18"/>
      <c r="W149" s="18"/>
      <c r="X149" s="18"/>
      <c r="Y149" s="18"/>
      <c r="Z149" s="18"/>
      <c r="AA149" s="18"/>
      <c r="AB149" s="18" t="str">
        <f>IF(Tabel5[[#This Row],[Question ID]]="","",IF(Tabel5[[#This Row],[Respons Vendor]]=AE149,"ok","nok"))</f>
        <v>nok</v>
      </c>
      <c r="AC149" s="18" t="s">
        <v>68</v>
      </c>
      <c r="AD149" s="89">
        <v>1</v>
      </c>
      <c r="AE149" s="89" t="s">
        <v>230</v>
      </c>
      <c r="AF149" s="89">
        <f t="shared" si="69"/>
        <v>1</v>
      </c>
      <c r="AG149" s="89">
        <f>IF(AND(AE149="See Note",Tabel5[[#This Row],[Respons Vendor]]=AE149,Tabel5[[#This Row],[Note]]&lt;&gt;""),AF149,0)</f>
        <v>0</v>
      </c>
      <c r="AH149" s="89"/>
      <c r="AI149" s="90">
        <f>IF(AND(Tabel5[[#This Row],[Respons Vendor]]=AE149,Tabel5[[#This Row],[Respons Vendor]]&lt;&gt;"See Note"),AD149,AG149)</f>
        <v>0</v>
      </c>
      <c r="AJ149" s="18"/>
      <c r="AK149" s="89"/>
      <c r="AL149" s="18"/>
      <c r="AM149" s="95">
        <f t="shared" si="70"/>
        <v>0</v>
      </c>
      <c r="AN149" s="95">
        <f t="shared" si="71"/>
        <v>0</v>
      </c>
      <c r="AO149" s="95">
        <f t="shared" si="72"/>
        <v>0</v>
      </c>
      <c r="AP149" s="95">
        <f t="shared" si="73"/>
        <v>0</v>
      </c>
      <c r="AQ149" s="95">
        <f t="shared" si="74"/>
        <v>0</v>
      </c>
      <c r="AR149" s="95">
        <f t="shared" si="75"/>
        <v>0</v>
      </c>
      <c r="AS149" s="95">
        <f t="shared" si="76"/>
        <v>0</v>
      </c>
      <c r="AT149" s="95">
        <f t="shared" si="77"/>
        <v>0</v>
      </c>
      <c r="AU149" s="95">
        <f t="shared" si="78"/>
        <v>0</v>
      </c>
      <c r="AV149" s="95">
        <f t="shared" si="79"/>
        <v>0</v>
      </c>
      <c r="AW149" s="95">
        <f t="shared" si="80"/>
        <v>0</v>
      </c>
      <c r="AX149" s="95">
        <f t="shared" si="81"/>
        <v>0</v>
      </c>
      <c r="AY149" s="95">
        <f t="shared" si="82"/>
        <v>0</v>
      </c>
      <c r="AZ149" s="95">
        <f t="shared" si="83"/>
        <v>0</v>
      </c>
      <c r="BA149" s="95">
        <f t="shared" si="84"/>
        <v>0</v>
      </c>
      <c r="BB149" s="95">
        <f t="shared" si="85"/>
        <v>0</v>
      </c>
      <c r="BC149" s="95">
        <f t="shared" si="86"/>
        <v>1</v>
      </c>
      <c r="BD149" s="95">
        <f t="shared" si="87"/>
        <v>0</v>
      </c>
      <c r="BE149" s="95">
        <f t="shared" si="88"/>
        <v>0</v>
      </c>
      <c r="BF149" s="95">
        <f t="shared" si="89"/>
        <v>0</v>
      </c>
      <c r="BG149" s="64"/>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row>
    <row r="150" spans="1:82" ht="25.5" x14ac:dyDescent="0.2">
      <c r="A150" s="244" t="s">
        <v>962</v>
      </c>
      <c r="B150" s="19" t="s">
        <v>963</v>
      </c>
      <c r="C150" s="44" t="str">
        <f t="shared" si="93"/>
        <v/>
      </c>
      <c r="D150" s="44" t="str">
        <f t="shared" si="92"/>
        <v/>
      </c>
      <c r="E150" s="119" t="str">
        <f t="shared" si="91"/>
        <v>Yes</v>
      </c>
      <c r="F150" s="119" t="s">
        <v>758</v>
      </c>
      <c r="G150" s="117"/>
      <c r="H150" s="18"/>
      <c r="I150" s="18"/>
      <c r="J150" s="18"/>
      <c r="K150" s="18"/>
      <c r="L150" s="18"/>
      <c r="M150" s="18"/>
      <c r="N150" s="18"/>
      <c r="O150" s="18"/>
      <c r="P150" s="18"/>
      <c r="Q150" s="18"/>
      <c r="R150" s="18"/>
      <c r="S150" s="18"/>
      <c r="T150" s="18"/>
      <c r="U150" s="18"/>
      <c r="V150" s="18"/>
      <c r="W150" s="18"/>
      <c r="X150" s="18"/>
      <c r="Y150" s="18"/>
      <c r="Z150" s="18"/>
      <c r="AA150" s="18"/>
      <c r="AB150" s="18" t="str">
        <f>IF(Tabel5[[#This Row],[Question ID]]="","",IF(Tabel5[[#This Row],[Respons Vendor]]=AE150,"ok","nok"))</f>
        <v>nok</v>
      </c>
      <c r="AC150" s="18" t="s">
        <v>68</v>
      </c>
      <c r="AD150" s="89">
        <v>1</v>
      </c>
      <c r="AE150" s="89" t="s">
        <v>230</v>
      </c>
      <c r="AF150" s="89">
        <f t="shared" si="69"/>
        <v>1</v>
      </c>
      <c r="AG150" s="89">
        <f>IF(AND(AE150="See Note",Tabel5[[#This Row],[Respons Vendor]]=AE150,Tabel5[[#This Row],[Note]]&lt;&gt;""),AF150,0)</f>
        <v>0</v>
      </c>
      <c r="AH150" s="89"/>
      <c r="AI150" s="90">
        <f>IF(AND(Tabel5[[#This Row],[Respons Vendor]]=AE150,Tabel5[[#This Row],[Respons Vendor]]&lt;&gt;"See Note"),AD150,AG150)</f>
        <v>0</v>
      </c>
      <c r="AJ150" s="18"/>
      <c r="AK150" s="89"/>
      <c r="AL150" s="18"/>
      <c r="AM150" s="95">
        <f t="shared" si="70"/>
        <v>0</v>
      </c>
      <c r="AN150" s="95">
        <f t="shared" si="71"/>
        <v>0</v>
      </c>
      <c r="AO150" s="95">
        <f t="shared" si="72"/>
        <v>0</v>
      </c>
      <c r="AP150" s="95">
        <f t="shared" si="73"/>
        <v>0</v>
      </c>
      <c r="AQ150" s="95">
        <f t="shared" si="74"/>
        <v>0</v>
      </c>
      <c r="AR150" s="95">
        <f t="shared" si="75"/>
        <v>0</v>
      </c>
      <c r="AS150" s="95">
        <f t="shared" si="76"/>
        <v>0</v>
      </c>
      <c r="AT150" s="95">
        <f t="shared" si="77"/>
        <v>0</v>
      </c>
      <c r="AU150" s="95">
        <f t="shared" si="78"/>
        <v>0</v>
      </c>
      <c r="AV150" s="95">
        <f t="shared" si="79"/>
        <v>0</v>
      </c>
      <c r="AW150" s="95">
        <f t="shared" si="80"/>
        <v>0</v>
      </c>
      <c r="AX150" s="95">
        <f t="shared" si="81"/>
        <v>0</v>
      </c>
      <c r="AY150" s="95">
        <f t="shared" si="82"/>
        <v>0</v>
      </c>
      <c r="AZ150" s="95">
        <f t="shared" si="83"/>
        <v>0</v>
      </c>
      <c r="BA150" s="95">
        <f t="shared" si="84"/>
        <v>0</v>
      </c>
      <c r="BB150" s="95">
        <f t="shared" si="85"/>
        <v>0</v>
      </c>
      <c r="BC150" s="95">
        <f t="shared" si="86"/>
        <v>1</v>
      </c>
      <c r="BD150" s="95">
        <f t="shared" si="87"/>
        <v>0</v>
      </c>
      <c r="BE150" s="95">
        <f t="shared" si="88"/>
        <v>0</v>
      </c>
      <c r="BF150" s="95">
        <f t="shared" si="89"/>
        <v>0</v>
      </c>
      <c r="BG150" s="64"/>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row>
    <row r="151" spans="1:82" ht="30.75" customHeight="1" x14ac:dyDescent="0.2">
      <c r="A151" s="244" t="s">
        <v>964</v>
      </c>
      <c r="B151" s="19" t="s">
        <v>965</v>
      </c>
      <c r="C151" s="44" t="str">
        <f t="shared" si="93"/>
        <v/>
      </c>
      <c r="D151" s="44" t="str">
        <f t="shared" si="92"/>
        <v/>
      </c>
      <c r="E151" s="119" t="str">
        <f t="shared" si="91"/>
        <v>Yes</v>
      </c>
      <c r="F151" s="119" t="s">
        <v>758</v>
      </c>
      <c r="G151" s="254" t="s">
        <v>958</v>
      </c>
      <c r="H151" s="18"/>
      <c r="I151" s="18"/>
      <c r="J151" s="18"/>
      <c r="K151" s="18"/>
      <c r="L151" s="18"/>
      <c r="M151" s="18"/>
      <c r="N151" s="18"/>
      <c r="O151" s="18"/>
      <c r="P151" s="18"/>
      <c r="Q151" s="18"/>
      <c r="R151" s="18"/>
      <c r="S151" s="18"/>
      <c r="T151" s="18"/>
      <c r="U151" s="18"/>
      <c r="V151" s="18"/>
      <c r="W151" s="18"/>
      <c r="X151" s="18"/>
      <c r="Y151" s="18"/>
      <c r="Z151" s="18"/>
      <c r="AA151" s="18"/>
      <c r="AB151" s="18" t="str">
        <f>IF(Tabel5[[#This Row],[Question ID]]="","",IF(Tabel5[[#This Row],[Respons Vendor]]=AE151,"ok","nok"))</f>
        <v>nok</v>
      </c>
      <c r="AC151" s="18" t="s">
        <v>68</v>
      </c>
      <c r="AD151" s="89">
        <v>1</v>
      </c>
      <c r="AE151" s="89" t="s">
        <v>230</v>
      </c>
      <c r="AF151" s="89">
        <f t="shared" si="69"/>
        <v>1</v>
      </c>
      <c r="AG151" s="89">
        <f>IF(AND(AE151="See Note",Tabel5[[#This Row],[Respons Vendor]]=AE151,Tabel5[[#This Row],[Note]]&lt;&gt;""),AF151,0)</f>
        <v>0</v>
      </c>
      <c r="AH151" s="89"/>
      <c r="AI151" s="90">
        <f>IF(AND(Tabel5[[#This Row],[Respons Vendor]]=AE151,Tabel5[[#This Row],[Respons Vendor]]&lt;&gt;"See Note"),AD151,AG151)</f>
        <v>0</v>
      </c>
      <c r="AJ151" s="18"/>
      <c r="AK151" s="89"/>
      <c r="AL151" s="18"/>
      <c r="AM151" s="95">
        <f t="shared" si="70"/>
        <v>0</v>
      </c>
      <c r="AN151" s="95">
        <f t="shared" si="71"/>
        <v>0</v>
      </c>
      <c r="AO151" s="95">
        <f t="shared" si="72"/>
        <v>0</v>
      </c>
      <c r="AP151" s="95">
        <f t="shared" si="73"/>
        <v>0</v>
      </c>
      <c r="AQ151" s="95">
        <f t="shared" si="74"/>
        <v>0</v>
      </c>
      <c r="AR151" s="95">
        <f t="shared" si="75"/>
        <v>0</v>
      </c>
      <c r="AS151" s="95">
        <f t="shared" si="76"/>
        <v>0</v>
      </c>
      <c r="AT151" s="95">
        <f t="shared" si="77"/>
        <v>0</v>
      </c>
      <c r="AU151" s="95">
        <f t="shared" si="78"/>
        <v>0</v>
      </c>
      <c r="AV151" s="95">
        <f t="shared" si="79"/>
        <v>0</v>
      </c>
      <c r="AW151" s="95">
        <f t="shared" si="80"/>
        <v>0</v>
      </c>
      <c r="AX151" s="95">
        <f t="shared" si="81"/>
        <v>0</v>
      </c>
      <c r="AY151" s="95">
        <f t="shared" si="82"/>
        <v>0</v>
      </c>
      <c r="AZ151" s="95">
        <f t="shared" si="83"/>
        <v>0</v>
      </c>
      <c r="BA151" s="95">
        <f t="shared" si="84"/>
        <v>0</v>
      </c>
      <c r="BB151" s="95">
        <f t="shared" si="85"/>
        <v>0</v>
      </c>
      <c r="BC151" s="95">
        <f t="shared" si="86"/>
        <v>1</v>
      </c>
      <c r="BD151" s="95">
        <f t="shared" si="87"/>
        <v>0</v>
      </c>
      <c r="BE151" s="95">
        <f t="shared" si="88"/>
        <v>0</v>
      </c>
      <c r="BF151" s="95">
        <f t="shared" si="89"/>
        <v>0</v>
      </c>
      <c r="BG151" s="64"/>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row>
    <row r="152" spans="1:82" x14ac:dyDescent="0.2">
      <c r="A152" s="244" t="s">
        <v>966</v>
      </c>
      <c r="B152" s="19" t="s">
        <v>967</v>
      </c>
      <c r="C152" s="44" t="str">
        <f t="shared" si="93"/>
        <v/>
      </c>
      <c r="D152" s="44" t="str">
        <f t="shared" si="92"/>
        <v/>
      </c>
      <c r="E152" s="119" t="str">
        <f t="shared" si="91"/>
        <v>Yes</v>
      </c>
      <c r="F152" s="119"/>
      <c r="G152" s="117"/>
      <c r="H152" s="18"/>
      <c r="I152" s="18"/>
      <c r="J152" s="18"/>
      <c r="K152" s="18"/>
      <c r="L152" s="18"/>
      <c r="M152" s="18"/>
      <c r="N152" s="18"/>
      <c r="O152" s="18"/>
      <c r="P152" s="18"/>
      <c r="Q152" s="18"/>
      <c r="R152" s="18"/>
      <c r="S152" s="18"/>
      <c r="T152" s="18"/>
      <c r="U152" s="18"/>
      <c r="V152" s="18"/>
      <c r="W152" s="18"/>
      <c r="X152" s="18"/>
      <c r="Y152" s="18"/>
      <c r="Z152" s="18"/>
      <c r="AA152" s="18"/>
      <c r="AB152" s="18" t="str">
        <f>IF(Tabel5[[#This Row],[Question ID]]="","",IF(Tabel5[[#This Row],[Respons Vendor]]=AE152,"ok","nok"))</f>
        <v>nok</v>
      </c>
      <c r="AC152" s="18" t="s">
        <v>68</v>
      </c>
      <c r="AD152" s="89">
        <v>1</v>
      </c>
      <c r="AE152" s="89" t="s">
        <v>230</v>
      </c>
      <c r="AF152" s="89">
        <f t="shared" si="69"/>
        <v>1</v>
      </c>
      <c r="AG152" s="89">
        <f>IF(AND(AE152="See Note",Tabel5[[#This Row],[Respons Vendor]]=AE152,Tabel5[[#This Row],[Note]]&lt;&gt;""),AF152,0)</f>
        <v>0</v>
      </c>
      <c r="AH152" s="89"/>
      <c r="AI152" s="90">
        <f>IF(AND(Tabel5[[#This Row],[Respons Vendor]]=AE152,Tabel5[[#This Row],[Respons Vendor]]&lt;&gt;"See Note"),AD152,AG152)</f>
        <v>0</v>
      </c>
      <c r="AJ152" s="18"/>
      <c r="AK152" s="89"/>
      <c r="AL152" s="18"/>
      <c r="AM152" s="95">
        <f t="shared" si="70"/>
        <v>0</v>
      </c>
      <c r="AN152" s="95">
        <f t="shared" si="71"/>
        <v>0</v>
      </c>
      <c r="AO152" s="95">
        <f t="shared" si="72"/>
        <v>0</v>
      </c>
      <c r="AP152" s="95">
        <f t="shared" si="73"/>
        <v>0</v>
      </c>
      <c r="AQ152" s="95">
        <f t="shared" si="74"/>
        <v>0</v>
      </c>
      <c r="AR152" s="95">
        <f t="shared" si="75"/>
        <v>0</v>
      </c>
      <c r="AS152" s="95">
        <f t="shared" si="76"/>
        <v>0</v>
      </c>
      <c r="AT152" s="95">
        <f t="shared" si="77"/>
        <v>0</v>
      </c>
      <c r="AU152" s="95">
        <f t="shared" si="78"/>
        <v>0</v>
      </c>
      <c r="AV152" s="95">
        <f t="shared" si="79"/>
        <v>0</v>
      </c>
      <c r="AW152" s="95">
        <f t="shared" si="80"/>
        <v>0</v>
      </c>
      <c r="AX152" s="95">
        <f t="shared" si="81"/>
        <v>0</v>
      </c>
      <c r="AY152" s="95">
        <f t="shared" si="82"/>
        <v>0</v>
      </c>
      <c r="AZ152" s="95">
        <f t="shared" si="83"/>
        <v>0</v>
      </c>
      <c r="BA152" s="95">
        <f t="shared" si="84"/>
        <v>0</v>
      </c>
      <c r="BB152" s="95">
        <f t="shared" si="85"/>
        <v>0</v>
      </c>
      <c r="BC152" s="95">
        <f t="shared" si="86"/>
        <v>1</v>
      </c>
      <c r="BD152" s="95">
        <f t="shared" si="87"/>
        <v>0</v>
      </c>
      <c r="BE152" s="95">
        <f t="shared" si="88"/>
        <v>0</v>
      </c>
      <c r="BF152" s="95">
        <f t="shared" si="89"/>
        <v>0</v>
      </c>
      <c r="BG152" s="64"/>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row>
    <row r="153" spans="1:82" ht="22.5" x14ac:dyDescent="0.2">
      <c r="A153" s="244" t="s">
        <v>968</v>
      </c>
      <c r="B153" s="19" t="s">
        <v>969</v>
      </c>
      <c r="C153" s="44" t="str">
        <f t="shared" si="93"/>
        <v/>
      </c>
      <c r="D153" s="44" t="str">
        <f t="shared" si="92"/>
        <v/>
      </c>
      <c r="E153" s="119" t="str">
        <f t="shared" si="91"/>
        <v>No</v>
      </c>
      <c r="F153" s="119" t="s">
        <v>758</v>
      </c>
      <c r="G153" s="117" t="s">
        <v>970</v>
      </c>
      <c r="H153" s="18"/>
      <c r="I153" s="18"/>
      <c r="J153" s="18"/>
      <c r="K153" s="18"/>
      <c r="L153" s="18"/>
      <c r="M153" s="18"/>
      <c r="N153" s="18"/>
      <c r="O153" s="18"/>
      <c r="P153" s="18"/>
      <c r="Q153" s="18"/>
      <c r="R153" s="18"/>
      <c r="S153" s="18"/>
      <c r="T153" s="18"/>
      <c r="U153" s="18"/>
      <c r="V153" s="18"/>
      <c r="W153" s="18"/>
      <c r="X153" s="18"/>
      <c r="Y153" s="18"/>
      <c r="Z153" s="18"/>
      <c r="AA153" s="18"/>
      <c r="AB153" s="18" t="str">
        <f>IF(Tabel5[[#This Row],[Question ID]]="","",IF(Tabel5[[#This Row],[Respons Vendor]]=AE153,"ok","nok"))</f>
        <v>nok</v>
      </c>
      <c r="AC153" s="18" t="s">
        <v>68</v>
      </c>
      <c r="AD153" s="89">
        <v>1</v>
      </c>
      <c r="AE153" s="89" t="s">
        <v>684</v>
      </c>
      <c r="AF153" s="89">
        <f t="shared" si="69"/>
        <v>1</v>
      </c>
      <c r="AG153" s="89">
        <f>IF(AND(AE153="See Note",Tabel5[[#This Row],[Respons Vendor]]=AE153,Tabel5[[#This Row],[Note]]&lt;&gt;""),AF153,0)</f>
        <v>0</v>
      </c>
      <c r="AH153" s="89"/>
      <c r="AI153" s="90">
        <f>IF(AND(Tabel5[[#This Row],[Respons Vendor]]=AE153,Tabel5[[#This Row],[Respons Vendor]]&lt;&gt;"See Note"),AD153,AG153)</f>
        <v>0</v>
      </c>
      <c r="AJ153" s="18"/>
      <c r="AK153" s="89"/>
      <c r="AL153" s="18"/>
      <c r="AM153" s="95">
        <f t="shared" si="70"/>
        <v>0</v>
      </c>
      <c r="AN153" s="95">
        <f t="shared" si="71"/>
        <v>0</v>
      </c>
      <c r="AO153" s="95">
        <f t="shared" si="72"/>
        <v>0</v>
      </c>
      <c r="AP153" s="95">
        <f t="shared" si="73"/>
        <v>0</v>
      </c>
      <c r="AQ153" s="95">
        <f t="shared" si="74"/>
        <v>0</v>
      </c>
      <c r="AR153" s="95">
        <f t="shared" si="75"/>
        <v>0</v>
      </c>
      <c r="AS153" s="95">
        <f t="shared" si="76"/>
        <v>0</v>
      </c>
      <c r="AT153" s="95">
        <f t="shared" si="77"/>
        <v>0</v>
      </c>
      <c r="AU153" s="95">
        <f t="shared" si="78"/>
        <v>0</v>
      </c>
      <c r="AV153" s="95">
        <f t="shared" si="79"/>
        <v>0</v>
      </c>
      <c r="AW153" s="95">
        <f t="shared" si="80"/>
        <v>0</v>
      </c>
      <c r="AX153" s="95">
        <f t="shared" si="81"/>
        <v>0</v>
      </c>
      <c r="AY153" s="95">
        <f t="shared" si="82"/>
        <v>0</v>
      </c>
      <c r="AZ153" s="95">
        <f t="shared" si="83"/>
        <v>0</v>
      </c>
      <c r="BA153" s="95">
        <f t="shared" si="84"/>
        <v>0</v>
      </c>
      <c r="BB153" s="95">
        <f t="shared" si="85"/>
        <v>0</v>
      </c>
      <c r="BC153" s="95">
        <f t="shared" si="86"/>
        <v>1</v>
      </c>
      <c r="BD153" s="95">
        <f t="shared" si="87"/>
        <v>0</v>
      </c>
      <c r="BE153" s="95">
        <f t="shared" si="88"/>
        <v>0</v>
      </c>
      <c r="BF153" s="95">
        <f t="shared" si="89"/>
        <v>0</v>
      </c>
      <c r="BG153" s="64"/>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row>
    <row r="154" spans="1:82" ht="33.75" x14ac:dyDescent="0.2">
      <c r="A154" s="244" t="s">
        <v>971</v>
      </c>
      <c r="B154" s="19" t="s">
        <v>972</v>
      </c>
      <c r="C154" s="44" t="str">
        <f t="shared" si="93"/>
        <v/>
      </c>
      <c r="D154" s="44" t="str">
        <f t="shared" si="92"/>
        <v/>
      </c>
      <c r="E154" s="119" t="str">
        <f t="shared" si="91"/>
        <v>Yes</v>
      </c>
      <c r="F154" s="119" t="s">
        <v>746</v>
      </c>
      <c r="G154" s="117" t="s">
        <v>973</v>
      </c>
      <c r="H154" s="18"/>
      <c r="I154" s="18"/>
      <c r="J154" s="18"/>
      <c r="K154" s="18"/>
      <c r="L154" s="18"/>
      <c r="M154" s="18"/>
      <c r="N154" s="18"/>
      <c r="O154" s="18"/>
      <c r="P154" s="18"/>
      <c r="Q154" s="18"/>
      <c r="R154" s="18"/>
      <c r="S154" s="18"/>
      <c r="T154" s="18"/>
      <c r="U154" s="18"/>
      <c r="V154" s="18"/>
      <c r="W154" s="18"/>
      <c r="X154" s="18"/>
      <c r="Y154" s="18"/>
      <c r="Z154" s="18"/>
      <c r="AA154" s="18"/>
      <c r="AB154" s="18" t="str">
        <f>IF(Tabel5[[#This Row],[Question ID]]="","",IF(Tabel5[[#This Row],[Respons Vendor]]=AE154,"ok","nok"))</f>
        <v>nok</v>
      </c>
      <c r="AC154" s="18" t="s">
        <v>62</v>
      </c>
      <c r="AD154" s="89">
        <v>1</v>
      </c>
      <c r="AE154" s="89" t="s">
        <v>230</v>
      </c>
      <c r="AF154" s="89">
        <f t="shared" si="69"/>
        <v>1</v>
      </c>
      <c r="AG154" s="89">
        <f>IF(AND(AE154="See Note",Tabel5[[#This Row],[Respons Vendor]]=AE154,Tabel5[[#This Row],[Note]]&lt;&gt;""),AF154,0)</f>
        <v>0</v>
      </c>
      <c r="AH154" s="89"/>
      <c r="AI154" s="90">
        <f>IF(AND(Tabel5[[#This Row],[Respons Vendor]]=AE154,Tabel5[[#This Row],[Respons Vendor]]&lt;&gt;"See Note"),AD154,AG154)</f>
        <v>0</v>
      </c>
      <c r="AJ154" s="18"/>
      <c r="AK154" s="89"/>
      <c r="AL154" s="18"/>
      <c r="AM154" s="95">
        <f t="shared" si="70"/>
        <v>0</v>
      </c>
      <c r="AN154" s="95">
        <f t="shared" si="71"/>
        <v>0</v>
      </c>
      <c r="AO154" s="95">
        <f t="shared" si="72"/>
        <v>1</v>
      </c>
      <c r="AP154" s="95">
        <f t="shared" si="73"/>
        <v>0</v>
      </c>
      <c r="AQ154" s="95">
        <f t="shared" si="74"/>
        <v>0</v>
      </c>
      <c r="AR154" s="95">
        <f t="shared" si="75"/>
        <v>0</v>
      </c>
      <c r="AS154" s="95">
        <f t="shared" si="76"/>
        <v>0</v>
      </c>
      <c r="AT154" s="95">
        <f t="shared" si="77"/>
        <v>0</v>
      </c>
      <c r="AU154" s="95">
        <f t="shared" si="78"/>
        <v>0</v>
      </c>
      <c r="AV154" s="95">
        <f t="shared" si="79"/>
        <v>0</v>
      </c>
      <c r="AW154" s="95">
        <f t="shared" si="80"/>
        <v>0</v>
      </c>
      <c r="AX154" s="95">
        <f t="shared" si="81"/>
        <v>0</v>
      </c>
      <c r="AY154" s="95">
        <f t="shared" si="82"/>
        <v>0</v>
      </c>
      <c r="AZ154" s="95">
        <f t="shared" si="83"/>
        <v>0</v>
      </c>
      <c r="BA154" s="95">
        <f t="shared" si="84"/>
        <v>0</v>
      </c>
      <c r="BB154" s="95">
        <f t="shared" si="85"/>
        <v>0</v>
      </c>
      <c r="BC154" s="95">
        <f t="shared" si="86"/>
        <v>0</v>
      </c>
      <c r="BD154" s="95">
        <f t="shared" si="87"/>
        <v>0</v>
      </c>
      <c r="BE154" s="95">
        <f t="shared" si="88"/>
        <v>0</v>
      </c>
      <c r="BF154" s="95">
        <f t="shared" si="89"/>
        <v>0</v>
      </c>
      <c r="BG154" s="64"/>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row>
    <row r="155" spans="1:82" ht="25.5" x14ac:dyDescent="0.2">
      <c r="A155" s="244" t="s">
        <v>974</v>
      </c>
      <c r="B155" s="19" t="s">
        <v>975</v>
      </c>
      <c r="C155" s="44" t="str">
        <f t="shared" si="93"/>
        <v/>
      </c>
      <c r="D155" s="44" t="str">
        <f t="shared" si="92"/>
        <v/>
      </c>
      <c r="E155" s="119" t="str">
        <f t="shared" si="91"/>
        <v>No</v>
      </c>
      <c r="F155" s="119" t="s">
        <v>758</v>
      </c>
      <c r="G155" s="117" t="s">
        <v>976</v>
      </c>
      <c r="H155" s="18"/>
      <c r="I155" s="18"/>
      <c r="J155" s="18"/>
      <c r="K155" s="18"/>
      <c r="L155" s="18"/>
      <c r="M155" s="18"/>
      <c r="N155" s="18"/>
      <c r="O155" s="18"/>
      <c r="P155" s="18"/>
      <c r="Q155" s="18"/>
      <c r="R155" s="18"/>
      <c r="S155" s="18"/>
      <c r="T155" s="18"/>
      <c r="U155" s="18"/>
      <c r="V155" s="18"/>
      <c r="W155" s="18"/>
      <c r="X155" s="18"/>
      <c r="Y155" s="18"/>
      <c r="Z155" s="18"/>
      <c r="AA155" s="18"/>
      <c r="AB155" s="18" t="str">
        <f>IF(Tabel5[[#This Row],[Question ID]]="","",IF(Tabel5[[#This Row],[Respons Vendor]]=AE155,"ok","nok"))</f>
        <v>nok</v>
      </c>
      <c r="AC155" s="18" t="s">
        <v>68</v>
      </c>
      <c r="AD155" s="89">
        <v>1</v>
      </c>
      <c r="AE155" s="89" t="s">
        <v>684</v>
      </c>
      <c r="AF155" s="89">
        <f t="shared" si="69"/>
        <v>1</v>
      </c>
      <c r="AG155" s="89">
        <f>IF(AND(AE155="See Note",Tabel5[[#This Row],[Respons Vendor]]=AE155,Tabel5[[#This Row],[Note]]&lt;&gt;""),AF155,0)</f>
        <v>0</v>
      </c>
      <c r="AH155" s="89"/>
      <c r="AI155" s="90">
        <f>IF(AND(Tabel5[[#This Row],[Respons Vendor]]=AE155,Tabel5[[#This Row],[Respons Vendor]]&lt;&gt;"See Note"),AD155,AG155)</f>
        <v>0</v>
      </c>
      <c r="AJ155" s="18"/>
      <c r="AK155" s="89"/>
      <c r="AL155" s="18"/>
      <c r="AM155" s="95">
        <f t="shared" si="70"/>
        <v>0</v>
      </c>
      <c r="AN155" s="95">
        <f t="shared" si="71"/>
        <v>0</v>
      </c>
      <c r="AO155" s="95">
        <f t="shared" si="72"/>
        <v>0</v>
      </c>
      <c r="AP155" s="95">
        <f t="shared" si="73"/>
        <v>0</v>
      </c>
      <c r="AQ155" s="95">
        <f t="shared" si="74"/>
        <v>0</v>
      </c>
      <c r="AR155" s="95">
        <f t="shared" si="75"/>
        <v>0</v>
      </c>
      <c r="AS155" s="95">
        <f t="shared" si="76"/>
        <v>0</v>
      </c>
      <c r="AT155" s="95">
        <f t="shared" si="77"/>
        <v>0</v>
      </c>
      <c r="AU155" s="95">
        <f t="shared" si="78"/>
        <v>0</v>
      </c>
      <c r="AV155" s="95">
        <f t="shared" si="79"/>
        <v>0</v>
      </c>
      <c r="AW155" s="95">
        <f t="shared" si="80"/>
        <v>0</v>
      </c>
      <c r="AX155" s="95">
        <f t="shared" si="81"/>
        <v>0</v>
      </c>
      <c r="AY155" s="95">
        <f t="shared" si="82"/>
        <v>0</v>
      </c>
      <c r="AZ155" s="95">
        <f t="shared" si="83"/>
        <v>0</v>
      </c>
      <c r="BA155" s="95">
        <f t="shared" si="84"/>
        <v>0</v>
      </c>
      <c r="BB155" s="95">
        <f t="shared" si="85"/>
        <v>0</v>
      </c>
      <c r="BC155" s="95">
        <f t="shared" si="86"/>
        <v>1</v>
      </c>
      <c r="BD155" s="95">
        <f t="shared" si="87"/>
        <v>0</v>
      </c>
      <c r="BE155" s="95">
        <f t="shared" si="88"/>
        <v>0</v>
      </c>
      <c r="BF155" s="95">
        <f t="shared" si="89"/>
        <v>0</v>
      </c>
      <c r="BG155" s="64"/>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row>
    <row r="156" spans="1:82" ht="101.25" x14ac:dyDescent="0.2">
      <c r="A156" s="81" t="s">
        <v>977</v>
      </c>
      <c r="B156" s="19" t="s">
        <v>978</v>
      </c>
      <c r="C156" s="44" t="str">
        <f t="shared" si="93"/>
        <v/>
      </c>
      <c r="D156" s="44" t="str">
        <f t="shared" si="92"/>
        <v/>
      </c>
      <c r="E156" s="119" t="str">
        <f t="shared" si="91"/>
        <v>Yes</v>
      </c>
      <c r="F156" s="119" t="s">
        <v>746</v>
      </c>
      <c r="G156" s="117" t="s">
        <v>979</v>
      </c>
      <c r="H156" s="18"/>
      <c r="I156" s="18"/>
      <c r="J156" s="18"/>
      <c r="K156" s="18"/>
      <c r="L156" s="18"/>
      <c r="M156" s="18"/>
      <c r="N156" s="18"/>
      <c r="O156" s="18"/>
      <c r="P156" s="18"/>
      <c r="Q156" s="18"/>
      <c r="R156" s="18"/>
      <c r="S156" s="18"/>
      <c r="T156" s="18"/>
      <c r="U156" s="18"/>
      <c r="V156" s="18"/>
      <c r="W156" s="18"/>
      <c r="X156" s="18"/>
      <c r="Y156" s="18"/>
      <c r="Z156" s="18"/>
      <c r="AA156" s="18"/>
      <c r="AB156" s="18" t="str">
        <f>IF(Tabel5[[#This Row],[Question ID]]="","",IF(Tabel5[[#This Row],[Respons Vendor]]=AE156,"ok","nok"))</f>
        <v>nok</v>
      </c>
      <c r="AC156" s="18" t="s">
        <v>68</v>
      </c>
      <c r="AD156" s="105">
        <v>5</v>
      </c>
      <c r="AE156" s="89" t="s">
        <v>230</v>
      </c>
      <c r="AF156" s="89">
        <f t="shared" si="69"/>
        <v>5</v>
      </c>
      <c r="AG156" s="89">
        <f>IF(AND(AE156="See Note",Tabel5[[#This Row],[Respons Vendor]]=AE156,Tabel5[[#This Row],[Note]]&lt;&gt;""),AF156,0)</f>
        <v>0</v>
      </c>
      <c r="AH156" s="89"/>
      <c r="AI156" s="90">
        <f>IF(AND(Tabel5[[#This Row],[Respons Vendor]]=AE156,Tabel5[[#This Row],[Respons Vendor]]&lt;&gt;"See Note"),AD156,AG156)</f>
        <v>0</v>
      </c>
      <c r="AJ156" s="18"/>
      <c r="AK156" s="89"/>
      <c r="AL156" s="18"/>
      <c r="AM156" s="95">
        <f t="shared" si="70"/>
        <v>0</v>
      </c>
      <c r="AN156" s="95">
        <f t="shared" si="71"/>
        <v>0</v>
      </c>
      <c r="AO156" s="95">
        <f t="shared" si="72"/>
        <v>0</v>
      </c>
      <c r="AP156" s="95">
        <f t="shared" si="73"/>
        <v>0</v>
      </c>
      <c r="AQ156" s="95">
        <f t="shared" si="74"/>
        <v>0</v>
      </c>
      <c r="AR156" s="95">
        <f t="shared" si="75"/>
        <v>0</v>
      </c>
      <c r="AS156" s="95">
        <f t="shared" si="76"/>
        <v>0</v>
      </c>
      <c r="AT156" s="95">
        <f t="shared" si="77"/>
        <v>0</v>
      </c>
      <c r="AU156" s="95">
        <f t="shared" si="78"/>
        <v>0</v>
      </c>
      <c r="AV156" s="95">
        <f t="shared" si="79"/>
        <v>0</v>
      </c>
      <c r="AW156" s="95">
        <f t="shared" si="80"/>
        <v>0</v>
      </c>
      <c r="AX156" s="95">
        <f t="shared" si="81"/>
        <v>0</v>
      </c>
      <c r="AY156" s="95">
        <f t="shared" si="82"/>
        <v>0</v>
      </c>
      <c r="AZ156" s="95">
        <f t="shared" si="83"/>
        <v>0</v>
      </c>
      <c r="BA156" s="95">
        <f t="shared" si="84"/>
        <v>0</v>
      </c>
      <c r="BB156" s="95">
        <f t="shared" si="85"/>
        <v>0</v>
      </c>
      <c r="BC156" s="95">
        <f t="shared" si="86"/>
        <v>5</v>
      </c>
      <c r="BD156" s="95">
        <f t="shared" si="87"/>
        <v>0</v>
      </c>
      <c r="BE156" s="95">
        <f t="shared" si="88"/>
        <v>0</v>
      </c>
      <c r="BF156" s="95">
        <f t="shared" si="89"/>
        <v>0</v>
      </c>
      <c r="BG156" s="64"/>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row>
    <row r="157" spans="1:82" ht="25.5" x14ac:dyDescent="0.2">
      <c r="A157" s="81" t="s">
        <v>980</v>
      </c>
      <c r="B157" s="19" t="s">
        <v>981</v>
      </c>
      <c r="C157" s="44" t="str">
        <f t="shared" si="93"/>
        <v/>
      </c>
      <c r="D157" s="44" t="str">
        <f t="shared" si="92"/>
        <v/>
      </c>
      <c r="E157" s="119" t="str">
        <f t="shared" si="91"/>
        <v>Yes</v>
      </c>
      <c r="F157" s="119" t="s">
        <v>758</v>
      </c>
      <c r="G157" s="117" t="s">
        <v>982</v>
      </c>
      <c r="H157" s="18"/>
      <c r="I157" s="18"/>
      <c r="J157" s="18"/>
      <c r="K157" s="18"/>
      <c r="L157" s="18"/>
      <c r="M157" s="18"/>
      <c r="N157" s="18"/>
      <c r="O157" s="18"/>
      <c r="P157" s="18"/>
      <c r="Q157" s="18"/>
      <c r="R157" s="18"/>
      <c r="S157" s="18"/>
      <c r="T157" s="18"/>
      <c r="U157" s="18"/>
      <c r="V157" s="18"/>
      <c r="W157" s="18"/>
      <c r="X157" s="18"/>
      <c r="Y157" s="18"/>
      <c r="Z157" s="18"/>
      <c r="AA157" s="18"/>
      <c r="AB157" s="18" t="str">
        <f>IF(Tabel5[[#This Row],[Question ID]]="","",IF(Tabel5[[#This Row],[Respons Vendor]]=AE157,"ok","nok"))</f>
        <v>nok</v>
      </c>
      <c r="AC157" s="18" t="s">
        <v>68</v>
      </c>
      <c r="AD157" s="89">
        <v>1</v>
      </c>
      <c r="AE157" s="89" t="s">
        <v>230</v>
      </c>
      <c r="AF157" s="89">
        <f t="shared" si="69"/>
        <v>1</v>
      </c>
      <c r="AG157" s="89">
        <f>IF(AND(AE157="See Note",Tabel5[[#This Row],[Respons Vendor]]=AE157,Tabel5[[#This Row],[Note]]&lt;&gt;""),AF157,0)</f>
        <v>0</v>
      </c>
      <c r="AH157" s="89"/>
      <c r="AI157" s="90">
        <f>IF(AND(Tabel5[[#This Row],[Respons Vendor]]=AE157,Tabel5[[#This Row],[Respons Vendor]]&lt;&gt;"See Note"),AD157,AG157)</f>
        <v>0</v>
      </c>
      <c r="AJ157" s="18"/>
      <c r="AK157" s="89"/>
      <c r="AL157" s="18"/>
      <c r="AM157" s="95">
        <f t="shared" si="70"/>
        <v>0</v>
      </c>
      <c r="AN157" s="95">
        <f t="shared" si="71"/>
        <v>0</v>
      </c>
      <c r="AO157" s="95">
        <f t="shared" si="72"/>
        <v>0</v>
      </c>
      <c r="AP157" s="95">
        <f t="shared" si="73"/>
        <v>0</v>
      </c>
      <c r="AQ157" s="95">
        <f t="shared" si="74"/>
        <v>0</v>
      </c>
      <c r="AR157" s="95">
        <f t="shared" si="75"/>
        <v>0</v>
      </c>
      <c r="AS157" s="95">
        <f t="shared" si="76"/>
        <v>0</v>
      </c>
      <c r="AT157" s="95">
        <f t="shared" si="77"/>
        <v>0</v>
      </c>
      <c r="AU157" s="95">
        <f t="shared" si="78"/>
        <v>0</v>
      </c>
      <c r="AV157" s="95">
        <f t="shared" si="79"/>
        <v>0</v>
      </c>
      <c r="AW157" s="95">
        <f t="shared" si="80"/>
        <v>0</v>
      </c>
      <c r="AX157" s="95">
        <f t="shared" si="81"/>
        <v>0</v>
      </c>
      <c r="AY157" s="95">
        <f t="shared" si="82"/>
        <v>0</v>
      </c>
      <c r="AZ157" s="95">
        <f t="shared" si="83"/>
        <v>0</v>
      </c>
      <c r="BA157" s="95">
        <f t="shared" si="84"/>
        <v>0</v>
      </c>
      <c r="BB157" s="95">
        <f t="shared" si="85"/>
        <v>0</v>
      </c>
      <c r="BC157" s="95">
        <f t="shared" si="86"/>
        <v>1</v>
      </c>
      <c r="BD157" s="95">
        <f t="shared" si="87"/>
        <v>0</v>
      </c>
      <c r="BE157" s="95">
        <f t="shared" si="88"/>
        <v>0</v>
      </c>
      <c r="BF157" s="95">
        <f t="shared" si="89"/>
        <v>0</v>
      </c>
      <c r="BG157" s="64"/>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row>
    <row r="158" spans="1:82" x14ac:dyDescent="0.2">
      <c r="A158" s="81" t="s">
        <v>983</v>
      </c>
      <c r="B158" s="19" t="s">
        <v>984</v>
      </c>
      <c r="C158" s="44" t="str">
        <f t="shared" si="93"/>
        <v/>
      </c>
      <c r="D158" s="44" t="str">
        <f t="shared" si="92"/>
        <v/>
      </c>
      <c r="E158" s="119" t="str">
        <f t="shared" si="91"/>
        <v>Yes</v>
      </c>
      <c r="F158" s="119" t="s">
        <v>758</v>
      </c>
      <c r="G158" s="117" t="s">
        <v>985</v>
      </c>
      <c r="H158" s="18"/>
      <c r="I158" s="18"/>
      <c r="J158" s="18"/>
      <c r="K158" s="18"/>
      <c r="L158" s="18"/>
      <c r="M158" s="18"/>
      <c r="N158" s="18"/>
      <c r="O158" s="18"/>
      <c r="P158" s="18"/>
      <c r="Q158" s="18"/>
      <c r="R158" s="18"/>
      <c r="S158" s="18"/>
      <c r="T158" s="18"/>
      <c r="U158" s="18"/>
      <c r="V158" s="18"/>
      <c r="W158" s="18"/>
      <c r="X158" s="18"/>
      <c r="Y158" s="18"/>
      <c r="Z158" s="18"/>
      <c r="AA158" s="18"/>
      <c r="AB158" s="18" t="str">
        <f>IF(Tabel5[[#This Row],[Question ID]]="","",IF(Tabel5[[#This Row],[Respons Vendor]]=AE158,"ok","nok"))</f>
        <v>nok</v>
      </c>
      <c r="AC158" s="18" t="s">
        <v>66</v>
      </c>
      <c r="AD158" s="89">
        <v>1</v>
      </c>
      <c r="AE158" s="89" t="s">
        <v>230</v>
      </c>
      <c r="AF158" s="89">
        <f t="shared" si="69"/>
        <v>1</v>
      </c>
      <c r="AG158" s="89">
        <f>IF(AND(AE158="See Note",Tabel5[[#This Row],[Respons Vendor]]=AE158,Tabel5[[#This Row],[Note]]&lt;&gt;""),AF158,0)</f>
        <v>0</v>
      </c>
      <c r="AH158" s="89"/>
      <c r="AI158" s="90">
        <f>IF(AND(Tabel5[[#This Row],[Respons Vendor]]=AE158,Tabel5[[#This Row],[Respons Vendor]]&lt;&gt;"See Note"),AD158,AG158)</f>
        <v>0</v>
      </c>
      <c r="AJ158" s="18"/>
      <c r="AK158" s="89"/>
      <c r="AL158" s="18"/>
      <c r="AM158" s="95">
        <f t="shared" si="70"/>
        <v>0</v>
      </c>
      <c r="AN158" s="95">
        <f t="shared" si="71"/>
        <v>0</v>
      </c>
      <c r="AO158" s="95">
        <f t="shared" si="72"/>
        <v>0</v>
      </c>
      <c r="AP158" s="95">
        <f t="shared" si="73"/>
        <v>0</v>
      </c>
      <c r="AQ158" s="95">
        <f t="shared" si="74"/>
        <v>0</v>
      </c>
      <c r="AR158" s="95">
        <f t="shared" si="75"/>
        <v>0</v>
      </c>
      <c r="AS158" s="95">
        <f t="shared" si="76"/>
        <v>0</v>
      </c>
      <c r="AT158" s="95">
        <f t="shared" si="77"/>
        <v>0</v>
      </c>
      <c r="AU158" s="95">
        <f t="shared" si="78"/>
        <v>0</v>
      </c>
      <c r="AV158" s="95">
        <f t="shared" si="79"/>
        <v>0</v>
      </c>
      <c r="AW158" s="95">
        <f t="shared" si="80"/>
        <v>1</v>
      </c>
      <c r="AX158" s="95">
        <f t="shared" si="81"/>
        <v>0</v>
      </c>
      <c r="AY158" s="95">
        <f t="shared" si="82"/>
        <v>0</v>
      </c>
      <c r="AZ158" s="95">
        <f t="shared" si="83"/>
        <v>0</v>
      </c>
      <c r="BA158" s="95">
        <f t="shared" si="84"/>
        <v>0</v>
      </c>
      <c r="BB158" s="95">
        <f t="shared" si="85"/>
        <v>0</v>
      </c>
      <c r="BC158" s="95">
        <f t="shared" si="86"/>
        <v>0</v>
      </c>
      <c r="BD158" s="95">
        <f t="shared" si="87"/>
        <v>0</v>
      </c>
      <c r="BE158" s="95">
        <f t="shared" si="88"/>
        <v>0</v>
      </c>
      <c r="BF158" s="95">
        <f t="shared" si="89"/>
        <v>0</v>
      </c>
      <c r="BG158" s="64"/>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row>
    <row r="159" spans="1:82" x14ac:dyDescent="0.2">
      <c r="A159" s="245" t="s">
        <v>986</v>
      </c>
      <c r="B159" s="247" t="s">
        <v>987</v>
      </c>
      <c r="C159" s="44" t="str">
        <f t="shared" si="93"/>
        <v/>
      </c>
      <c r="D159" s="44" t="str">
        <f t="shared" si="92"/>
        <v/>
      </c>
      <c r="E159" s="119" t="str">
        <f t="shared" si="91"/>
        <v>Yes</v>
      </c>
      <c r="F159" s="119" t="s">
        <v>758</v>
      </c>
      <c r="G159" s="117"/>
      <c r="H159" s="18"/>
      <c r="I159" s="18"/>
      <c r="J159" s="18"/>
      <c r="K159" s="18"/>
      <c r="L159" s="18"/>
      <c r="M159" s="18"/>
      <c r="N159" s="18"/>
      <c r="O159" s="18"/>
      <c r="P159" s="18"/>
      <c r="Q159" s="18"/>
      <c r="R159" s="18"/>
      <c r="S159" s="18"/>
      <c r="T159" s="18"/>
      <c r="U159" s="18"/>
      <c r="V159" s="18"/>
      <c r="W159" s="18"/>
      <c r="X159" s="18"/>
      <c r="Y159" s="18"/>
      <c r="Z159" s="18"/>
      <c r="AA159" s="18"/>
      <c r="AB159" s="18" t="str">
        <f>IF(Tabel5[[#This Row],[Question ID]]="","",IF(Tabel5[[#This Row],[Respons Vendor]]=AE159,"ok","nok"))</f>
        <v>nok</v>
      </c>
      <c r="AC159" s="18" t="s">
        <v>66</v>
      </c>
      <c r="AD159" s="89">
        <v>1</v>
      </c>
      <c r="AE159" s="89" t="s">
        <v>230</v>
      </c>
      <c r="AF159" s="89">
        <f t="shared" si="69"/>
        <v>1</v>
      </c>
      <c r="AG159" s="89">
        <f>IF(AND(AE159="See Note",Tabel5[[#This Row],[Respons Vendor]]=AE159,Tabel5[[#This Row],[Note]]&lt;&gt;""),AF159,0)</f>
        <v>0</v>
      </c>
      <c r="AH159" s="89"/>
      <c r="AI159" s="90">
        <f>IF(AND(Tabel5[[#This Row],[Respons Vendor]]=AE159,Tabel5[[#This Row],[Respons Vendor]]&lt;&gt;"See Note"),AD159,AG159)</f>
        <v>0</v>
      </c>
      <c r="AJ159" s="18"/>
      <c r="AK159" s="89"/>
      <c r="AL159" s="18"/>
      <c r="AM159" s="95">
        <f t="shared" si="70"/>
        <v>0</v>
      </c>
      <c r="AN159" s="95">
        <f t="shared" si="71"/>
        <v>0</v>
      </c>
      <c r="AO159" s="95">
        <f t="shared" si="72"/>
        <v>0</v>
      </c>
      <c r="AP159" s="95">
        <f t="shared" si="73"/>
        <v>0</v>
      </c>
      <c r="AQ159" s="95">
        <f t="shared" si="74"/>
        <v>0</v>
      </c>
      <c r="AR159" s="95">
        <f t="shared" si="75"/>
        <v>0</v>
      </c>
      <c r="AS159" s="95">
        <f t="shared" si="76"/>
        <v>0</v>
      </c>
      <c r="AT159" s="95">
        <f t="shared" si="77"/>
        <v>0</v>
      </c>
      <c r="AU159" s="95">
        <f t="shared" si="78"/>
        <v>0</v>
      </c>
      <c r="AV159" s="95">
        <f t="shared" si="79"/>
        <v>0</v>
      </c>
      <c r="AW159" s="95">
        <f t="shared" si="80"/>
        <v>1</v>
      </c>
      <c r="AX159" s="95">
        <f t="shared" si="81"/>
        <v>0</v>
      </c>
      <c r="AY159" s="95">
        <f t="shared" si="82"/>
        <v>0</v>
      </c>
      <c r="AZ159" s="95">
        <f t="shared" si="83"/>
        <v>0</v>
      </c>
      <c r="BA159" s="95">
        <f t="shared" si="84"/>
        <v>0</v>
      </c>
      <c r="BB159" s="95">
        <f t="shared" si="85"/>
        <v>0</v>
      </c>
      <c r="BC159" s="95">
        <f t="shared" si="86"/>
        <v>0</v>
      </c>
      <c r="BD159" s="95">
        <f t="shared" si="87"/>
        <v>0</v>
      </c>
      <c r="BE159" s="95">
        <f t="shared" si="88"/>
        <v>0</v>
      </c>
      <c r="BF159" s="95">
        <f t="shared" si="89"/>
        <v>0</v>
      </c>
      <c r="BG159" s="64"/>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row>
    <row r="160" spans="1:82" x14ac:dyDescent="0.2">
      <c r="A160" s="245" t="s">
        <v>988</v>
      </c>
      <c r="B160" s="247" t="s">
        <v>989</v>
      </c>
      <c r="C160" s="44" t="str">
        <f t="shared" si="93"/>
        <v/>
      </c>
      <c r="D160" s="44" t="str">
        <f t="shared" si="92"/>
        <v/>
      </c>
      <c r="E160" s="119" t="str">
        <f t="shared" si="91"/>
        <v>Yes</v>
      </c>
      <c r="F160" s="119" t="s">
        <v>758</v>
      </c>
      <c r="G160" s="117" t="s">
        <v>985</v>
      </c>
      <c r="H160" s="18"/>
      <c r="I160" s="18"/>
      <c r="J160" s="18"/>
      <c r="K160" s="18"/>
      <c r="L160" s="18"/>
      <c r="M160" s="18"/>
      <c r="N160" s="18"/>
      <c r="O160" s="18"/>
      <c r="P160" s="18"/>
      <c r="Q160" s="18"/>
      <c r="R160" s="18"/>
      <c r="S160" s="18"/>
      <c r="T160" s="18"/>
      <c r="U160" s="18"/>
      <c r="V160" s="18"/>
      <c r="W160" s="18"/>
      <c r="X160" s="18"/>
      <c r="Y160" s="18"/>
      <c r="Z160" s="18"/>
      <c r="AA160" s="18"/>
      <c r="AB160" s="18" t="str">
        <f>IF(Tabel5[[#This Row],[Question ID]]="","",IF(Tabel5[[#This Row],[Respons Vendor]]=AE160,"ok","nok"))</f>
        <v>nok</v>
      </c>
      <c r="AC160" s="18" t="s">
        <v>66</v>
      </c>
      <c r="AD160" s="89">
        <v>1</v>
      </c>
      <c r="AE160" s="89" t="s">
        <v>230</v>
      </c>
      <c r="AF160" s="89">
        <f t="shared" si="69"/>
        <v>1</v>
      </c>
      <c r="AG160" s="89">
        <f>IF(AND(AE160="See Note",Tabel5[[#This Row],[Respons Vendor]]=AE160,Tabel5[[#This Row],[Note]]&lt;&gt;""),AF160,0)</f>
        <v>0</v>
      </c>
      <c r="AH160" s="89"/>
      <c r="AI160" s="90">
        <f>IF(AND(Tabel5[[#This Row],[Respons Vendor]]=AE160,Tabel5[[#This Row],[Respons Vendor]]&lt;&gt;"See Note"),AD160,AG160)</f>
        <v>0</v>
      </c>
      <c r="AJ160" s="18"/>
      <c r="AK160" s="89"/>
      <c r="AL160" s="18"/>
      <c r="AM160" s="95">
        <f t="shared" si="70"/>
        <v>0</v>
      </c>
      <c r="AN160" s="95">
        <f t="shared" si="71"/>
        <v>0</v>
      </c>
      <c r="AO160" s="95">
        <f t="shared" si="72"/>
        <v>0</v>
      </c>
      <c r="AP160" s="95">
        <f t="shared" si="73"/>
        <v>0</v>
      </c>
      <c r="AQ160" s="95">
        <f t="shared" si="74"/>
        <v>0</v>
      </c>
      <c r="AR160" s="95">
        <f t="shared" si="75"/>
        <v>0</v>
      </c>
      <c r="AS160" s="95">
        <f t="shared" si="76"/>
        <v>0</v>
      </c>
      <c r="AT160" s="95">
        <f t="shared" si="77"/>
        <v>0</v>
      </c>
      <c r="AU160" s="95">
        <f t="shared" si="78"/>
        <v>0</v>
      </c>
      <c r="AV160" s="95">
        <f t="shared" si="79"/>
        <v>0</v>
      </c>
      <c r="AW160" s="95">
        <f t="shared" si="80"/>
        <v>1</v>
      </c>
      <c r="AX160" s="95">
        <f t="shared" si="81"/>
        <v>0</v>
      </c>
      <c r="AY160" s="95">
        <f t="shared" si="82"/>
        <v>0</v>
      </c>
      <c r="AZ160" s="95">
        <f t="shared" si="83"/>
        <v>0</v>
      </c>
      <c r="BA160" s="95">
        <f t="shared" si="84"/>
        <v>0</v>
      </c>
      <c r="BB160" s="95">
        <f t="shared" si="85"/>
        <v>0</v>
      </c>
      <c r="BC160" s="95">
        <f t="shared" si="86"/>
        <v>0</v>
      </c>
      <c r="BD160" s="95">
        <f t="shared" si="87"/>
        <v>0</v>
      </c>
      <c r="BE160" s="95">
        <f t="shared" si="88"/>
        <v>0</v>
      </c>
      <c r="BF160" s="95">
        <f t="shared" si="89"/>
        <v>0</v>
      </c>
      <c r="BG160" s="64"/>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row>
    <row r="161" spans="1:82" x14ac:dyDescent="0.2">
      <c r="B161" s="79" t="s">
        <v>990</v>
      </c>
      <c r="C161" s="44">
        <v>0</v>
      </c>
      <c r="D161" s="44" t="str">
        <f t="shared" si="92"/>
        <v/>
      </c>
      <c r="E161" s="119">
        <f t="shared" si="91"/>
        <v>0</v>
      </c>
      <c r="F161" s="119"/>
      <c r="G161" s="117"/>
      <c r="H161" s="18"/>
      <c r="I161" s="18"/>
      <c r="J161" s="18"/>
      <c r="K161" s="18"/>
      <c r="L161" s="18"/>
      <c r="M161" s="18"/>
      <c r="N161" s="18"/>
      <c r="O161" s="18"/>
      <c r="P161" s="18"/>
      <c r="Q161" s="18"/>
      <c r="R161" s="18"/>
      <c r="S161" s="18"/>
      <c r="T161" s="18"/>
      <c r="U161" s="18"/>
      <c r="V161" s="18"/>
      <c r="W161" s="18"/>
      <c r="X161" s="18"/>
      <c r="Y161" s="18"/>
      <c r="Z161" s="18"/>
      <c r="AA161" s="18"/>
      <c r="AB161" s="18" t="str">
        <f>IF(Tabel5[[#This Row],[Question ID]]="","",IF(Tabel5[[#This Row],[Respons Vendor]]=AE161,"ok","nok"))</f>
        <v/>
      </c>
      <c r="AC161" s="18"/>
      <c r="AD161" s="89"/>
      <c r="AE161" s="89"/>
      <c r="AF161" s="89">
        <f t="shared" si="69"/>
        <v>0</v>
      </c>
      <c r="AG161" s="89">
        <f>IF(AND(AE161="See Note",Tabel5[[#This Row],[Respons Vendor]]=AE161,Tabel5[[#This Row],[Note]]&lt;&gt;""),AF161,0)</f>
        <v>0</v>
      </c>
      <c r="AH161" s="89"/>
      <c r="AI161" s="90">
        <f>IF(AND(Tabel5[[#This Row],[Respons Vendor]]=AE161,Tabel5[[#This Row],[Respons Vendor]]&lt;&gt;"See Note"),AD161,AG161)</f>
        <v>0</v>
      </c>
      <c r="AJ161" s="18"/>
      <c r="AK161" s="89"/>
      <c r="AL161" s="18"/>
      <c r="AM161" s="95">
        <f t="shared" si="70"/>
        <v>0</v>
      </c>
      <c r="AN161" s="95">
        <f t="shared" si="71"/>
        <v>0</v>
      </c>
      <c r="AO161" s="95">
        <f t="shared" si="72"/>
        <v>0</v>
      </c>
      <c r="AP161" s="95">
        <f t="shared" si="73"/>
        <v>0</v>
      </c>
      <c r="AQ161" s="95">
        <f t="shared" si="74"/>
        <v>0</v>
      </c>
      <c r="AR161" s="95">
        <f t="shared" si="75"/>
        <v>0</v>
      </c>
      <c r="AS161" s="95">
        <f t="shared" si="76"/>
        <v>0</v>
      </c>
      <c r="AT161" s="95">
        <f t="shared" si="77"/>
        <v>0</v>
      </c>
      <c r="AU161" s="95">
        <f t="shared" si="78"/>
        <v>0</v>
      </c>
      <c r="AV161" s="95">
        <f t="shared" si="79"/>
        <v>0</v>
      </c>
      <c r="AW161" s="95">
        <f t="shared" si="80"/>
        <v>0</v>
      </c>
      <c r="AX161" s="95">
        <f t="shared" si="81"/>
        <v>0</v>
      </c>
      <c r="AY161" s="95">
        <f t="shared" si="82"/>
        <v>0</v>
      </c>
      <c r="AZ161" s="95">
        <f t="shared" si="83"/>
        <v>0</v>
      </c>
      <c r="BA161" s="95">
        <f t="shared" si="84"/>
        <v>0</v>
      </c>
      <c r="BB161" s="95">
        <f t="shared" si="85"/>
        <v>0</v>
      </c>
      <c r="BC161" s="95">
        <f t="shared" si="86"/>
        <v>0</v>
      </c>
      <c r="BD161" s="95">
        <f t="shared" si="87"/>
        <v>0</v>
      </c>
      <c r="BE161" s="95">
        <f t="shared" si="88"/>
        <v>0</v>
      </c>
      <c r="BF161" s="95">
        <f t="shared" si="89"/>
        <v>0</v>
      </c>
      <c r="BG161" s="64"/>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row>
    <row r="162" spans="1:82" x14ac:dyDescent="0.2">
      <c r="B162" s="80" t="s">
        <v>991</v>
      </c>
      <c r="C162" s="44">
        <v>0</v>
      </c>
      <c r="D162" s="44" t="str">
        <f t="shared" si="92"/>
        <v/>
      </c>
      <c r="E162" s="119">
        <f t="shared" si="91"/>
        <v>0</v>
      </c>
      <c r="F162" s="119"/>
      <c r="G162" s="117"/>
      <c r="H162" s="18"/>
      <c r="I162" s="18"/>
      <c r="J162" s="18"/>
      <c r="K162" s="18"/>
      <c r="L162" s="18"/>
      <c r="M162" s="18"/>
      <c r="N162" s="18"/>
      <c r="O162" s="18"/>
      <c r="P162" s="18"/>
      <c r="Q162" s="18"/>
      <c r="R162" s="18"/>
      <c r="S162" s="18"/>
      <c r="T162" s="18"/>
      <c r="U162" s="18"/>
      <c r="V162" s="18"/>
      <c r="W162" s="18"/>
      <c r="X162" s="18"/>
      <c r="Y162" s="18"/>
      <c r="Z162" s="18"/>
      <c r="AA162" s="18"/>
      <c r="AB162" s="18" t="str">
        <f>IF(Tabel5[[#This Row],[Question ID]]="","",IF(Tabel5[[#This Row],[Respons Vendor]]=AE162,"ok","nok"))</f>
        <v/>
      </c>
      <c r="AC162" s="18"/>
      <c r="AD162" s="89"/>
      <c r="AE162" s="89"/>
      <c r="AF162" s="89">
        <f t="shared" si="69"/>
        <v>0</v>
      </c>
      <c r="AG162" s="89">
        <f>IF(AND(AE162="See Note",Tabel5[[#This Row],[Respons Vendor]]=AE162,Tabel5[[#This Row],[Note]]&lt;&gt;""),AF162,0)</f>
        <v>0</v>
      </c>
      <c r="AH162" s="89"/>
      <c r="AI162" s="90">
        <f>IF(AND(Tabel5[[#This Row],[Respons Vendor]]=AE162,Tabel5[[#This Row],[Respons Vendor]]&lt;&gt;"See Note"),AD162,AG162)</f>
        <v>0</v>
      </c>
      <c r="AJ162" s="18"/>
      <c r="AK162" s="89"/>
      <c r="AL162" s="18"/>
      <c r="AM162" s="95">
        <f t="shared" si="70"/>
        <v>0</v>
      </c>
      <c r="AN162" s="95">
        <f t="shared" si="71"/>
        <v>0</v>
      </c>
      <c r="AO162" s="95">
        <f t="shared" si="72"/>
        <v>0</v>
      </c>
      <c r="AP162" s="95">
        <f t="shared" si="73"/>
        <v>0</v>
      </c>
      <c r="AQ162" s="95">
        <f t="shared" si="74"/>
        <v>0</v>
      </c>
      <c r="AR162" s="95">
        <f t="shared" si="75"/>
        <v>0</v>
      </c>
      <c r="AS162" s="95">
        <f t="shared" si="76"/>
        <v>0</v>
      </c>
      <c r="AT162" s="95">
        <f t="shared" si="77"/>
        <v>0</v>
      </c>
      <c r="AU162" s="95">
        <f t="shared" si="78"/>
        <v>0</v>
      </c>
      <c r="AV162" s="95">
        <f t="shared" si="79"/>
        <v>0</v>
      </c>
      <c r="AW162" s="95">
        <f t="shared" si="80"/>
        <v>0</v>
      </c>
      <c r="AX162" s="95">
        <f t="shared" si="81"/>
        <v>0</v>
      </c>
      <c r="AY162" s="95">
        <f t="shared" si="82"/>
        <v>0</v>
      </c>
      <c r="AZ162" s="95">
        <f t="shared" si="83"/>
        <v>0</v>
      </c>
      <c r="BA162" s="95">
        <f t="shared" si="84"/>
        <v>0</v>
      </c>
      <c r="BB162" s="95">
        <f t="shared" si="85"/>
        <v>0</v>
      </c>
      <c r="BC162" s="95">
        <f t="shared" si="86"/>
        <v>0</v>
      </c>
      <c r="BD162" s="95">
        <f t="shared" si="87"/>
        <v>0</v>
      </c>
      <c r="BE162" s="95">
        <f t="shared" si="88"/>
        <v>0</v>
      </c>
      <c r="BF162" s="95">
        <f t="shared" si="89"/>
        <v>0</v>
      </c>
      <c r="BG162" s="64"/>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row>
    <row r="163" spans="1:82" ht="38.25" x14ac:dyDescent="0.2">
      <c r="A163" s="81" t="s">
        <v>992</v>
      </c>
      <c r="B163" s="19" t="s">
        <v>993</v>
      </c>
      <c r="C163" s="44" t="str">
        <f>IF(_Medisch="nee","N/A","")</f>
        <v/>
      </c>
      <c r="D163" s="44" t="str">
        <f t="shared" si="92"/>
        <v/>
      </c>
      <c r="E163" s="119" t="str">
        <f t="shared" si="91"/>
        <v>Yes</v>
      </c>
      <c r="F163" s="119" t="s">
        <v>758</v>
      </c>
      <c r="G163" s="117"/>
      <c r="H163" s="18"/>
      <c r="I163" s="18"/>
      <c r="J163" s="18"/>
      <c r="K163" s="18"/>
      <c r="L163" s="18"/>
      <c r="M163" s="18"/>
      <c r="N163" s="18"/>
      <c r="O163" s="18"/>
      <c r="P163" s="18"/>
      <c r="Q163" s="18"/>
      <c r="R163" s="18"/>
      <c r="S163" s="18"/>
      <c r="T163" s="18"/>
      <c r="U163" s="18"/>
      <c r="V163" s="18"/>
      <c r="W163" s="18"/>
      <c r="X163" s="18"/>
      <c r="Y163" s="18"/>
      <c r="Z163" s="18"/>
      <c r="AA163" s="18"/>
      <c r="AB163" s="18" t="str">
        <f>IF(Tabel5[[#This Row],[Question ID]]="","",IF(Tabel5[[#This Row],[Respons Vendor]]=AE163,"ok","nok"))</f>
        <v>nok</v>
      </c>
      <c r="AC163" s="18" t="s">
        <v>69</v>
      </c>
      <c r="AD163" s="105">
        <v>5</v>
      </c>
      <c r="AE163" s="89" t="s">
        <v>230</v>
      </c>
      <c r="AF163" s="89">
        <f t="shared" si="69"/>
        <v>5</v>
      </c>
      <c r="AG163" s="89">
        <f>IF(AND(AE163="See Note",Tabel5[[#This Row],[Respons Vendor]]=AE163,Tabel5[[#This Row],[Note]]&lt;&gt;""),AF163,0)</f>
        <v>0</v>
      </c>
      <c r="AH163" s="89"/>
      <c r="AI163" s="90">
        <f>IF(AND(Tabel5[[#This Row],[Respons Vendor]]=AE163,Tabel5[[#This Row],[Respons Vendor]]&lt;&gt;"See Note"),AD163,AG163)</f>
        <v>0</v>
      </c>
      <c r="AJ163" s="18"/>
      <c r="AK163" s="89"/>
      <c r="AL163" s="18"/>
      <c r="AM163" s="95">
        <f t="shared" si="70"/>
        <v>0</v>
      </c>
      <c r="AN163" s="95">
        <f t="shared" si="71"/>
        <v>0</v>
      </c>
      <c r="AO163" s="95">
        <f t="shared" si="72"/>
        <v>0</v>
      </c>
      <c r="AP163" s="95">
        <f t="shared" si="73"/>
        <v>0</v>
      </c>
      <c r="AQ163" s="95">
        <f t="shared" si="74"/>
        <v>0</v>
      </c>
      <c r="AR163" s="95">
        <f t="shared" si="75"/>
        <v>0</v>
      </c>
      <c r="AS163" s="95">
        <f t="shared" si="76"/>
        <v>0</v>
      </c>
      <c r="AT163" s="95">
        <f t="shared" si="77"/>
        <v>0</v>
      </c>
      <c r="AU163" s="95">
        <f t="shared" si="78"/>
        <v>0</v>
      </c>
      <c r="AV163" s="95">
        <f t="shared" si="79"/>
        <v>0</v>
      </c>
      <c r="AW163" s="95">
        <f t="shared" si="80"/>
        <v>0</v>
      </c>
      <c r="AX163" s="95">
        <f t="shared" si="81"/>
        <v>0</v>
      </c>
      <c r="AY163" s="95">
        <f t="shared" si="82"/>
        <v>0</v>
      </c>
      <c r="AZ163" s="95">
        <f t="shared" si="83"/>
        <v>0</v>
      </c>
      <c r="BA163" s="95">
        <f t="shared" si="84"/>
        <v>0</v>
      </c>
      <c r="BB163" s="95">
        <f t="shared" si="85"/>
        <v>0</v>
      </c>
      <c r="BC163" s="95">
        <f t="shared" si="86"/>
        <v>0</v>
      </c>
      <c r="BD163" s="95">
        <f t="shared" si="87"/>
        <v>0</v>
      </c>
      <c r="BE163" s="95">
        <f t="shared" si="88"/>
        <v>5</v>
      </c>
      <c r="BF163" s="95">
        <f t="shared" si="89"/>
        <v>0</v>
      </c>
      <c r="BG163" s="64"/>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row>
    <row r="164" spans="1:82" ht="25.5" x14ac:dyDescent="0.2">
      <c r="A164" s="81" t="s">
        <v>994</v>
      </c>
      <c r="B164" s="19" t="s">
        <v>995</v>
      </c>
      <c r="C164" s="44" t="str">
        <f>IF(_Medisch="nee","N/A","")</f>
        <v/>
      </c>
      <c r="D164" s="44" t="str">
        <f t="shared" si="92"/>
        <v/>
      </c>
      <c r="E164" s="119" t="str">
        <f t="shared" si="91"/>
        <v>Yes</v>
      </c>
      <c r="F164" s="119" t="s">
        <v>758</v>
      </c>
      <c r="G164" s="117" t="s">
        <v>996</v>
      </c>
      <c r="H164" s="18"/>
      <c r="I164" s="18"/>
      <c r="J164" s="18"/>
      <c r="K164" s="18"/>
      <c r="L164" s="18"/>
      <c r="M164" s="18"/>
      <c r="N164" s="18"/>
      <c r="O164" s="18"/>
      <c r="P164" s="18"/>
      <c r="Q164" s="18"/>
      <c r="R164" s="18"/>
      <c r="S164" s="18"/>
      <c r="T164" s="18"/>
      <c r="U164" s="18"/>
      <c r="V164" s="18"/>
      <c r="W164" s="18"/>
      <c r="X164" s="18"/>
      <c r="Y164" s="18"/>
      <c r="Z164" s="18"/>
      <c r="AA164" s="18"/>
      <c r="AB164" s="18" t="str">
        <f>IF(Tabel5[[#This Row],[Question ID]]="","",IF(Tabel5[[#This Row],[Respons Vendor]]=AE164,"ok","nok"))</f>
        <v>nok</v>
      </c>
      <c r="AC164" s="18" t="s">
        <v>66</v>
      </c>
      <c r="AD164" s="105">
        <v>5</v>
      </c>
      <c r="AE164" s="89" t="s">
        <v>230</v>
      </c>
      <c r="AF164" s="89">
        <f t="shared" si="69"/>
        <v>5</v>
      </c>
      <c r="AG164" s="89">
        <f>IF(AND(AE164="See Note",Tabel5[[#This Row],[Respons Vendor]]=AE164,Tabel5[[#This Row],[Note]]&lt;&gt;""),AF164,0)</f>
        <v>0</v>
      </c>
      <c r="AH164" s="89"/>
      <c r="AI164" s="90">
        <f>IF(AND(Tabel5[[#This Row],[Respons Vendor]]=AE164,Tabel5[[#This Row],[Respons Vendor]]&lt;&gt;"See Note"),AD164,AG164)</f>
        <v>0</v>
      </c>
      <c r="AJ164" s="18"/>
      <c r="AK164" s="89"/>
      <c r="AL164" s="18"/>
      <c r="AM164" s="95">
        <f t="shared" si="70"/>
        <v>0</v>
      </c>
      <c r="AN164" s="95">
        <f t="shared" si="71"/>
        <v>0</v>
      </c>
      <c r="AO164" s="95">
        <f t="shared" si="72"/>
        <v>0</v>
      </c>
      <c r="AP164" s="95">
        <f t="shared" si="73"/>
        <v>0</v>
      </c>
      <c r="AQ164" s="95">
        <f t="shared" si="74"/>
        <v>0</v>
      </c>
      <c r="AR164" s="95">
        <f t="shared" si="75"/>
        <v>0</v>
      </c>
      <c r="AS164" s="95">
        <f t="shared" si="76"/>
        <v>0</v>
      </c>
      <c r="AT164" s="95">
        <f t="shared" si="77"/>
        <v>0</v>
      </c>
      <c r="AU164" s="95">
        <f t="shared" si="78"/>
        <v>0</v>
      </c>
      <c r="AV164" s="95">
        <f t="shared" si="79"/>
        <v>0</v>
      </c>
      <c r="AW164" s="95">
        <f t="shared" si="80"/>
        <v>5</v>
      </c>
      <c r="AX164" s="95">
        <f t="shared" si="81"/>
        <v>0</v>
      </c>
      <c r="AY164" s="95">
        <f t="shared" si="82"/>
        <v>0</v>
      </c>
      <c r="AZ164" s="95">
        <f t="shared" si="83"/>
        <v>0</v>
      </c>
      <c r="BA164" s="95">
        <f t="shared" si="84"/>
        <v>0</v>
      </c>
      <c r="BB164" s="95">
        <f t="shared" si="85"/>
        <v>0</v>
      </c>
      <c r="BC164" s="95">
        <f t="shared" si="86"/>
        <v>0</v>
      </c>
      <c r="BD164" s="95">
        <f t="shared" si="87"/>
        <v>0</v>
      </c>
      <c r="BE164" s="95">
        <f t="shared" si="88"/>
        <v>0</v>
      </c>
      <c r="BF164" s="95">
        <f t="shared" si="89"/>
        <v>0</v>
      </c>
      <c r="BG164" s="64"/>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row>
    <row r="165" spans="1:82" ht="22.5" x14ac:dyDescent="0.2">
      <c r="A165" s="245" t="s">
        <v>997</v>
      </c>
      <c r="B165" s="247" t="s">
        <v>998</v>
      </c>
      <c r="C165" s="44" t="str">
        <f>IF(_Medisch="nee","N/A","")</f>
        <v/>
      </c>
      <c r="D165" s="44" t="str">
        <f t="shared" si="92"/>
        <v/>
      </c>
      <c r="E165" s="119" t="str">
        <f t="shared" si="91"/>
        <v>Yes</v>
      </c>
      <c r="F165" s="119" t="s">
        <v>758</v>
      </c>
      <c r="G165" s="117" t="s">
        <v>999</v>
      </c>
      <c r="H165" s="18"/>
      <c r="I165" s="18"/>
      <c r="J165" s="18"/>
      <c r="K165" s="18"/>
      <c r="L165" s="18"/>
      <c r="M165" s="18"/>
      <c r="N165" s="18"/>
      <c r="O165" s="18"/>
      <c r="P165" s="18"/>
      <c r="Q165" s="18"/>
      <c r="R165" s="18"/>
      <c r="S165" s="18"/>
      <c r="T165" s="18"/>
      <c r="U165" s="18"/>
      <c r="V165" s="18"/>
      <c r="W165" s="18"/>
      <c r="X165" s="18"/>
      <c r="Y165" s="18"/>
      <c r="Z165" s="18"/>
      <c r="AA165" s="18"/>
      <c r="AB165" s="18" t="str">
        <f>IF(Tabel5[[#This Row],[Question ID]]="","",IF(Tabel5[[#This Row],[Respons Vendor]]=AE165,"ok","nok"))</f>
        <v>nok</v>
      </c>
      <c r="AC165" s="18" t="s">
        <v>66</v>
      </c>
      <c r="AD165" s="89">
        <v>1</v>
      </c>
      <c r="AE165" s="89" t="s">
        <v>230</v>
      </c>
      <c r="AF165" s="89">
        <f t="shared" si="69"/>
        <v>1</v>
      </c>
      <c r="AG165" s="89">
        <f>IF(AND(AE165="See Note",Tabel5[[#This Row],[Respons Vendor]]=AE165,Tabel5[[#This Row],[Note]]&lt;&gt;""),AF165,0)</f>
        <v>0</v>
      </c>
      <c r="AH165" s="89"/>
      <c r="AI165" s="90">
        <f>IF(AND(Tabel5[[#This Row],[Respons Vendor]]=AE165,Tabel5[[#This Row],[Respons Vendor]]&lt;&gt;"See Note"),AD165,AG165)</f>
        <v>0</v>
      </c>
      <c r="AJ165" s="18"/>
      <c r="AK165" s="89"/>
      <c r="AL165" s="18"/>
      <c r="AM165" s="95">
        <f t="shared" si="70"/>
        <v>0</v>
      </c>
      <c r="AN165" s="95">
        <f t="shared" si="71"/>
        <v>0</v>
      </c>
      <c r="AO165" s="95">
        <f t="shared" si="72"/>
        <v>0</v>
      </c>
      <c r="AP165" s="95">
        <f t="shared" si="73"/>
        <v>0</v>
      </c>
      <c r="AQ165" s="95">
        <f t="shared" si="74"/>
        <v>0</v>
      </c>
      <c r="AR165" s="95">
        <f t="shared" si="75"/>
        <v>0</v>
      </c>
      <c r="AS165" s="95">
        <f t="shared" si="76"/>
        <v>0</v>
      </c>
      <c r="AT165" s="95">
        <f t="shared" si="77"/>
        <v>0</v>
      </c>
      <c r="AU165" s="95">
        <f t="shared" si="78"/>
        <v>0</v>
      </c>
      <c r="AV165" s="95">
        <f t="shared" si="79"/>
        <v>0</v>
      </c>
      <c r="AW165" s="95">
        <f t="shared" si="80"/>
        <v>1</v>
      </c>
      <c r="AX165" s="95">
        <f t="shared" si="81"/>
        <v>0</v>
      </c>
      <c r="AY165" s="95">
        <f t="shared" si="82"/>
        <v>0</v>
      </c>
      <c r="AZ165" s="95">
        <f t="shared" si="83"/>
        <v>0</v>
      </c>
      <c r="BA165" s="95">
        <f t="shared" si="84"/>
        <v>0</v>
      </c>
      <c r="BB165" s="95">
        <f t="shared" si="85"/>
        <v>0</v>
      </c>
      <c r="BC165" s="95">
        <f t="shared" si="86"/>
        <v>0</v>
      </c>
      <c r="BD165" s="95">
        <f t="shared" si="87"/>
        <v>0</v>
      </c>
      <c r="BE165" s="95">
        <f t="shared" si="88"/>
        <v>0</v>
      </c>
      <c r="BF165" s="95">
        <f t="shared" si="89"/>
        <v>0</v>
      </c>
      <c r="BG165" s="64"/>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row>
    <row r="166" spans="1:82" ht="22.5" x14ac:dyDescent="0.2">
      <c r="A166" s="81" t="s">
        <v>1000</v>
      </c>
      <c r="B166" s="19" t="s">
        <v>1001</v>
      </c>
      <c r="C166" s="44" t="str">
        <f>IF(_Medisch="nee","N/A","")</f>
        <v/>
      </c>
      <c r="D166" s="44" t="str">
        <f t="shared" si="92"/>
        <v/>
      </c>
      <c r="E166" s="119">
        <f t="shared" si="91"/>
        <v>0</v>
      </c>
      <c r="F166" s="119" t="s">
        <v>1002</v>
      </c>
      <c r="G166" s="117" t="s">
        <v>1003</v>
      </c>
      <c r="H166" s="18"/>
      <c r="I166" s="18"/>
      <c r="J166" s="18"/>
      <c r="K166" s="18"/>
      <c r="L166" s="18"/>
      <c r="M166" s="18"/>
      <c r="N166" s="18"/>
      <c r="O166" s="18"/>
      <c r="P166" s="18"/>
      <c r="Q166" s="18"/>
      <c r="R166" s="18"/>
      <c r="S166" s="18"/>
      <c r="T166" s="18"/>
      <c r="U166" s="18"/>
      <c r="V166" s="18"/>
      <c r="W166" s="18"/>
      <c r="X166" s="18"/>
      <c r="Y166" s="18"/>
      <c r="Z166" s="18"/>
      <c r="AA166" s="18"/>
      <c r="AB166" s="18" t="str">
        <f>IF(Tabel5[[#This Row],[Question ID]]="","",IF(Tabel5[[#This Row],[Respons Vendor]]=AE166,"ok","nok"))</f>
        <v>ok</v>
      </c>
      <c r="AC166" s="18" t="s">
        <v>66</v>
      </c>
      <c r="AD166" s="89"/>
      <c r="AE166" s="89"/>
      <c r="AF166" s="89">
        <f t="shared" si="69"/>
        <v>0</v>
      </c>
      <c r="AG166" s="89">
        <f>IF(AND(AE166="See Note",Tabel5[[#This Row],[Respons Vendor]]=AE166,Tabel5[[#This Row],[Note]]&lt;&gt;""),AF166,0)</f>
        <v>0</v>
      </c>
      <c r="AH166" s="89"/>
      <c r="AI166" s="90">
        <f>IF(AND(Tabel5[[#This Row],[Respons Vendor]]=AE166,Tabel5[[#This Row],[Respons Vendor]]&lt;&gt;"See Note"),AD166,AG166)</f>
        <v>0</v>
      </c>
      <c r="AJ166" s="18"/>
      <c r="AK166" s="89"/>
      <c r="AL166" s="18"/>
      <c r="AM166" s="95">
        <f t="shared" si="70"/>
        <v>0</v>
      </c>
      <c r="AN166" s="95">
        <f t="shared" si="71"/>
        <v>0</v>
      </c>
      <c r="AO166" s="95">
        <f t="shared" si="72"/>
        <v>0</v>
      </c>
      <c r="AP166" s="95">
        <f t="shared" si="73"/>
        <v>0</v>
      </c>
      <c r="AQ166" s="95">
        <f t="shared" si="74"/>
        <v>0</v>
      </c>
      <c r="AR166" s="95">
        <f t="shared" si="75"/>
        <v>0</v>
      </c>
      <c r="AS166" s="95">
        <f t="shared" si="76"/>
        <v>0</v>
      </c>
      <c r="AT166" s="95">
        <f t="shared" si="77"/>
        <v>0</v>
      </c>
      <c r="AU166" s="95">
        <f t="shared" si="78"/>
        <v>0</v>
      </c>
      <c r="AV166" s="95">
        <f t="shared" si="79"/>
        <v>0</v>
      </c>
      <c r="AW166" s="95">
        <f t="shared" si="80"/>
        <v>0</v>
      </c>
      <c r="AX166" s="95">
        <f t="shared" si="81"/>
        <v>0</v>
      </c>
      <c r="AY166" s="95">
        <f t="shared" si="82"/>
        <v>0</v>
      </c>
      <c r="AZ166" s="95">
        <f t="shared" si="83"/>
        <v>0</v>
      </c>
      <c r="BA166" s="95">
        <f t="shared" si="84"/>
        <v>0</v>
      </c>
      <c r="BB166" s="95">
        <f t="shared" si="85"/>
        <v>0</v>
      </c>
      <c r="BC166" s="95">
        <f t="shared" si="86"/>
        <v>0</v>
      </c>
      <c r="BD166" s="95">
        <f t="shared" si="87"/>
        <v>0</v>
      </c>
      <c r="BE166" s="95">
        <f t="shared" si="88"/>
        <v>0</v>
      </c>
      <c r="BF166" s="95">
        <f t="shared" si="89"/>
        <v>0</v>
      </c>
      <c r="BG166" s="64"/>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row>
    <row r="167" spans="1:82" x14ac:dyDescent="0.2">
      <c r="B167" s="79" t="s">
        <v>1004</v>
      </c>
      <c r="C167" s="44">
        <v>0</v>
      </c>
      <c r="D167" s="44" t="str">
        <f t="shared" si="92"/>
        <v/>
      </c>
      <c r="E167" s="119">
        <f t="shared" si="91"/>
        <v>0</v>
      </c>
      <c r="F167" s="119"/>
      <c r="G167" s="117"/>
      <c r="H167" s="18"/>
      <c r="I167" s="18"/>
      <c r="J167" s="18"/>
      <c r="K167" s="18"/>
      <c r="L167" s="18"/>
      <c r="M167" s="18"/>
      <c r="N167" s="18"/>
      <c r="O167" s="18"/>
      <c r="P167" s="18"/>
      <c r="Q167" s="18"/>
      <c r="R167" s="18"/>
      <c r="S167" s="18"/>
      <c r="T167" s="18"/>
      <c r="U167" s="18"/>
      <c r="V167" s="18"/>
      <c r="W167" s="18"/>
      <c r="X167" s="18"/>
      <c r="Y167" s="18"/>
      <c r="Z167" s="18"/>
      <c r="AA167" s="18"/>
      <c r="AB167" s="18" t="str">
        <f>IF(Tabel5[[#This Row],[Question ID]]="","",IF(Tabel5[[#This Row],[Respons Vendor]]=AE167,"ok","nok"))</f>
        <v/>
      </c>
      <c r="AC167" s="18"/>
      <c r="AD167" s="89"/>
      <c r="AE167" s="89"/>
      <c r="AF167" s="89">
        <f t="shared" si="69"/>
        <v>0</v>
      </c>
      <c r="AG167" s="89">
        <f>IF(AND(AE167="See Note",Tabel5[[#This Row],[Respons Vendor]]=AE167,Tabel5[[#This Row],[Note]]&lt;&gt;""),AF167,0)</f>
        <v>0</v>
      </c>
      <c r="AH167" s="89"/>
      <c r="AI167" s="90">
        <f>IF(AND(Tabel5[[#This Row],[Respons Vendor]]=AE167,Tabel5[[#This Row],[Respons Vendor]]&lt;&gt;"See Note"),AD167,AG167)</f>
        <v>0</v>
      </c>
      <c r="AJ167" s="18"/>
      <c r="AK167" s="89"/>
      <c r="AL167" s="18"/>
      <c r="AM167" s="95">
        <f t="shared" si="70"/>
        <v>0</v>
      </c>
      <c r="AN167" s="95">
        <f t="shared" si="71"/>
        <v>0</v>
      </c>
      <c r="AO167" s="95">
        <f t="shared" si="72"/>
        <v>0</v>
      </c>
      <c r="AP167" s="95">
        <f t="shared" si="73"/>
        <v>0</v>
      </c>
      <c r="AQ167" s="95">
        <f t="shared" si="74"/>
        <v>0</v>
      </c>
      <c r="AR167" s="95">
        <f t="shared" si="75"/>
        <v>0</v>
      </c>
      <c r="AS167" s="95">
        <f t="shared" si="76"/>
        <v>0</v>
      </c>
      <c r="AT167" s="95">
        <f t="shared" si="77"/>
        <v>0</v>
      </c>
      <c r="AU167" s="95">
        <f t="shared" si="78"/>
        <v>0</v>
      </c>
      <c r="AV167" s="95">
        <f t="shared" si="79"/>
        <v>0</v>
      </c>
      <c r="AW167" s="95">
        <f t="shared" si="80"/>
        <v>0</v>
      </c>
      <c r="AX167" s="95">
        <f t="shared" si="81"/>
        <v>0</v>
      </c>
      <c r="AY167" s="95">
        <f t="shared" si="82"/>
        <v>0</v>
      </c>
      <c r="AZ167" s="95">
        <f t="shared" si="83"/>
        <v>0</v>
      </c>
      <c r="BA167" s="95">
        <f t="shared" si="84"/>
        <v>0</v>
      </c>
      <c r="BB167" s="95">
        <f t="shared" si="85"/>
        <v>0</v>
      </c>
      <c r="BC167" s="95">
        <f t="shared" si="86"/>
        <v>0</v>
      </c>
      <c r="BD167" s="95">
        <f t="shared" si="87"/>
        <v>0</v>
      </c>
      <c r="BE167" s="95">
        <f t="shared" si="88"/>
        <v>0</v>
      </c>
      <c r="BF167" s="95">
        <f t="shared" si="89"/>
        <v>0</v>
      </c>
      <c r="BG167" s="64"/>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row>
    <row r="168" spans="1:82" ht="25.5" x14ac:dyDescent="0.2">
      <c r="B168" s="80" t="s">
        <v>1005</v>
      </c>
      <c r="C168" s="44">
        <v>0</v>
      </c>
      <c r="D168" s="44" t="str">
        <f t="shared" si="92"/>
        <v/>
      </c>
      <c r="E168" s="119">
        <f t="shared" si="91"/>
        <v>0</v>
      </c>
      <c r="F168" s="119"/>
      <c r="G168" s="117"/>
      <c r="H168" s="18"/>
      <c r="I168" s="18"/>
      <c r="J168" s="18"/>
      <c r="K168" s="18"/>
      <c r="L168" s="18"/>
      <c r="M168" s="18"/>
      <c r="N168" s="18"/>
      <c r="O168" s="18"/>
      <c r="P168" s="18"/>
      <c r="Q168" s="18"/>
      <c r="R168" s="18"/>
      <c r="S168" s="18"/>
      <c r="T168" s="18"/>
      <c r="U168" s="18"/>
      <c r="V168" s="18"/>
      <c r="W168" s="18"/>
      <c r="X168" s="18"/>
      <c r="Y168" s="18"/>
      <c r="Z168" s="18"/>
      <c r="AA168" s="18"/>
      <c r="AB168" s="18" t="str">
        <f>IF(Tabel5[[#This Row],[Question ID]]="","",IF(Tabel5[[#This Row],[Respons Vendor]]=AE168,"ok","nok"))</f>
        <v/>
      </c>
      <c r="AC168" s="18"/>
      <c r="AD168" s="89"/>
      <c r="AE168" s="89"/>
      <c r="AF168" s="89">
        <f t="shared" si="69"/>
        <v>0</v>
      </c>
      <c r="AG168" s="89">
        <f>IF(AND(AE168="See Note",Tabel5[[#This Row],[Respons Vendor]]=AE168,Tabel5[[#This Row],[Note]]&lt;&gt;""),AF168,0)</f>
        <v>0</v>
      </c>
      <c r="AH168" s="89"/>
      <c r="AI168" s="90">
        <f>IF(AND(Tabel5[[#This Row],[Respons Vendor]]=AE168,Tabel5[[#This Row],[Respons Vendor]]&lt;&gt;"See Note"),AD168,AG168)</f>
        <v>0</v>
      </c>
      <c r="AJ168" s="18"/>
      <c r="AK168" s="89"/>
      <c r="AL168" s="18"/>
      <c r="AM168" s="95">
        <f t="shared" si="70"/>
        <v>0</v>
      </c>
      <c r="AN168" s="95">
        <f t="shared" si="71"/>
        <v>0</v>
      </c>
      <c r="AO168" s="95">
        <f t="shared" si="72"/>
        <v>0</v>
      </c>
      <c r="AP168" s="95">
        <f t="shared" si="73"/>
        <v>0</v>
      </c>
      <c r="AQ168" s="95">
        <f t="shared" si="74"/>
        <v>0</v>
      </c>
      <c r="AR168" s="95">
        <f t="shared" si="75"/>
        <v>0</v>
      </c>
      <c r="AS168" s="95">
        <f t="shared" si="76"/>
        <v>0</v>
      </c>
      <c r="AT168" s="95">
        <f t="shared" si="77"/>
        <v>0</v>
      </c>
      <c r="AU168" s="95">
        <f t="shared" si="78"/>
        <v>0</v>
      </c>
      <c r="AV168" s="95">
        <f t="shared" si="79"/>
        <v>0</v>
      </c>
      <c r="AW168" s="95">
        <f t="shared" si="80"/>
        <v>0</v>
      </c>
      <c r="AX168" s="95">
        <f t="shared" si="81"/>
        <v>0</v>
      </c>
      <c r="AY168" s="95">
        <f t="shared" si="82"/>
        <v>0</v>
      </c>
      <c r="AZ168" s="95">
        <f t="shared" si="83"/>
        <v>0</v>
      </c>
      <c r="BA168" s="95">
        <f t="shared" si="84"/>
        <v>0</v>
      </c>
      <c r="BB168" s="95">
        <f t="shared" si="85"/>
        <v>0</v>
      </c>
      <c r="BC168" s="95">
        <f t="shared" si="86"/>
        <v>0</v>
      </c>
      <c r="BD168" s="95">
        <f t="shared" si="87"/>
        <v>0</v>
      </c>
      <c r="BE168" s="95">
        <f t="shared" si="88"/>
        <v>0</v>
      </c>
      <c r="BF168" s="95">
        <f t="shared" si="89"/>
        <v>0</v>
      </c>
      <c r="BG168" s="64"/>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row>
    <row r="169" spans="1:82" ht="33.75" x14ac:dyDescent="0.2">
      <c r="A169" s="81" t="s">
        <v>1006</v>
      </c>
      <c r="B169" s="19" t="s">
        <v>1007</v>
      </c>
      <c r="C169" s="44" t="str">
        <f t="shared" ref="C169:C187" si="94">IF(_Medisch="nee","N/A","")</f>
        <v/>
      </c>
      <c r="D169" s="44" t="str">
        <f t="shared" si="92"/>
        <v/>
      </c>
      <c r="E169" s="119" t="str">
        <f t="shared" si="91"/>
        <v>No</v>
      </c>
      <c r="F169" s="119"/>
      <c r="G169" s="117" t="s">
        <v>1008</v>
      </c>
      <c r="H169" s="18"/>
      <c r="I169" s="18"/>
      <c r="J169" s="18"/>
      <c r="K169" s="18"/>
      <c r="L169" s="18"/>
      <c r="M169" s="18"/>
      <c r="N169" s="18"/>
      <c r="O169" s="18"/>
      <c r="P169" s="18"/>
      <c r="Q169" s="18"/>
      <c r="R169" s="18"/>
      <c r="S169" s="18"/>
      <c r="T169" s="18"/>
      <c r="U169" s="18"/>
      <c r="V169" s="18"/>
      <c r="W169" s="18"/>
      <c r="X169" s="18"/>
      <c r="Y169" s="18"/>
      <c r="Z169" s="18"/>
      <c r="AA169" s="18"/>
      <c r="AB169" s="18" t="str">
        <f>IF(Tabel5[[#This Row],[Question ID]]="","",IF(Tabel5[[#This Row],[Respons Vendor]]=AE169,"ok","nok"))</f>
        <v>nok</v>
      </c>
      <c r="AC169" s="18" t="s">
        <v>66</v>
      </c>
      <c r="AD169" s="89">
        <v>1</v>
      </c>
      <c r="AE169" s="89" t="s">
        <v>684</v>
      </c>
      <c r="AF169" s="89">
        <f t="shared" si="69"/>
        <v>1</v>
      </c>
      <c r="AG169" s="89">
        <f>IF(AND(AE169="See Note",Tabel5[[#This Row],[Respons Vendor]]=AE169,Tabel5[[#This Row],[Note]]&lt;&gt;""),AF169,0)</f>
        <v>0</v>
      </c>
      <c r="AH169" s="89"/>
      <c r="AI169" s="90">
        <f>IF(AND(Tabel5[[#This Row],[Respons Vendor]]=AE169,Tabel5[[#This Row],[Respons Vendor]]&lt;&gt;"See Note"),AD169,AG169)</f>
        <v>0</v>
      </c>
      <c r="AJ169" s="18"/>
      <c r="AK169" s="89"/>
      <c r="AL169" s="18"/>
      <c r="AM169" s="95">
        <f t="shared" si="70"/>
        <v>0</v>
      </c>
      <c r="AN169" s="95">
        <f t="shared" si="71"/>
        <v>0</v>
      </c>
      <c r="AO169" s="95">
        <f t="shared" si="72"/>
        <v>0</v>
      </c>
      <c r="AP169" s="95">
        <f t="shared" si="73"/>
        <v>0</v>
      </c>
      <c r="AQ169" s="95">
        <f t="shared" si="74"/>
        <v>0</v>
      </c>
      <c r="AR169" s="95">
        <f t="shared" si="75"/>
        <v>0</v>
      </c>
      <c r="AS169" s="95">
        <f t="shared" si="76"/>
        <v>0</v>
      </c>
      <c r="AT169" s="95">
        <f t="shared" si="77"/>
        <v>0</v>
      </c>
      <c r="AU169" s="95">
        <f t="shared" si="78"/>
        <v>0</v>
      </c>
      <c r="AV169" s="95">
        <f t="shared" si="79"/>
        <v>0</v>
      </c>
      <c r="AW169" s="95">
        <f t="shared" si="80"/>
        <v>1</v>
      </c>
      <c r="AX169" s="95">
        <f t="shared" si="81"/>
        <v>0</v>
      </c>
      <c r="AY169" s="95">
        <f t="shared" si="82"/>
        <v>0</v>
      </c>
      <c r="AZ169" s="95">
        <f t="shared" si="83"/>
        <v>0</v>
      </c>
      <c r="BA169" s="95">
        <f t="shared" si="84"/>
        <v>0</v>
      </c>
      <c r="BB169" s="95">
        <f t="shared" si="85"/>
        <v>0</v>
      </c>
      <c r="BC169" s="95">
        <f t="shared" si="86"/>
        <v>0</v>
      </c>
      <c r="BD169" s="95">
        <f t="shared" si="87"/>
        <v>0</v>
      </c>
      <c r="BE169" s="95">
        <f t="shared" si="88"/>
        <v>0</v>
      </c>
      <c r="BF169" s="95">
        <f t="shared" si="89"/>
        <v>0</v>
      </c>
      <c r="BG169" s="64"/>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row>
    <row r="170" spans="1:82" ht="45" x14ac:dyDescent="0.2">
      <c r="A170" s="245" t="s">
        <v>1009</v>
      </c>
      <c r="B170" s="247" t="s">
        <v>1010</v>
      </c>
      <c r="C170" s="44" t="str">
        <f t="shared" si="94"/>
        <v/>
      </c>
      <c r="D170" s="44" t="str">
        <f t="shared" si="92"/>
        <v/>
      </c>
      <c r="E170" s="119" t="str">
        <f t="shared" si="91"/>
        <v>No</v>
      </c>
      <c r="F170" s="119"/>
      <c r="G170" s="117" t="s">
        <v>1011</v>
      </c>
      <c r="H170" s="18"/>
      <c r="I170" s="18"/>
      <c r="J170" s="18"/>
      <c r="K170" s="18"/>
      <c r="L170" s="18"/>
      <c r="M170" s="18"/>
      <c r="N170" s="18"/>
      <c r="O170" s="18"/>
      <c r="P170" s="18"/>
      <c r="Q170" s="18"/>
      <c r="R170" s="18"/>
      <c r="S170" s="18"/>
      <c r="T170" s="18"/>
      <c r="U170" s="18"/>
      <c r="V170" s="18"/>
      <c r="W170" s="18"/>
      <c r="X170" s="18"/>
      <c r="Y170" s="18"/>
      <c r="Z170" s="18"/>
      <c r="AA170" s="18"/>
      <c r="AB170" s="18" t="str">
        <f>IF(Tabel5[[#This Row],[Question ID]]="","",IF(Tabel5[[#This Row],[Respons Vendor]]=AE170,"ok","nok"))</f>
        <v>nok</v>
      </c>
      <c r="AC170" s="18" t="s">
        <v>66</v>
      </c>
      <c r="AD170" s="89">
        <v>1</v>
      </c>
      <c r="AE170" s="89" t="s">
        <v>684</v>
      </c>
      <c r="AF170" s="89">
        <f t="shared" si="69"/>
        <v>1</v>
      </c>
      <c r="AG170" s="89">
        <f>IF(AND(AE170="See Note",Tabel5[[#This Row],[Respons Vendor]]=AE170,Tabel5[[#This Row],[Note]]&lt;&gt;""),AF170,0)</f>
        <v>0</v>
      </c>
      <c r="AH170" s="89"/>
      <c r="AI170" s="90">
        <f>IF(AND(Tabel5[[#This Row],[Respons Vendor]]=AE170,Tabel5[[#This Row],[Respons Vendor]]&lt;&gt;"See Note"),AD170,AG170)</f>
        <v>0</v>
      </c>
      <c r="AJ170" s="18"/>
      <c r="AK170" s="89"/>
      <c r="AL170" s="18"/>
      <c r="AM170" s="95">
        <f t="shared" si="70"/>
        <v>0</v>
      </c>
      <c r="AN170" s="95">
        <f t="shared" si="71"/>
        <v>0</v>
      </c>
      <c r="AO170" s="95">
        <f t="shared" si="72"/>
        <v>0</v>
      </c>
      <c r="AP170" s="95">
        <f t="shared" si="73"/>
        <v>0</v>
      </c>
      <c r="AQ170" s="95">
        <f t="shared" si="74"/>
        <v>0</v>
      </c>
      <c r="AR170" s="95">
        <f t="shared" si="75"/>
        <v>0</v>
      </c>
      <c r="AS170" s="95">
        <f t="shared" si="76"/>
        <v>0</v>
      </c>
      <c r="AT170" s="95">
        <f t="shared" si="77"/>
        <v>0</v>
      </c>
      <c r="AU170" s="95">
        <f t="shared" si="78"/>
        <v>0</v>
      </c>
      <c r="AV170" s="95">
        <f t="shared" si="79"/>
        <v>0</v>
      </c>
      <c r="AW170" s="95">
        <f t="shared" si="80"/>
        <v>1</v>
      </c>
      <c r="AX170" s="95">
        <f t="shared" si="81"/>
        <v>0</v>
      </c>
      <c r="AY170" s="95">
        <f t="shared" si="82"/>
        <v>0</v>
      </c>
      <c r="AZ170" s="95">
        <f t="shared" si="83"/>
        <v>0</v>
      </c>
      <c r="BA170" s="95">
        <f t="shared" si="84"/>
        <v>0</v>
      </c>
      <c r="BB170" s="95">
        <f t="shared" si="85"/>
        <v>0</v>
      </c>
      <c r="BC170" s="95">
        <f t="shared" si="86"/>
        <v>0</v>
      </c>
      <c r="BD170" s="95">
        <f t="shared" si="87"/>
        <v>0</v>
      </c>
      <c r="BE170" s="95">
        <f t="shared" si="88"/>
        <v>0</v>
      </c>
      <c r="BF170" s="95">
        <f t="shared" si="89"/>
        <v>0</v>
      </c>
      <c r="BG170" s="64"/>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row>
    <row r="171" spans="1:82" x14ac:dyDescent="0.2">
      <c r="A171" s="255" t="s">
        <v>1012</v>
      </c>
      <c r="B171" s="248" t="s">
        <v>1013</v>
      </c>
      <c r="C171" s="44" t="str">
        <f t="shared" si="94"/>
        <v/>
      </c>
      <c r="D171" s="44" t="str">
        <f t="shared" si="92"/>
        <v/>
      </c>
      <c r="E171" s="119" t="str">
        <f t="shared" si="91"/>
        <v>No</v>
      </c>
      <c r="F171" s="119"/>
      <c r="G171" s="117" t="s">
        <v>1014</v>
      </c>
      <c r="H171" s="18"/>
      <c r="I171" s="18"/>
      <c r="J171" s="18"/>
      <c r="K171" s="18"/>
      <c r="L171" s="18"/>
      <c r="M171" s="18"/>
      <c r="N171" s="18"/>
      <c r="O171" s="18"/>
      <c r="P171" s="18"/>
      <c r="Q171" s="18"/>
      <c r="R171" s="18"/>
      <c r="S171" s="18"/>
      <c r="T171" s="18"/>
      <c r="U171" s="18"/>
      <c r="V171" s="18"/>
      <c r="W171" s="18"/>
      <c r="X171" s="18"/>
      <c r="Y171" s="18"/>
      <c r="Z171" s="18"/>
      <c r="AA171" s="18"/>
      <c r="AB171" s="18" t="str">
        <f>IF(Tabel5[[#This Row],[Question ID]]="","",IF(Tabel5[[#This Row],[Respons Vendor]]=AE171,"ok","nok"))</f>
        <v>nok</v>
      </c>
      <c r="AC171" s="18" t="s">
        <v>66</v>
      </c>
      <c r="AD171" s="89">
        <v>1</v>
      </c>
      <c r="AE171" s="89" t="s">
        <v>684</v>
      </c>
      <c r="AF171" s="89">
        <f t="shared" si="69"/>
        <v>1</v>
      </c>
      <c r="AG171" s="89">
        <f>IF(AND(AE171="See Note",Tabel5[[#This Row],[Respons Vendor]]=AE171,Tabel5[[#This Row],[Note]]&lt;&gt;""),AF171,0)</f>
        <v>0</v>
      </c>
      <c r="AH171" s="89"/>
      <c r="AI171" s="90">
        <f>IF(AND(Tabel5[[#This Row],[Respons Vendor]]=AE171,Tabel5[[#This Row],[Respons Vendor]]&lt;&gt;"See Note"),AD171,AG171)</f>
        <v>0</v>
      </c>
      <c r="AJ171" s="18"/>
      <c r="AK171" s="89"/>
      <c r="AL171" s="18"/>
      <c r="AM171" s="95">
        <f t="shared" si="70"/>
        <v>0</v>
      </c>
      <c r="AN171" s="95">
        <f t="shared" si="71"/>
        <v>0</v>
      </c>
      <c r="AO171" s="95">
        <f t="shared" si="72"/>
        <v>0</v>
      </c>
      <c r="AP171" s="95">
        <f t="shared" si="73"/>
        <v>0</v>
      </c>
      <c r="AQ171" s="95">
        <f t="shared" si="74"/>
        <v>0</v>
      </c>
      <c r="AR171" s="95">
        <f t="shared" si="75"/>
        <v>0</v>
      </c>
      <c r="AS171" s="95">
        <f t="shared" si="76"/>
        <v>0</v>
      </c>
      <c r="AT171" s="95">
        <f t="shared" si="77"/>
        <v>0</v>
      </c>
      <c r="AU171" s="95">
        <f t="shared" si="78"/>
        <v>0</v>
      </c>
      <c r="AV171" s="95">
        <f t="shared" si="79"/>
        <v>0</v>
      </c>
      <c r="AW171" s="95">
        <f t="shared" si="80"/>
        <v>1</v>
      </c>
      <c r="AX171" s="95">
        <f t="shared" si="81"/>
        <v>0</v>
      </c>
      <c r="AY171" s="95">
        <f t="shared" si="82"/>
        <v>0</v>
      </c>
      <c r="AZ171" s="95">
        <f t="shared" si="83"/>
        <v>0</v>
      </c>
      <c r="BA171" s="95">
        <f t="shared" si="84"/>
        <v>0</v>
      </c>
      <c r="BB171" s="95">
        <f t="shared" si="85"/>
        <v>0</v>
      </c>
      <c r="BC171" s="95">
        <f t="shared" si="86"/>
        <v>0</v>
      </c>
      <c r="BD171" s="95">
        <f t="shared" si="87"/>
        <v>0</v>
      </c>
      <c r="BE171" s="95">
        <f t="shared" si="88"/>
        <v>0</v>
      </c>
      <c r="BF171" s="95">
        <f t="shared" si="89"/>
        <v>0</v>
      </c>
      <c r="BG171" s="64"/>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row>
    <row r="172" spans="1:82" x14ac:dyDescent="0.2">
      <c r="A172" s="255" t="s">
        <v>1015</v>
      </c>
      <c r="B172" s="248" t="s">
        <v>1016</v>
      </c>
      <c r="C172" s="44" t="str">
        <f t="shared" si="94"/>
        <v/>
      </c>
      <c r="D172" s="44" t="str">
        <f t="shared" si="92"/>
        <v/>
      </c>
      <c r="E172" s="119" t="str">
        <f t="shared" si="91"/>
        <v>No</v>
      </c>
      <c r="F172" s="119"/>
      <c r="G172" s="117" t="s">
        <v>1014</v>
      </c>
      <c r="H172" s="18"/>
      <c r="I172" s="18"/>
      <c r="J172" s="18"/>
      <c r="K172" s="18"/>
      <c r="L172" s="18"/>
      <c r="M172" s="18"/>
      <c r="N172" s="18"/>
      <c r="O172" s="18"/>
      <c r="P172" s="18"/>
      <c r="Q172" s="18"/>
      <c r="R172" s="18"/>
      <c r="S172" s="18"/>
      <c r="T172" s="18"/>
      <c r="U172" s="18"/>
      <c r="V172" s="18"/>
      <c r="W172" s="18"/>
      <c r="X172" s="18"/>
      <c r="Y172" s="18"/>
      <c r="Z172" s="18"/>
      <c r="AA172" s="18"/>
      <c r="AB172" s="18" t="str">
        <f>IF(Tabel5[[#This Row],[Question ID]]="","",IF(Tabel5[[#This Row],[Respons Vendor]]=AE172,"ok","nok"))</f>
        <v>nok</v>
      </c>
      <c r="AC172" s="18" t="s">
        <v>66</v>
      </c>
      <c r="AD172" s="89">
        <v>1</v>
      </c>
      <c r="AE172" s="89" t="s">
        <v>684</v>
      </c>
      <c r="AF172" s="89">
        <f t="shared" si="69"/>
        <v>1</v>
      </c>
      <c r="AG172" s="89">
        <f>IF(AND(AE172="See Note",Tabel5[[#This Row],[Respons Vendor]]=AE172,Tabel5[[#This Row],[Note]]&lt;&gt;""),AF172,0)</f>
        <v>0</v>
      </c>
      <c r="AH172" s="89"/>
      <c r="AI172" s="90">
        <f>IF(AND(Tabel5[[#This Row],[Respons Vendor]]=AE172,Tabel5[[#This Row],[Respons Vendor]]&lt;&gt;"See Note"),AD172,AG172)</f>
        <v>0</v>
      </c>
      <c r="AJ172" s="18"/>
      <c r="AK172" s="89"/>
      <c r="AL172" s="18"/>
      <c r="AM172" s="95">
        <f t="shared" si="70"/>
        <v>0</v>
      </c>
      <c r="AN172" s="95">
        <f t="shared" si="71"/>
        <v>0</v>
      </c>
      <c r="AO172" s="95">
        <f t="shared" si="72"/>
        <v>0</v>
      </c>
      <c r="AP172" s="95">
        <f t="shared" si="73"/>
        <v>0</v>
      </c>
      <c r="AQ172" s="95">
        <f t="shared" si="74"/>
        <v>0</v>
      </c>
      <c r="AR172" s="95">
        <f t="shared" si="75"/>
        <v>0</v>
      </c>
      <c r="AS172" s="95">
        <f t="shared" si="76"/>
        <v>0</v>
      </c>
      <c r="AT172" s="95">
        <f t="shared" si="77"/>
        <v>0</v>
      </c>
      <c r="AU172" s="95">
        <f t="shared" si="78"/>
        <v>0</v>
      </c>
      <c r="AV172" s="95">
        <f t="shared" si="79"/>
        <v>0</v>
      </c>
      <c r="AW172" s="95">
        <f t="shared" si="80"/>
        <v>1</v>
      </c>
      <c r="AX172" s="95">
        <f t="shared" si="81"/>
        <v>0</v>
      </c>
      <c r="AY172" s="95">
        <f t="shared" si="82"/>
        <v>0</v>
      </c>
      <c r="AZ172" s="95">
        <f t="shared" si="83"/>
        <v>0</v>
      </c>
      <c r="BA172" s="95">
        <f t="shared" si="84"/>
        <v>0</v>
      </c>
      <c r="BB172" s="95">
        <f t="shared" si="85"/>
        <v>0</v>
      </c>
      <c r="BC172" s="95">
        <f t="shared" si="86"/>
        <v>0</v>
      </c>
      <c r="BD172" s="95">
        <f t="shared" si="87"/>
        <v>0</v>
      </c>
      <c r="BE172" s="95">
        <f t="shared" si="88"/>
        <v>0</v>
      </c>
      <c r="BF172" s="95">
        <f t="shared" si="89"/>
        <v>0</v>
      </c>
      <c r="BG172" s="64"/>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row>
    <row r="173" spans="1:82" x14ac:dyDescent="0.2">
      <c r="A173" s="255" t="s">
        <v>1017</v>
      </c>
      <c r="B173" s="248" t="s">
        <v>1018</v>
      </c>
      <c r="C173" s="44" t="str">
        <f t="shared" si="94"/>
        <v/>
      </c>
      <c r="D173" s="44" t="str">
        <f t="shared" si="92"/>
        <v/>
      </c>
      <c r="E173" s="119" t="str">
        <f t="shared" si="91"/>
        <v>No</v>
      </c>
      <c r="F173" s="119"/>
      <c r="G173" s="117" t="s">
        <v>1014</v>
      </c>
      <c r="H173" s="18"/>
      <c r="I173" s="18"/>
      <c r="J173" s="18"/>
      <c r="K173" s="18"/>
      <c r="L173" s="18"/>
      <c r="M173" s="18"/>
      <c r="N173" s="18"/>
      <c r="O173" s="18"/>
      <c r="P173" s="18"/>
      <c r="Q173" s="18"/>
      <c r="R173" s="18"/>
      <c r="S173" s="18"/>
      <c r="T173" s="18"/>
      <c r="U173" s="18"/>
      <c r="V173" s="18"/>
      <c r="W173" s="18"/>
      <c r="X173" s="18"/>
      <c r="Y173" s="18"/>
      <c r="Z173" s="18"/>
      <c r="AA173" s="18"/>
      <c r="AB173" s="18" t="str">
        <f>IF(Tabel5[[#This Row],[Question ID]]="","",IF(Tabel5[[#This Row],[Respons Vendor]]=AE173,"ok","nok"))</f>
        <v>nok</v>
      </c>
      <c r="AC173" s="18" t="s">
        <v>66</v>
      </c>
      <c r="AD173" s="89">
        <v>1</v>
      </c>
      <c r="AE173" s="89" t="s">
        <v>684</v>
      </c>
      <c r="AF173" s="89">
        <f t="shared" si="69"/>
        <v>1</v>
      </c>
      <c r="AG173" s="89">
        <f>IF(AND(AE173="See Note",Tabel5[[#This Row],[Respons Vendor]]=AE173,Tabel5[[#This Row],[Note]]&lt;&gt;""),AF173,0)</f>
        <v>0</v>
      </c>
      <c r="AH173" s="89"/>
      <c r="AI173" s="90">
        <f>IF(AND(Tabel5[[#This Row],[Respons Vendor]]=AE173,Tabel5[[#This Row],[Respons Vendor]]&lt;&gt;"See Note"),AD173,AG173)</f>
        <v>0</v>
      </c>
      <c r="AJ173" s="18"/>
      <c r="AK173" s="89"/>
      <c r="AL173" s="18"/>
      <c r="AM173" s="95">
        <f t="shared" si="70"/>
        <v>0</v>
      </c>
      <c r="AN173" s="95">
        <f t="shared" si="71"/>
        <v>0</v>
      </c>
      <c r="AO173" s="95">
        <f t="shared" si="72"/>
        <v>0</v>
      </c>
      <c r="AP173" s="95">
        <f t="shared" si="73"/>
        <v>0</v>
      </c>
      <c r="AQ173" s="95">
        <f t="shared" si="74"/>
        <v>0</v>
      </c>
      <c r="AR173" s="95">
        <f t="shared" si="75"/>
        <v>0</v>
      </c>
      <c r="AS173" s="95">
        <f t="shared" si="76"/>
        <v>0</v>
      </c>
      <c r="AT173" s="95">
        <f t="shared" si="77"/>
        <v>0</v>
      </c>
      <c r="AU173" s="95">
        <f t="shared" si="78"/>
        <v>0</v>
      </c>
      <c r="AV173" s="95">
        <f t="shared" si="79"/>
        <v>0</v>
      </c>
      <c r="AW173" s="95">
        <f t="shared" si="80"/>
        <v>1</v>
      </c>
      <c r="AX173" s="95">
        <f t="shared" si="81"/>
        <v>0</v>
      </c>
      <c r="AY173" s="95">
        <f t="shared" si="82"/>
        <v>0</v>
      </c>
      <c r="AZ173" s="95">
        <f t="shared" si="83"/>
        <v>0</v>
      </c>
      <c r="BA173" s="95">
        <f t="shared" si="84"/>
        <v>0</v>
      </c>
      <c r="BB173" s="95">
        <f t="shared" si="85"/>
        <v>0</v>
      </c>
      <c r="BC173" s="95">
        <f t="shared" si="86"/>
        <v>0</v>
      </c>
      <c r="BD173" s="95">
        <f t="shared" si="87"/>
        <v>0</v>
      </c>
      <c r="BE173" s="95">
        <f t="shared" si="88"/>
        <v>0</v>
      </c>
      <c r="BF173" s="95">
        <f t="shared" si="89"/>
        <v>0</v>
      </c>
      <c r="BG173" s="64"/>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row>
    <row r="174" spans="1:82" ht="25.5" x14ac:dyDescent="0.2">
      <c r="A174" s="255" t="s">
        <v>1019</v>
      </c>
      <c r="B174" s="248" t="s">
        <v>1020</v>
      </c>
      <c r="C174" s="44" t="str">
        <f t="shared" si="94"/>
        <v/>
      </c>
      <c r="D174" s="44" t="str">
        <f t="shared" si="92"/>
        <v/>
      </c>
      <c r="E174" s="119" t="str">
        <f t="shared" si="91"/>
        <v>Yes</v>
      </c>
      <c r="F174" s="119"/>
      <c r="G174" s="117" t="s">
        <v>1014</v>
      </c>
      <c r="H174" s="18"/>
      <c r="I174" s="18"/>
      <c r="J174" s="18"/>
      <c r="K174" s="18"/>
      <c r="L174" s="18"/>
      <c r="M174" s="18"/>
      <c r="N174" s="18"/>
      <c r="O174" s="18"/>
      <c r="P174" s="18"/>
      <c r="Q174" s="18"/>
      <c r="R174" s="18"/>
      <c r="S174" s="18"/>
      <c r="T174" s="18"/>
      <c r="U174" s="18"/>
      <c r="V174" s="18"/>
      <c r="W174" s="18"/>
      <c r="X174" s="18"/>
      <c r="Y174" s="18"/>
      <c r="Z174" s="18"/>
      <c r="AA174" s="18"/>
      <c r="AB174" s="18" t="str">
        <f>IF(Tabel5[[#This Row],[Question ID]]="","",IF(Tabel5[[#This Row],[Respons Vendor]]=AE174,"ok","nok"))</f>
        <v>nok</v>
      </c>
      <c r="AC174" s="18" t="s">
        <v>66</v>
      </c>
      <c r="AD174" s="89">
        <v>1</v>
      </c>
      <c r="AE174" s="89" t="s">
        <v>230</v>
      </c>
      <c r="AF174" s="89">
        <f t="shared" si="69"/>
        <v>1</v>
      </c>
      <c r="AG174" s="89">
        <f>IF(AND(AE174="See Note",Tabel5[[#This Row],[Respons Vendor]]=AE174,Tabel5[[#This Row],[Note]]&lt;&gt;""),AF174,0)</f>
        <v>0</v>
      </c>
      <c r="AH174" s="89"/>
      <c r="AI174" s="90">
        <f>IF(AND(Tabel5[[#This Row],[Respons Vendor]]=AE174,Tabel5[[#This Row],[Respons Vendor]]&lt;&gt;"See Note"),AD174,AG174)</f>
        <v>0</v>
      </c>
      <c r="AJ174" s="18"/>
      <c r="AK174" s="89"/>
      <c r="AL174" s="18"/>
      <c r="AM174" s="95">
        <f t="shared" ref="AM174:AM228" si="95">IF($AC174=AM$1,$AD174,0)</f>
        <v>0</v>
      </c>
      <c r="AN174" s="95">
        <f t="shared" ref="AN174:AN228" si="96">IF($AC174=AM$1,$AI174,0)</f>
        <v>0</v>
      </c>
      <c r="AO174" s="95">
        <f t="shared" ref="AO174:AO228" si="97">IF($AC174=AO$1,$AD174,0)</f>
        <v>0</v>
      </c>
      <c r="AP174" s="95">
        <f t="shared" ref="AP174:AP228" si="98">IF($AC174=AO$1,$AI174,0)</f>
        <v>0</v>
      </c>
      <c r="AQ174" s="95">
        <f t="shared" ref="AQ174:AQ228" si="99">IF($AC174=AQ$1,$AD174,0)</f>
        <v>0</v>
      </c>
      <c r="AR174" s="95">
        <f t="shared" ref="AR174:AR228" si="100">IF($AC174=AQ$1,$AI174,0)</f>
        <v>0</v>
      </c>
      <c r="AS174" s="95">
        <f t="shared" ref="AS174:AS228" si="101">IF($AC174=AS$1,$AD174,0)</f>
        <v>0</v>
      </c>
      <c r="AT174" s="95">
        <f t="shared" ref="AT174:AT228" si="102">IF($AC174=AS$1,$AI174,0)</f>
        <v>0</v>
      </c>
      <c r="AU174" s="95">
        <f t="shared" ref="AU174:AU228" si="103">IF($AC174=AU$1,$AD174,0)</f>
        <v>0</v>
      </c>
      <c r="AV174" s="95">
        <f t="shared" ref="AV174:AV228" si="104">IF($AC174=AU$1,$AI174,0)</f>
        <v>0</v>
      </c>
      <c r="AW174" s="95">
        <f t="shared" ref="AW174:AW228" si="105">IF($AC174=AW$1,$AD174,0)</f>
        <v>1</v>
      </c>
      <c r="AX174" s="95">
        <f t="shared" ref="AX174:AX228" si="106">IF($AC174=AW$1,$AI174,0)</f>
        <v>0</v>
      </c>
      <c r="AY174" s="95">
        <f t="shared" ref="AY174:AY228" si="107">IF($AC174=AY$1,$AD174,0)</f>
        <v>0</v>
      </c>
      <c r="AZ174" s="95">
        <f t="shared" ref="AZ174:AZ228" si="108">IF($AC174=AY$1,$AI174,0)</f>
        <v>0</v>
      </c>
      <c r="BA174" s="95">
        <f t="shared" ref="BA174:BA228" si="109">IF($AC174=BA$1,$AD174,0)</f>
        <v>0</v>
      </c>
      <c r="BB174" s="95">
        <f t="shared" ref="BB174:BB228" si="110">IF($AC174=BA$1,$AI174,0)</f>
        <v>0</v>
      </c>
      <c r="BC174" s="95">
        <f t="shared" ref="BC174:BC228" si="111">IF($AC174=BC$1,$AD174,0)</f>
        <v>0</v>
      </c>
      <c r="BD174" s="95">
        <f t="shared" ref="BD174:BD228" si="112">IF($AC174=BC$1,$AI174,0)</f>
        <v>0</v>
      </c>
      <c r="BE174" s="95">
        <f t="shared" ref="BE174:BE228" si="113">IF($AC174=BE$1,$AD174,0)</f>
        <v>0</v>
      </c>
      <c r="BF174" s="95">
        <f t="shared" ref="BF174:BF228" si="114">IF($AC174=BE$1,$AI174,0)</f>
        <v>0</v>
      </c>
      <c r="BG174" s="64"/>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row>
    <row r="175" spans="1:82" ht="33.75" x14ac:dyDescent="0.2">
      <c r="A175" s="245" t="s">
        <v>1021</v>
      </c>
      <c r="B175" s="247" t="s">
        <v>1022</v>
      </c>
      <c r="C175" s="44" t="str">
        <f t="shared" si="94"/>
        <v/>
      </c>
      <c r="D175" s="44" t="str">
        <f t="shared" si="92"/>
        <v/>
      </c>
      <c r="E175" s="119" t="str">
        <f t="shared" si="91"/>
        <v>No</v>
      </c>
      <c r="F175" s="119"/>
      <c r="G175" s="117" t="s">
        <v>1008</v>
      </c>
      <c r="H175" s="18"/>
      <c r="I175" s="18"/>
      <c r="J175" s="18"/>
      <c r="K175" s="18"/>
      <c r="L175" s="18"/>
      <c r="M175" s="18"/>
      <c r="N175" s="18"/>
      <c r="O175" s="18"/>
      <c r="P175" s="18"/>
      <c r="Q175" s="18"/>
      <c r="R175" s="18"/>
      <c r="S175" s="18"/>
      <c r="T175" s="18"/>
      <c r="U175" s="18"/>
      <c r="V175" s="18"/>
      <c r="W175" s="18"/>
      <c r="X175" s="18"/>
      <c r="Y175" s="18"/>
      <c r="Z175" s="18"/>
      <c r="AA175" s="18"/>
      <c r="AB175" s="18" t="str">
        <f>IF(Tabel5[[#This Row],[Question ID]]="","",IF(Tabel5[[#This Row],[Respons Vendor]]=AE175,"ok","nok"))</f>
        <v>nok</v>
      </c>
      <c r="AC175" s="18" t="s">
        <v>66</v>
      </c>
      <c r="AD175" s="89">
        <v>1</v>
      </c>
      <c r="AE175" s="89" t="s">
        <v>684</v>
      </c>
      <c r="AF175" s="89">
        <f t="shared" ref="AF175:AF238" si="115">AD175</f>
        <v>1</v>
      </c>
      <c r="AG175" s="89">
        <f>IF(AND(AE175="See Note",Tabel5[[#This Row],[Respons Vendor]]=AE175,Tabel5[[#This Row],[Note]]&lt;&gt;""),AF175,0)</f>
        <v>0</v>
      </c>
      <c r="AH175" s="89"/>
      <c r="AI175" s="90">
        <f>IF(AND(Tabel5[[#This Row],[Respons Vendor]]=AE175,Tabel5[[#This Row],[Respons Vendor]]&lt;&gt;"See Note"),AD175,AG175)</f>
        <v>0</v>
      </c>
      <c r="AJ175" s="18"/>
      <c r="AK175" s="89"/>
      <c r="AL175" s="18"/>
      <c r="AM175" s="95">
        <f t="shared" si="95"/>
        <v>0</v>
      </c>
      <c r="AN175" s="95">
        <f t="shared" si="96"/>
        <v>0</v>
      </c>
      <c r="AO175" s="95">
        <f t="shared" si="97"/>
        <v>0</v>
      </c>
      <c r="AP175" s="95">
        <f t="shared" si="98"/>
        <v>0</v>
      </c>
      <c r="AQ175" s="95">
        <f t="shared" si="99"/>
        <v>0</v>
      </c>
      <c r="AR175" s="95">
        <f t="shared" si="100"/>
        <v>0</v>
      </c>
      <c r="AS175" s="95">
        <f t="shared" si="101"/>
        <v>0</v>
      </c>
      <c r="AT175" s="95">
        <f t="shared" si="102"/>
        <v>0</v>
      </c>
      <c r="AU175" s="95">
        <f t="shared" si="103"/>
        <v>0</v>
      </c>
      <c r="AV175" s="95">
        <f t="shared" si="104"/>
        <v>0</v>
      </c>
      <c r="AW175" s="95">
        <f t="shared" si="105"/>
        <v>1</v>
      </c>
      <c r="AX175" s="95">
        <f t="shared" si="106"/>
        <v>0</v>
      </c>
      <c r="AY175" s="95">
        <f t="shared" si="107"/>
        <v>0</v>
      </c>
      <c r="AZ175" s="95">
        <f t="shared" si="108"/>
        <v>0</v>
      </c>
      <c r="BA175" s="95">
        <f t="shared" si="109"/>
        <v>0</v>
      </c>
      <c r="BB175" s="95">
        <f t="shared" si="110"/>
        <v>0</v>
      </c>
      <c r="BC175" s="95">
        <f t="shared" si="111"/>
        <v>0</v>
      </c>
      <c r="BD175" s="95">
        <f t="shared" si="112"/>
        <v>0</v>
      </c>
      <c r="BE175" s="95">
        <f t="shared" si="113"/>
        <v>0</v>
      </c>
      <c r="BF175" s="95">
        <f t="shared" si="114"/>
        <v>0</v>
      </c>
      <c r="BG175" s="64"/>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row>
    <row r="176" spans="1:82" x14ac:dyDescent="0.2">
      <c r="A176" s="255" t="s">
        <v>1023</v>
      </c>
      <c r="B176" s="248" t="s">
        <v>1024</v>
      </c>
      <c r="C176" s="44" t="str">
        <f t="shared" si="94"/>
        <v/>
      </c>
      <c r="D176" s="44" t="str">
        <f t="shared" si="92"/>
        <v/>
      </c>
      <c r="E176" s="119" t="str">
        <f t="shared" si="91"/>
        <v>No</v>
      </c>
      <c r="F176" s="119"/>
      <c r="G176" s="117" t="s">
        <v>1025</v>
      </c>
      <c r="H176" s="18"/>
      <c r="I176" s="18"/>
      <c r="J176" s="18"/>
      <c r="K176" s="18"/>
      <c r="L176" s="18"/>
      <c r="M176" s="18"/>
      <c r="N176" s="18"/>
      <c r="O176" s="18"/>
      <c r="P176" s="18"/>
      <c r="Q176" s="18"/>
      <c r="R176" s="18"/>
      <c r="S176" s="18"/>
      <c r="T176" s="18"/>
      <c r="U176" s="18"/>
      <c r="V176" s="18"/>
      <c r="W176" s="18"/>
      <c r="X176" s="18"/>
      <c r="Y176" s="18"/>
      <c r="Z176" s="18"/>
      <c r="AA176" s="18"/>
      <c r="AB176" s="18" t="str">
        <f>IF(Tabel5[[#This Row],[Question ID]]="","",IF(Tabel5[[#This Row],[Respons Vendor]]=AE176,"ok","nok"))</f>
        <v>nok</v>
      </c>
      <c r="AC176" s="18" t="s">
        <v>66</v>
      </c>
      <c r="AD176" s="89">
        <v>1</v>
      </c>
      <c r="AE176" s="89" t="s">
        <v>684</v>
      </c>
      <c r="AF176" s="89">
        <f t="shared" si="115"/>
        <v>1</v>
      </c>
      <c r="AG176" s="89">
        <f>IF(AND(AE176="See Note",Tabel5[[#This Row],[Respons Vendor]]=AE176,Tabel5[[#This Row],[Note]]&lt;&gt;""),AF176,0)</f>
        <v>0</v>
      </c>
      <c r="AH176" s="89"/>
      <c r="AI176" s="90">
        <f>IF(AND(Tabel5[[#This Row],[Respons Vendor]]=AE176,Tabel5[[#This Row],[Respons Vendor]]&lt;&gt;"See Note"),AD176,AG176)</f>
        <v>0</v>
      </c>
      <c r="AJ176" s="18"/>
      <c r="AK176" s="89"/>
      <c r="AL176" s="18"/>
      <c r="AM176" s="95">
        <f t="shared" si="95"/>
        <v>0</v>
      </c>
      <c r="AN176" s="95">
        <f t="shared" si="96"/>
        <v>0</v>
      </c>
      <c r="AO176" s="95">
        <f t="shared" si="97"/>
        <v>0</v>
      </c>
      <c r="AP176" s="95">
        <f t="shared" si="98"/>
        <v>0</v>
      </c>
      <c r="AQ176" s="95">
        <f t="shared" si="99"/>
        <v>0</v>
      </c>
      <c r="AR176" s="95">
        <f t="shared" si="100"/>
        <v>0</v>
      </c>
      <c r="AS176" s="95">
        <f t="shared" si="101"/>
        <v>0</v>
      </c>
      <c r="AT176" s="95">
        <f t="shared" si="102"/>
        <v>0</v>
      </c>
      <c r="AU176" s="95">
        <f t="shared" si="103"/>
        <v>0</v>
      </c>
      <c r="AV176" s="95">
        <f t="shared" si="104"/>
        <v>0</v>
      </c>
      <c r="AW176" s="95">
        <f t="shared" si="105"/>
        <v>1</v>
      </c>
      <c r="AX176" s="95">
        <f t="shared" si="106"/>
        <v>0</v>
      </c>
      <c r="AY176" s="95">
        <f t="shared" si="107"/>
        <v>0</v>
      </c>
      <c r="AZ176" s="95">
        <f t="shared" si="108"/>
        <v>0</v>
      </c>
      <c r="BA176" s="95">
        <f t="shared" si="109"/>
        <v>0</v>
      </c>
      <c r="BB176" s="95">
        <f t="shared" si="110"/>
        <v>0</v>
      </c>
      <c r="BC176" s="95">
        <f t="shared" si="111"/>
        <v>0</v>
      </c>
      <c r="BD176" s="95">
        <f t="shared" si="112"/>
        <v>0</v>
      </c>
      <c r="BE176" s="95">
        <f t="shared" si="113"/>
        <v>0</v>
      </c>
      <c r="BF176" s="95">
        <f t="shared" si="114"/>
        <v>0</v>
      </c>
      <c r="BG176" s="64"/>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row>
    <row r="177" spans="1:82" ht="22.5" x14ac:dyDescent="0.2">
      <c r="A177" s="255" t="s">
        <v>1026</v>
      </c>
      <c r="B177" s="248" t="s">
        <v>1027</v>
      </c>
      <c r="C177" s="44" t="str">
        <f t="shared" si="94"/>
        <v/>
      </c>
      <c r="D177" s="44" t="str">
        <f t="shared" si="92"/>
        <v/>
      </c>
      <c r="E177" s="119" t="str">
        <f t="shared" si="91"/>
        <v>No</v>
      </c>
      <c r="F177" s="119"/>
      <c r="G177" s="117" t="s">
        <v>1028</v>
      </c>
      <c r="H177" s="18"/>
      <c r="I177" s="18"/>
      <c r="J177" s="18"/>
      <c r="K177" s="18"/>
      <c r="L177" s="18"/>
      <c r="M177" s="18"/>
      <c r="N177" s="18"/>
      <c r="O177" s="18"/>
      <c r="P177" s="18"/>
      <c r="Q177" s="18"/>
      <c r="R177" s="18"/>
      <c r="S177" s="18"/>
      <c r="T177" s="18"/>
      <c r="U177" s="18"/>
      <c r="V177" s="18"/>
      <c r="W177" s="18"/>
      <c r="X177" s="18"/>
      <c r="Y177" s="18"/>
      <c r="Z177" s="18"/>
      <c r="AA177" s="18"/>
      <c r="AB177" s="18" t="str">
        <f>IF(Tabel5[[#This Row],[Question ID]]="","",IF(Tabel5[[#This Row],[Respons Vendor]]=AE177,"ok","nok"))</f>
        <v>nok</v>
      </c>
      <c r="AC177" s="18" t="s">
        <v>66</v>
      </c>
      <c r="AD177" s="89">
        <v>1</v>
      </c>
      <c r="AE177" s="89" t="s">
        <v>684</v>
      </c>
      <c r="AF177" s="89">
        <f t="shared" si="115"/>
        <v>1</v>
      </c>
      <c r="AG177" s="89">
        <f>IF(AND(AE177="See Note",Tabel5[[#This Row],[Respons Vendor]]=AE177,Tabel5[[#This Row],[Note]]&lt;&gt;""),AF177,0)</f>
        <v>0</v>
      </c>
      <c r="AH177" s="89"/>
      <c r="AI177" s="90">
        <f>IF(AND(Tabel5[[#This Row],[Respons Vendor]]=AE177,Tabel5[[#This Row],[Respons Vendor]]&lt;&gt;"See Note"),AD177,AG177)</f>
        <v>0</v>
      </c>
      <c r="AJ177" s="18"/>
      <c r="AK177" s="89"/>
      <c r="AL177" s="18"/>
      <c r="AM177" s="95">
        <f t="shared" si="95"/>
        <v>0</v>
      </c>
      <c r="AN177" s="95">
        <f t="shared" si="96"/>
        <v>0</v>
      </c>
      <c r="AO177" s="95">
        <f t="shared" si="97"/>
        <v>0</v>
      </c>
      <c r="AP177" s="95">
        <f t="shared" si="98"/>
        <v>0</v>
      </c>
      <c r="AQ177" s="95">
        <f t="shared" si="99"/>
        <v>0</v>
      </c>
      <c r="AR177" s="95">
        <f t="shared" si="100"/>
        <v>0</v>
      </c>
      <c r="AS177" s="95">
        <f t="shared" si="101"/>
        <v>0</v>
      </c>
      <c r="AT177" s="95">
        <f t="shared" si="102"/>
        <v>0</v>
      </c>
      <c r="AU177" s="95">
        <f t="shared" si="103"/>
        <v>0</v>
      </c>
      <c r="AV177" s="95">
        <f t="shared" si="104"/>
        <v>0</v>
      </c>
      <c r="AW177" s="95">
        <f t="shared" si="105"/>
        <v>1</v>
      </c>
      <c r="AX177" s="95">
        <f t="shared" si="106"/>
        <v>0</v>
      </c>
      <c r="AY177" s="95">
        <f t="shared" si="107"/>
        <v>0</v>
      </c>
      <c r="AZ177" s="95">
        <f t="shared" si="108"/>
        <v>0</v>
      </c>
      <c r="BA177" s="95">
        <f t="shared" si="109"/>
        <v>0</v>
      </c>
      <c r="BB177" s="95">
        <f t="shared" si="110"/>
        <v>0</v>
      </c>
      <c r="BC177" s="95">
        <f t="shared" si="111"/>
        <v>0</v>
      </c>
      <c r="BD177" s="95">
        <f t="shared" si="112"/>
        <v>0</v>
      </c>
      <c r="BE177" s="95">
        <f t="shared" si="113"/>
        <v>0</v>
      </c>
      <c r="BF177" s="95">
        <f t="shared" si="114"/>
        <v>0</v>
      </c>
      <c r="BG177" s="64"/>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row>
    <row r="178" spans="1:82" ht="22.5" x14ac:dyDescent="0.2">
      <c r="A178" s="255" t="s">
        <v>1029</v>
      </c>
      <c r="B178" s="248" t="s">
        <v>1030</v>
      </c>
      <c r="C178" s="44" t="str">
        <f t="shared" si="94"/>
        <v/>
      </c>
      <c r="D178" s="44" t="str">
        <f t="shared" si="92"/>
        <v/>
      </c>
      <c r="E178" s="119" t="str">
        <f t="shared" si="91"/>
        <v>No</v>
      </c>
      <c r="F178" s="119"/>
      <c r="G178" s="117" t="s">
        <v>1028</v>
      </c>
      <c r="H178" s="18"/>
      <c r="I178" s="18"/>
      <c r="J178" s="18"/>
      <c r="K178" s="18"/>
      <c r="L178" s="18"/>
      <c r="M178" s="18"/>
      <c r="N178" s="18"/>
      <c r="O178" s="18"/>
      <c r="P178" s="18"/>
      <c r="Q178" s="18"/>
      <c r="R178" s="18"/>
      <c r="S178" s="18"/>
      <c r="T178" s="18"/>
      <c r="U178" s="18"/>
      <c r="V178" s="18"/>
      <c r="W178" s="18"/>
      <c r="X178" s="18"/>
      <c r="Y178" s="18"/>
      <c r="Z178" s="18"/>
      <c r="AA178" s="18"/>
      <c r="AB178" s="18" t="str">
        <f>IF(Tabel5[[#This Row],[Question ID]]="","",IF(Tabel5[[#This Row],[Respons Vendor]]=AE178,"ok","nok"))</f>
        <v>nok</v>
      </c>
      <c r="AC178" s="18" t="s">
        <v>66</v>
      </c>
      <c r="AD178" s="89">
        <v>1</v>
      </c>
      <c r="AE178" s="89" t="s">
        <v>684</v>
      </c>
      <c r="AF178" s="89">
        <f t="shared" si="115"/>
        <v>1</v>
      </c>
      <c r="AG178" s="89">
        <f>IF(AND(AE178="See Note",Tabel5[[#This Row],[Respons Vendor]]=AE178,Tabel5[[#This Row],[Note]]&lt;&gt;""),AF178,0)</f>
        <v>0</v>
      </c>
      <c r="AH178" s="89"/>
      <c r="AI178" s="90">
        <f>IF(AND(Tabel5[[#This Row],[Respons Vendor]]=AE178,Tabel5[[#This Row],[Respons Vendor]]&lt;&gt;"See Note"),AD178,AG178)</f>
        <v>0</v>
      </c>
      <c r="AJ178" s="18"/>
      <c r="AK178" s="89"/>
      <c r="AL178" s="18"/>
      <c r="AM178" s="95">
        <f t="shared" si="95"/>
        <v>0</v>
      </c>
      <c r="AN178" s="95">
        <f t="shared" si="96"/>
        <v>0</v>
      </c>
      <c r="AO178" s="95">
        <f t="shared" si="97"/>
        <v>0</v>
      </c>
      <c r="AP178" s="95">
        <f t="shared" si="98"/>
        <v>0</v>
      </c>
      <c r="AQ178" s="95">
        <f t="shared" si="99"/>
        <v>0</v>
      </c>
      <c r="AR178" s="95">
        <f t="shared" si="100"/>
        <v>0</v>
      </c>
      <c r="AS178" s="95">
        <f t="shared" si="101"/>
        <v>0</v>
      </c>
      <c r="AT178" s="95">
        <f t="shared" si="102"/>
        <v>0</v>
      </c>
      <c r="AU178" s="95">
        <f t="shared" si="103"/>
        <v>0</v>
      </c>
      <c r="AV178" s="95">
        <f t="shared" si="104"/>
        <v>0</v>
      </c>
      <c r="AW178" s="95">
        <f t="shared" si="105"/>
        <v>1</v>
      </c>
      <c r="AX178" s="95">
        <f t="shared" si="106"/>
        <v>0</v>
      </c>
      <c r="AY178" s="95">
        <f t="shared" si="107"/>
        <v>0</v>
      </c>
      <c r="AZ178" s="95">
        <f t="shared" si="108"/>
        <v>0</v>
      </c>
      <c r="BA178" s="95">
        <f t="shared" si="109"/>
        <v>0</v>
      </c>
      <c r="BB178" s="95">
        <f t="shared" si="110"/>
        <v>0</v>
      </c>
      <c r="BC178" s="95">
        <f t="shared" si="111"/>
        <v>0</v>
      </c>
      <c r="BD178" s="95">
        <f t="shared" si="112"/>
        <v>0</v>
      </c>
      <c r="BE178" s="95">
        <f t="shared" si="113"/>
        <v>0</v>
      </c>
      <c r="BF178" s="95">
        <f t="shared" si="114"/>
        <v>0</v>
      </c>
      <c r="BG178" s="64"/>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row>
    <row r="179" spans="1:82" ht="22.5" x14ac:dyDescent="0.2">
      <c r="A179" s="255" t="s">
        <v>1031</v>
      </c>
      <c r="B179" s="248" t="s">
        <v>1032</v>
      </c>
      <c r="C179" s="44" t="str">
        <f t="shared" si="94"/>
        <v/>
      </c>
      <c r="D179" s="44" t="str">
        <f t="shared" si="92"/>
        <v/>
      </c>
      <c r="E179" s="119" t="str">
        <f t="shared" si="91"/>
        <v>No</v>
      </c>
      <c r="F179" s="119"/>
      <c r="G179" s="117" t="s">
        <v>1028</v>
      </c>
      <c r="H179" s="18"/>
      <c r="I179" s="18"/>
      <c r="J179" s="18"/>
      <c r="K179" s="18"/>
      <c r="L179" s="18"/>
      <c r="M179" s="18"/>
      <c r="N179" s="18"/>
      <c r="O179" s="18"/>
      <c r="P179" s="18"/>
      <c r="Q179" s="18"/>
      <c r="R179" s="18"/>
      <c r="S179" s="18"/>
      <c r="T179" s="18"/>
      <c r="U179" s="18"/>
      <c r="V179" s="18"/>
      <c r="W179" s="18"/>
      <c r="X179" s="18"/>
      <c r="Y179" s="18"/>
      <c r="Z179" s="18"/>
      <c r="AA179" s="18"/>
      <c r="AB179" s="18" t="str">
        <f>IF(Tabel5[[#This Row],[Question ID]]="","",IF(Tabel5[[#This Row],[Respons Vendor]]=AE179,"ok","nok"))</f>
        <v>nok</v>
      </c>
      <c r="AC179" s="18" t="s">
        <v>66</v>
      </c>
      <c r="AD179" s="89">
        <v>1</v>
      </c>
      <c r="AE179" s="89" t="s">
        <v>684</v>
      </c>
      <c r="AF179" s="89">
        <f t="shared" si="115"/>
        <v>1</v>
      </c>
      <c r="AG179" s="89">
        <f>IF(AND(AE179="See Note",Tabel5[[#This Row],[Respons Vendor]]=AE179,Tabel5[[#This Row],[Note]]&lt;&gt;""),AF179,0)</f>
        <v>0</v>
      </c>
      <c r="AH179" s="89"/>
      <c r="AI179" s="90">
        <f>IF(AND(Tabel5[[#This Row],[Respons Vendor]]=AE179,Tabel5[[#This Row],[Respons Vendor]]&lt;&gt;"See Note"),AD179,AG179)</f>
        <v>0</v>
      </c>
      <c r="AJ179" s="18"/>
      <c r="AK179" s="89"/>
      <c r="AL179" s="18"/>
      <c r="AM179" s="95">
        <f t="shared" si="95"/>
        <v>0</v>
      </c>
      <c r="AN179" s="95">
        <f t="shared" si="96"/>
        <v>0</v>
      </c>
      <c r="AO179" s="95">
        <f t="shared" si="97"/>
        <v>0</v>
      </c>
      <c r="AP179" s="95">
        <f t="shared" si="98"/>
        <v>0</v>
      </c>
      <c r="AQ179" s="95">
        <f t="shared" si="99"/>
        <v>0</v>
      </c>
      <c r="AR179" s="95">
        <f t="shared" si="100"/>
        <v>0</v>
      </c>
      <c r="AS179" s="95">
        <f t="shared" si="101"/>
        <v>0</v>
      </c>
      <c r="AT179" s="95">
        <f t="shared" si="102"/>
        <v>0</v>
      </c>
      <c r="AU179" s="95">
        <f t="shared" si="103"/>
        <v>0</v>
      </c>
      <c r="AV179" s="95">
        <f t="shared" si="104"/>
        <v>0</v>
      </c>
      <c r="AW179" s="95">
        <f t="shared" si="105"/>
        <v>1</v>
      </c>
      <c r="AX179" s="95">
        <f t="shared" si="106"/>
        <v>0</v>
      </c>
      <c r="AY179" s="95">
        <f t="shared" si="107"/>
        <v>0</v>
      </c>
      <c r="AZ179" s="95">
        <f t="shared" si="108"/>
        <v>0</v>
      </c>
      <c r="BA179" s="95">
        <f t="shared" si="109"/>
        <v>0</v>
      </c>
      <c r="BB179" s="95">
        <f t="shared" si="110"/>
        <v>0</v>
      </c>
      <c r="BC179" s="95">
        <f t="shared" si="111"/>
        <v>0</v>
      </c>
      <c r="BD179" s="95">
        <f t="shared" si="112"/>
        <v>0</v>
      </c>
      <c r="BE179" s="95">
        <f t="shared" si="113"/>
        <v>0</v>
      </c>
      <c r="BF179" s="95">
        <f t="shared" si="114"/>
        <v>0</v>
      </c>
      <c r="BG179" s="64"/>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row>
    <row r="180" spans="1:82" ht="25.5" x14ac:dyDescent="0.2">
      <c r="A180" s="81" t="s">
        <v>1033</v>
      </c>
      <c r="B180" s="19" t="s">
        <v>1034</v>
      </c>
      <c r="C180" s="44" t="str">
        <f t="shared" si="94"/>
        <v/>
      </c>
      <c r="D180" s="44" t="str">
        <f t="shared" si="92"/>
        <v/>
      </c>
      <c r="E180" s="119" t="str">
        <f t="shared" si="91"/>
        <v>Yes</v>
      </c>
      <c r="F180" s="119" t="s">
        <v>746</v>
      </c>
      <c r="G180" s="117"/>
      <c r="H180" s="18"/>
      <c r="I180" s="18"/>
      <c r="J180" s="18"/>
      <c r="K180" s="18"/>
      <c r="L180" s="18"/>
      <c r="M180" s="18"/>
      <c r="N180" s="18"/>
      <c r="O180" s="18"/>
      <c r="P180" s="18"/>
      <c r="Q180" s="18"/>
      <c r="R180" s="18"/>
      <c r="S180" s="18"/>
      <c r="T180" s="18"/>
      <c r="U180" s="18"/>
      <c r="V180" s="18"/>
      <c r="W180" s="18"/>
      <c r="X180" s="18"/>
      <c r="Y180" s="18"/>
      <c r="Z180" s="18"/>
      <c r="AA180" s="18"/>
      <c r="AB180" s="18" t="str">
        <f>IF(Tabel5[[#This Row],[Question ID]]="","",IF(Tabel5[[#This Row],[Respons Vendor]]=AE180,"ok","nok"))</f>
        <v>nok</v>
      </c>
      <c r="AC180" s="18" t="s">
        <v>66</v>
      </c>
      <c r="AD180" s="89">
        <v>1</v>
      </c>
      <c r="AE180" s="89" t="s">
        <v>230</v>
      </c>
      <c r="AF180" s="89">
        <f t="shared" si="115"/>
        <v>1</v>
      </c>
      <c r="AG180" s="89">
        <f>IF(AND(AE180="See Note",Tabel5[[#This Row],[Respons Vendor]]=AE180,Tabel5[[#This Row],[Note]]&lt;&gt;""),AF180,0)</f>
        <v>0</v>
      </c>
      <c r="AH180" s="89"/>
      <c r="AI180" s="90">
        <f>IF(AND(Tabel5[[#This Row],[Respons Vendor]]=AE180,Tabel5[[#This Row],[Respons Vendor]]&lt;&gt;"See Note"),AD180,AG180)</f>
        <v>0</v>
      </c>
      <c r="AJ180" s="18"/>
      <c r="AK180" s="89"/>
      <c r="AL180" s="18"/>
      <c r="AM180" s="95">
        <f t="shared" si="95"/>
        <v>0</v>
      </c>
      <c r="AN180" s="95">
        <f t="shared" si="96"/>
        <v>0</v>
      </c>
      <c r="AO180" s="95">
        <f t="shared" si="97"/>
        <v>0</v>
      </c>
      <c r="AP180" s="95">
        <f t="shared" si="98"/>
        <v>0</v>
      </c>
      <c r="AQ180" s="95">
        <f t="shared" si="99"/>
        <v>0</v>
      </c>
      <c r="AR180" s="95">
        <f t="shared" si="100"/>
        <v>0</v>
      </c>
      <c r="AS180" s="95">
        <f t="shared" si="101"/>
        <v>0</v>
      </c>
      <c r="AT180" s="95">
        <f t="shared" si="102"/>
        <v>0</v>
      </c>
      <c r="AU180" s="95">
        <f t="shared" si="103"/>
        <v>0</v>
      </c>
      <c r="AV180" s="95">
        <f t="shared" si="104"/>
        <v>0</v>
      </c>
      <c r="AW180" s="95">
        <f t="shared" si="105"/>
        <v>1</v>
      </c>
      <c r="AX180" s="95">
        <f t="shared" si="106"/>
        <v>0</v>
      </c>
      <c r="AY180" s="95">
        <f t="shared" si="107"/>
        <v>0</v>
      </c>
      <c r="AZ180" s="95">
        <f t="shared" si="108"/>
        <v>0</v>
      </c>
      <c r="BA180" s="95">
        <f t="shared" si="109"/>
        <v>0</v>
      </c>
      <c r="BB180" s="95">
        <f t="shared" si="110"/>
        <v>0</v>
      </c>
      <c r="BC180" s="95">
        <f t="shared" si="111"/>
        <v>0</v>
      </c>
      <c r="BD180" s="95">
        <f t="shared" si="112"/>
        <v>0</v>
      </c>
      <c r="BE180" s="95">
        <f t="shared" si="113"/>
        <v>0</v>
      </c>
      <c r="BF180" s="95">
        <f t="shared" si="114"/>
        <v>0</v>
      </c>
      <c r="BG180" s="64"/>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row>
    <row r="181" spans="1:82" ht="45" x14ac:dyDescent="0.2">
      <c r="A181" s="81" t="s">
        <v>1035</v>
      </c>
      <c r="B181" s="19" t="s">
        <v>1036</v>
      </c>
      <c r="C181" s="44" t="str">
        <f t="shared" si="94"/>
        <v/>
      </c>
      <c r="D181" s="44" t="str">
        <f t="shared" si="92"/>
        <v/>
      </c>
      <c r="E181" s="119" t="str">
        <f t="shared" si="91"/>
        <v>No</v>
      </c>
      <c r="F181" s="119" t="s">
        <v>746</v>
      </c>
      <c r="G181" s="117" t="s">
        <v>1037</v>
      </c>
      <c r="H181" s="18"/>
      <c r="I181" s="18"/>
      <c r="J181" s="18"/>
      <c r="K181" s="18"/>
      <c r="L181" s="18"/>
      <c r="M181" s="18"/>
      <c r="N181" s="18"/>
      <c r="O181" s="18"/>
      <c r="P181" s="18"/>
      <c r="Q181" s="18"/>
      <c r="R181" s="18"/>
      <c r="S181" s="18"/>
      <c r="T181" s="18"/>
      <c r="U181" s="18"/>
      <c r="V181" s="18"/>
      <c r="W181" s="18"/>
      <c r="X181" s="18"/>
      <c r="Y181" s="18"/>
      <c r="Z181" s="18"/>
      <c r="AA181" s="18"/>
      <c r="AB181" s="18" t="str">
        <f>IF(Tabel5[[#This Row],[Question ID]]="","",IF(Tabel5[[#This Row],[Respons Vendor]]=AE181,"ok","nok"))</f>
        <v>nok</v>
      </c>
      <c r="AC181" s="18" t="s">
        <v>66</v>
      </c>
      <c r="AD181" s="89">
        <v>1</v>
      </c>
      <c r="AE181" s="89" t="s">
        <v>684</v>
      </c>
      <c r="AF181" s="89">
        <f t="shared" si="115"/>
        <v>1</v>
      </c>
      <c r="AG181" s="89">
        <f>IF(AND(AE181="See Note",Tabel5[[#This Row],[Respons Vendor]]=AE181,Tabel5[[#This Row],[Note]]&lt;&gt;""),AF181,0)</f>
        <v>0</v>
      </c>
      <c r="AH181" s="89"/>
      <c r="AI181" s="90">
        <f>IF(AND(Tabel5[[#This Row],[Respons Vendor]]=AE181,Tabel5[[#This Row],[Respons Vendor]]&lt;&gt;"See Note"),AD181,AG181)</f>
        <v>0</v>
      </c>
      <c r="AJ181" s="18"/>
      <c r="AK181" s="89"/>
      <c r="AL181" s="18"/>
      <c r="AM181" s="95">
        <f t="shared" si="95"/>
        <v>0</v>
      </c>
      <c r="AN181" s="95">
        <f t="shared" si="96"/>
        <v>0</v>
      </c>
      <c r="AO181" s="95">
        <f t="shared" si="97"/>
        <v>0</v>
      </c>
      <c r="AP181" s="95">
        <f t="shared" si="98"/>
        <v>0</v>
      </c>
      <c r="AQ181" s="95">
        <f t="shared" si="99"/>
        <v>0</v>
      </c>
      <c r="AR181" s="95">
        <f t="shared" si="100"/>
        <v>0</v>
      </c>
      <c r="AS181" s="95">
        <f t="shared" si="101"/>
        <v>0</v>
      </c>
      <c r="AT181" s="95">
        <f t="shared" si="102"/>
        <v>0</v>
      </c>
      <c r="AU181" s="95">
        <f t="shared" si="103"/>
        <v>0</v>
      </c>
      <c r="AV181" s="95">
        <f t="shared" si="104"/>
        <v>0</v>
      </c>
      <c r="AW181" s="95">
        <f t="shared" si="105"/>
        <v>1</v>
      </c>
      <c r="AX181" s="95">
        <f t="shared" si="106"/>
        <v>0</v>
      </c>
      <c r="AY181" s="95">
        <f t="shared" si="107"/>
        <v>0</v>
      </c>
      <c r="AZ181" s="95">
        <f t="shared" si="108"/>
        <v>0</v>
      </c>
      <c r="BA181" s="95">
        <f t="shared" si="109"/>
        <v>0</v>
      </c>
      <c r="BB181" s="95">
        <f t="shared" si="110"/>
        <v>0</v>
      </c>
      <c r="BC181" s="95">
        <f t="shared" si="111"/>
        <v>0</v>
      </c>
      <c r="BD181" s="95">
        <f t="shared" si="112"/>
        <v>0</v>
      </c>
      <c r="BE181" s="95">
        <f t="shared" si="113"/>
        <v>0</v>
      </c>
      <c r="BF181" s="95">
        <f t="shared" si="114"/>
        <v>0</v>
      </c>
      <c r="BG181" s="64"/>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row>
    <row r="182" spans="1:82" ht="31.35" customHeight="1" x14ac:dyDescent="0.2">
      <c r="A182" s="81" t="s">
        <v>1038</v>
      </c>
      <c r="B182" s="19" t="s">
        <v>1039</v>
      </c>
      <c r="C182" s="44" t="str">
        <f t="shared" si="94"/>
        <v/>
      </c>
      <c r="D182" s="44" t="str">
        <f t="shared" si="92"/>
        <v/>
      </c>
      <c r="E182" s="119" t="str">
        <f t="shared" si="91"/>
        <v>No</v>
      </c>
      <c r="F182" s="119"/>
      <c r="G182" s="117"/>
      <c r="H182" s="18"/>
      <c r="I182" s="18"/>
      <c r="J182" s="18"/>
      <c r="K182" s="18"/>
      <c r="L182" s="18"/>
      <c r="M182" s="18"/>
      <c r="N182" s="18"/>
      <c r="O182" s="18"/>
      <c r="P182" s="18"/>
      <c r="Q182" s="18"/>
      <c r="R182" s="18"/>
      <c r="S182" s="18"/>
      <c r="T182" s="18"/>
      <c r="U182" s="18"/>
      <c r="V182" s="18"/>
      <c r="W182" s="18"/>
      <c r="X182" s="18"/>
      <c r="Y182" s="18"/>
      <c r="Z182" s="18"/>
      <c r="AA182" s="18"/>
      <c r="AB182" s="18" t="str">
        <f>IF(Tabel5[[#This Row],[Question ID]]="","",IF(Tabel5[[#This Row],[Respons Vendor]]=AE182,"ok","nok"))</f>
        <v>nok</v>
      </c>
      <c r="AC182" s="18" t="s">
        <v>66</v>
      </c>
      <c r="AD182" s="105">
        <v>5</v>
      </c>
      <c r="AE182" s="89" t="s">
        <v>684</v>
      </c>
      <c r="AF182" s="89">
        <f t="shared" si="115"/>
        <v>5</v>
      </c>
      <c r="AG182" s="89">
        <f>IF(AND(AE182="See Note",Tabel5[[#This Row],[Respons Vendor]]=AE182,Tabel5[[#This Row],[Note]]&lt;&gt;""),AF182,0)</f>
        <v>0</v>
      </c>
      <c r="AH182" s="89"/>
      <c r="AI182" s="90">
        <f>IF(AND(Tabel5[[#This Row],[Respons Vendor]]=AE182,Tabel5[[#This Row],[Respons Vendor]]&lt;&gt;"See Note"),AD182,AG182)</f>
        <v>0</v>
      </c>
      <c r="AJ182" s="18"/>
      <c r="AK182" s="89"/>
      <c r="AL182" s="18"/>
      <c r="AM182" s="95">
        <f t="shared" si="95"/>
        <v>0</v>
      </c>
      <c r="AN182" s="95">
        <f t="shared" si="96"/>
        <v>0</v>
      </c>
      <c r="AO182" s="95">
        <f t="shared" si="97"/>
        <v>0</v>
      </c>
      <c r="AP182" s="95">
        <f t="shared" si="98"/>
        <v>0</v>
      </c>
      <c r="AQ182" s="95">
        <f t="shared" si="99"/>
        <v>0</v>
      </c>
      <c r="AR182" s="95">
        <f t="shared" si="100"/>
        <v>0</v>
      </c>
      <c r="AS182" s="95">
        <f t="shared" si="101"/>
        <v>0</v>
      </c>
      <c r="AT182" s="95">
        <f t="shared" si="102"/>
        <v>0</v>
      </c>
      <c r="AU182" s="95">
        <f t="shared" si="103"/>
        <v>0</v>
      </c>
      <c r="AV182" s="95">
        <f t="shared" si="104"/>
        <v>0</v>
      </c>
      <c r="AW182" s="95">
        <f t="shared" si="105"/>
        <v>5</v>
      </c>
      <c r="AX182" s="95">
        <f t="shared" si="106"/>
        <v>0</v>
      </c>
      <c r="AY182" s="95">
        <f t="shared" si="107"/>
        <v>0</v>
      </c>
      <c r="AZ182" s="95">
        <f t="shared" si="108"/>
        <v>0</v>
      </c>
      <c r="BA182" s="95">
        <f t="shared" si="109"/>
        <v>0</v>
      </c>
      <c r="BB182" s="95">
        <f t="shared" si="110"/>
        <v>0</v>
      </c>
      <c r="BC182" s="95">
        <f t="shared" si="111"/>
        <v>0</v>
      </c>
      <c r="BD182" s="95">
        <f t="shared" si="112"/>
        <v>0</v>
      </c>
      <c r="BE182" s="95">
        <f t="shared" si="113"/>
        <v>0</v>
      </c>
      <c r="BF182" s="95">
        <f t="shared" si="114"/>
        <v>0</v>
      </c>
      <c r="BG182" s="64"/>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row>
    <row r="183" spans="1:82" x14ac:dyDescent="0.2">
      <c r="A183" s="81" t="s">
        <v>1040</v>
      </c>
      <c r="B183" s="19" t="s">
        <v>1041</v>
      </c>
      <c r="C183" s="44" t="str">
        <f t="shared" si="94"/>
        <v/>
      </c>
      <c r="D183" s="44" t="str">
        <f t="shared" si="92"/>
        <v/>
      </c>
      <c r="E183" s="119" t="str">
        <f t="shared" si="91"/>
        <v>No</v>
      </c>
      <c r="F183" s="119"/>
      <c r="G183" s="117" t="s">
        <v>1042</v>
      </c>
      <c r="H183" s="18"/>
      <c r="I183" s="18"/>
      <c r="J183" s="18"/>
      <c r="K183" s="18"/>
      <c r="L183" s="18"/>
      <c r="M183" s="18"/>
      <c r="N183" s="18"/>
      <c r="O183" s="18"/>
      <c r="P183" s="18"/>
      <c r="Q183" s="18"/>
      <c r="R183" s="18"/>
      <c r="S183" s="18"/>
      <c r="T183" s="18"/>
      <c r="U183" s="18"/>
      <c r="V183" s="18"/>
      <c r="W183" s="18"/>
      <c r="X183" s="18"/>
      <c r="Y183" s="18"/>
      <c r="Z183" s="18"/>
      <c r="AA183" s="18"/>
      <c r="AB183" s="18" t="str">
        <f>IF(Tabel5[[#This Row],[Question ID]]="","",IF(Tabel5[[#This Row],[Respons Vendor]]=AE183,"ok","nok"))</f>
        <v>nok</v>
      </c>
      <c r="AC183" s="18" t="s">
        <v>66</v>
      </c>
      <c r="AD183" s="89">
        <v>1</v>
      </c>
      <c r="AE183" s="89" t="s">
        <v>684</v>
      </c>
      <c r="AF183" s="89">
        <f t="shared" si="115"/>
        <v>1</v>
      </c>
      <c r="AG183" s="89">
        <f>IF(AND(AE183="See Note",Tabel5[[#This Row],[Respons Vendor]]=AE183,Tabel5[[#This Row],[Note]]&lt;&gt;""),AF183,0)</f>
        <v>0</v>
      </c>
      <c r="AH183" s="89"/>
      <c r="AI183" s="90">
        <f>IF(AND(Tabel5[[#This Row],[Respons Vendor]]=AE183,Tabel5[[#This Row],[Respons Vendor]]&lt;&gt;"See Note"),AD183,AG183)</f>
        <v>0</v>
      </c>
      <c r="AJ183" s="18"/>
      <c r="AK183" s="89"/>
      <c r="AL183" s="18"/>
      <c r="AM183" s="95">
        <f t="shared" si="95"/>
        <v>0</v>
      </c>
      <c r="AN183" s="95">
        <f t="shared" si="96"/>
        <v>0</v>
      </c>
      <c r="AO183" s="95">
        <f t="shared" si="97"/>
        <v>0</v>
      </c>
      <c r="AP183" s="95">
        <f t="shared" si="98"/>
        <v>0</v>
      </c>
      <c r="AQ183" s="95">
        <f t="shared" si="99"/>
        <v>0</v>
      </c>
      <c r="AR183" s="95">
        <f t="shared" si="100"/>
        <v>0</v>
      </c>
      <c r="AS183" s="95">
        <f t="shared" si="101"/>
        <v>0</v>
      </c>
      <c r="AT183" s="95">
        <f t="shared" si="102"/>
        <v>0</v>
      </c>
      <c r="AU183" s="95">
        <f t="shared" si="103"/>
        <v>0</v>
      </c>
      <c r="AV183" s="95">
        <f t="shared" si="104"/>
        <v>0</v>
      </c>
      <c r="AW183" s="95">
        <f t="shared" si="105"/>
        <v>1</v>
      </c>
      <c r="AX183" s="95">
        <f t="shared" si="106"/>
        <v>0</v>
      </c>
      <c r="AY183" s="95">
        <f t="shared" si="107"/>
        <v>0</v>
      </c>
      <c r="AZ183" s="95">
        <f t="shared" si="108"/>
        <v>0</v>
      </c>
      <c r="BA183" s="95">
        <f t="shared" si="109"/>
        <v>0</v>
      </c>
      <c r="BB183" s="95">
        <f t="shared" si="110"/>
        <v>0</v>
      </c>
      <c r="BC183" s="95">
        <f t="shared" si="111"/>
        <v>0</v>
      </c>
      <c r="BD183" s="95">
        <f t="shared" si="112"/>
        <v>0</v>
      </c>
      <c r="BE183" s="95">
        <f t="shared" si="113"/>
        <v>0</v>
      </c>
      <c r="BF183" s="95">
        <f t="shared" si="114"/>
        <v>0</v>
      </c>
      <c r="BG183" s="64"/>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row>
    <row r="184" spans="1:82" x14ac:dyDescent="0.2">
      <c r="A184" s="81" t="s">
        <v>1043</v>
      </c>
      <c r="B184" s="19" t="s">
        <v>1044</v>
      </c>
      <c r="C184" s="44" t="str">
        <f t="shared" si="94"/>
        <v/>
      </c>
      <c r="D184" s="44" t="str">
        <f t="shared" si="92"/>
        <v/>
      </c>
      <c r="E184" s="119" t="str">
        <f t="shared" si="91"/>
        <v>No</v>
      </c>
      <c r="F184" s="119"/>
      <c r="G184" s="117"/>
      <c r="H184" s="18"/>
      <c r="I184" s="18"/>
      <c r="J184" s="18"/>
      <c r="K184" s="18"/>
      <c r="L184" s="18"/>
      <c r="M184" s="18"/>
      <c r="N184" s="18"/>
      <c r="O184" s="18"/>
      <c r="P184" s="18"/>
      <c r="Q184" s="18"/>
      <c r="R184" s="18"/>
      <c r="S184" s="18"/>
      <c r="T184" s="18"/>
      <c r="U184" s="18"/>
      <c r="V184" s="18"/>
      <c r="W184" s="18"/>
      <c r="X184" s="18"/>
      <c r="Y184" s="18"/>
      <c r="Z184" s="18"/>
      <c r="AA184" s="18"/>
      <c r="AB184" s="18" t="str">
        <f>IF(Tabel5[[#This Row],[Question ID]]="","",IF(Tabel5[[#This Row],[Respons Vendor]]=AE184,"ok","nok"))</f>
        <v>nok</v>
      </c>
      <c r="AC184" s="18" t="s">
        <v>66</v>
      </c>
      <c r="AD184" s="105">
        <v>5</v>
      </c>
      <c r="AE184" s="89" t="s">
        <v>684</v>
      </c>
      <c r="AF184" s="89">
        <f t="shared" si="115"/>
        <v>5</v>
      </c>
      <c r="AG184" s="89">
        <f>IF(AND(AE184="See Note",Tabel5[[#This Row],[Respons Vendor]]=AE184,Tabel5[[#This Row],[Note]]&lt;&gt;""),AF184,0)</f>
        <v>0</v>
      </c>
      <c r="AH184" s="89"/>
      <c r="AI184" s="90">
        <f>IF(AND(Tabel5[[#This Row],[Respons Vendor]]=AE184,Tabel5[[#This Row],[Respons Vendor]]&lt;&gt;"See Note"),AD184,AG184)</f>
        <v>0</v>
      </c>
      <c r="AJ184" s="18"/>
      <c r="AK184" s="89"/>
      <c r="AL184" s="18"/>
      <c r="AM184" s="95">
        <f t="shared" si="95"/>
        <v>0</v>
      </c>
      <c r="AN184" s="95">
        <f t="shared" si="96"/>
        <v>0</v>
      </c>
      <c r="AO184" s="95">
        <f t="shared" si="97"/>
        <v>0</v>
      </c>
      <c r="AP184" s="95">
        <f t="shared" si="98"/>
        <v>0</v>
      </c>
      <c r="AQ184" s="95">
        <f t="shared" si="99"/>
        <v>0</v>
      </c>
      <c r="AR184" s="95">
        <f t="shared" si="100"/>
        <v>0</v>
      </c>
      <c r="AS184" s="95">
        <f t="shared" si="101"/>
        <v>0</v>
      </c>
      <c r="AT184" s="95">
        <f t="shared" si="102"/>
        <v>0</v>
      </c>
      <c r="AU184" s="95">
        <f t="shared" si="103"/>
        <v>0</v>
      </c>
      <c r="AV184" s="95">
        <f t="shared" si="104"/>
        <v>0</v>
      </c>
      <c r="AW184" s="95">
        <f t="shared" si="105"/>
        <v>5</v>
      </c>
      <c r="AX184" s="95">
        <f t="shared" si="106"/>
        <v>0</v>
      </c>
      <c r="AY184" s="95">
        <f t="shared" si="107"/>
        <v>0</v>
      </c>
      <c r="AZ184" s="95">
        <f t="shared" si="108"/>
        <v>0</v>
      </c>
      <c r="BA184" s="95">
        <f t="shared" si="109"/>
        <v>0</v>
      </c>
      <c r="BB184" s="95">
        <f t="shared" si="110"/>
        <v>0</v>
      </c>
      <c r="BC184" s="95">
        <f t="shared" si="111"/>
        <v>0</v>
      </c>
      <c r="BD184" s="95">
        <f t="shared" si="112"/>
        <v>0</v>
      </c>
      <c r="BE184" s="95">
        <f t="shared" si="113"/>
        <v>0</v>
      </c>
      <c r="BF184" s="95">
        <f t="shared" si="114"/>
        <v>0</v>
      </c>
      <c r="BG184" s="64"/>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row>
    <row r="185" spans="1:82" x14ac:dyDescent="0.2">
      <c r="A185" s="81" t="s">
        <v>1045</v>
      </c>
      <c r="B185" s="19" t="s">
        <v>1046</v>
      </c>
      <c r="C185" s="44" t="str">
        <f t="shared" si="94"/>
        <v/>
      </c>
      <c r="D185" s="44" t="str">
        <f t="shared" si="92"/>
        <v/>
      </c>
      <c r="E185" s="119" t="str">
        <f t="shared" si="91"/>
        <v>Yes</v>
      </c>
      <c r="F185" s="119" t="s">
        <v>746</v>
      </c>
      <c r="G185" s="117" t="s">
        <v>1047</v>
      </c>
      <c r="H185" s="18"/>
      <c r="I185" s="18"/>
      <c r="J185" s="18"/>
      <c r="K185" s="18"/>
      <c r="L185" s="18"/>
      <c r="M185" s="18"/>
      <c r="N185" s="18"/>
      <c r="O185" s="18"/>
      <c r="P185" s="18"/>
      <c r="Q185" s="18"/>
      <c r="R185" s="18"/>
      <c r="S185" s="18"/>
      <c r="T185" s="18"/>
      <c r="U185" s="18"/>
      <c r="V185" s="18"/>
      <c r="W185" s="18"/>
      <c r="X185" s="18"/>
      <c r="Y185" s="18"/>
      <c r="Z185" s="18"/>
      <c r="AA185" s="18"/>
      <c r="AB185" s="18" t="str">
        <f>IF(Tabel5[[#This Row],[Question ID]]="","",IF(Tabel5[[#This Row],[Respons Vendor]]=AE185,"ok","nok"))</f>
        <v>nok</v>
      </c>
      <c r="AC185" s="18" t="s">
        <v>66</v>
      </c>
      <c r="AD185" s="89">
        <v>1</v>
      </c>
      <c r="AE185" s="89" t="s">
        <v>230</v>
      </c>
      <c r="AF185" s="89">
        <f t="shared" si="115"/>
        <v>1</v>
      </c>
      <c r="AG185" s="89">
        <f>IF(AND(AE185="See Note",Tabel5[[#This Row],[Respons Vendor]]=AE185,Tabel5[[#This Row],[Note]]&lt;&gt;""),AF185,0)</f>
        <v>0</v>
      </c>
      <c r="AH185" s="89"/>
      <c r="AI185" s="90">
        <f>IF(AND(Tabel5[[#This Row],[Respons Vendor]]=AE185,Tabel5[[#This Row],[Respons Vendor]]&lt;&gt;"See Note"),AD185,AG185)</f>
        <v>0</v>
      </c>
      <c r="AJ185" s="18"/>
      <c r="AK185" s="89"/>
      <c r="AL185" s="18"/>
      <c r="AM185" s="95">
        <f t="shared" si="95"/>
        <v>0</v>
      </c>
      <c r="AN185" s="95">
        <f t="shared" si="96"/>
        <v>0</v>
      </c>
      <c r="AO185" s="95">
        <f t="shared" si="97"/>
        <v>0</v>
      </c>
      <c r="AP185" s="95">
        <f t="shared" si="98"/>
        <v>0</v>
      </c>
      <c r="AQ185" s="95">
        <f t="shared" si="99"/>
        <v>0</v>
      </c>
      <c r="AR185" s="95">
        <f t="shared" si="100"/>
        <v>0</v>
      </c>
      <c r="AS185" s="95">
        <f t="shared" si="101"/>
        <v>0</v>
      </c>
      <c r="AT185" s="95">
        <f t="shared" si="102"/>
        <v>0</v>
      </c>
      <c r="AU185" s="95">
        <f t="shared" si="103"/>
        <v>0</v>
      </c>
      <c r="AV185" s="95">
        <f t="shared" si="104"/>
        <v>0</v>
      </c>
      <c r="AW185" s="95">
        <f t="shared" si="105"/>
        <v>1</v>
      </c>
      <c r="AX185" s="95">
        <f t="shared" si="106"/>
        <v>0</v>
      </c>
      <c r="AY185" s="95">
        <f t="shared" si="107"/>
        <v>0</v>
      </c>
      <c r="AZ185" s="95">
        <f t="shared" si="108"/>
        <v>0</v>
      </c>
      <c r="BA185" s="95">
        <f t="shared" si="109"/>
        <v>0</v>
      </c>
      <c r="BB185" s="95">
        <f t="shared" si="110"/>
        <v>0</v>
      </c>
      <c r="BC185" s="95">
        <f t="shared" si="111"/>
        <v>0</v>
      </c>
      <c r="BD185" s="95">
        <f t="shared" si="112"/>
        <v>0</v>
      </c>
      <c r="BE185" s="95">
        <f t="shared" si="113"/>
        <v>0</v>
      </c>
      <c r="BF185" s="95">
        <f t="shared" si="114"/>
        <v>0</v>
      </c>
      <c r="BG185" s="64"/>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row>
    <row r="186" spans="1:82" ht="22.5" x14ac:dyDescent="0.2">
      <c r="A186" s="245" t="s">
        <v>1048</v>
      </c>
      <c r="B186" s="247" t="s">
        <v>1049</v>
      </c>
      <c r="C186" s="44" t="str">
        <f t="shared" si="94"/>
        <v/>
      </c>
      <c r="D186" s="44" t="str">
        <f t="shared" si="92"/>
        <v/>
      </c>
      <c r="E186" s="119" t="str">
        <f t="shared" si="91"/>
        <v>Yes</v>
      </c>
      <c r="F186" s="119" t="s">
        <v>746</v>
      </c>
      <c r="G186" s="117" t="s">
        <v>1050</v>
      </c>
      <c r="H186" s="18"/>
      <c r="I186" s="18"/>
      <c r="J186" s="18"/>
      <c r="K186" s="18"/>
      <c r="L186" s="18"/>
      <c r="M186" s="18"/>
      <c r="N186" s="18"/>
      <c r="O186" s="18"/>
      <c r="P186" s="18"/>
      <c r="Q186" s="18"/>
      <c r="R186" s="18"/>
      <c r="S186" s="18"/>
      <c r="T186" s="18"/>
      <c r="U186" s="18"/>
      <c r="V186" s="18"/>
      <c r="W186" s="18"/>
      <c r="X186" s="18"/>
      <c r="Y186" s="18"/>
      <c r="Z186" s="18"/>
      <c r="AA186" s="18"/>
      <c r="AB186" s="18" t="str">
        <f>IF(Tabel5[[#This Row],[Question ID]]="","",IF(Tabel5[[#This Row],[Respons Vendor]]=AE186,"ok","nok"))</f>
        <v>nok</v>
      </c>
      <c r="AC186" s="18" t="s">
        <v>66</v>
      </c>
      <c r="AD186" s="105">
        <v>5</v>
      </c>
      <c r="AE186" s="89" t="s">
        <v>230</v>
      </c>
      <c r="AF186" s="89">
        <f t="shared" si="115"/>
        <v>5</v>
      </c>
      <c r="AG186" s="89">
        <f>IF(AND(AE186="See Note",Tabel5[[#This Row],[Respons Vendor]]=AE186,Tabel5[[#This Row],[Note]]&lt;&gt;""),AF186,0)</f>
        <v>0</v>
      </c>
      <c r="AH186" s="89"/>
      <c r="AI186" s="90">
        <f>IF(AND(Tabel5[[#This Row],[Respons Vendor]]=AE186,Tabel5[[#This Row],[Respons Vendor]]&lt;&gt;"See Note"),AD186,AG186)</f>
        <v>0</v>
      </c>
      <c r="AJ186" s="18"/>
      <c r="AK186" s="89"/>
      <c r="AL186" s="18"/>
      <c r="AM186" s="95">
        <f t="shared" si="95"/>
        <v>0</v>
      </c>
      <c r="AN186" s="95">
        <f t="shared" si="96"/>
        <v>0</v>
      </c>
      <c r="AO186" s="95">
        <f t="shared" si="97"/>
        <v>0</v>
      </c>
      <c r="AP186" s="95">
        <f t="shared" si="98"/>
        <v>0</v>
      </c>
      <c r="AQ186" s="95">
        <f t="shared" si="99"/>
        <v>0</v>
      </c>
      <c r="AR186" s="95">
        <f t="shared" si="100"/>
        <v>0</v>
      </c>
      <c r="AS186" s="95">
        <f t="shared" si="101"/>
        <v>0</v>
      </c>
      <c r="AT186" s="95">
        <f t="shared" si="102"/>
        <v>0</v>
      </c>
      <c r="AU186" s="95">
        <f t="shared" si="103"/>
        <v>0</v>
      </c>
      <c r="AV186" s="95">
        <f t="shared" si="104"/>
        <v>0</v>
      </c>
      <c r="AW186" s="95">
        <f t="shared" si="105"/>
        <v>5</v>
      </c>
      <c r="AX186" s="95">
        <f t="shared" si="106"/>
        <v>0</v>
      </c>
      <c r="AY186" s="95">
        <f t="shared" si="107"/>
        <v>0</v>
      </c>
      <c r="AZ186" s="95">
        <f t="shared" si="108"/>
        <v>0</v>
      </c>
      <c r="BA186" s="95">
        <f t="shared" si="109"/>
        <v>0</v>
      </c>
      <c r="BB186" s="95">
        <f t="shared" si="110"/>
        <v>0</v>
      </c>
      <c r="BC186" s="95">
        <f t="shared" si="111"/>
        <v>0</v>
      </c>
      <c r="BD186" s="95">
        <f t="shared" si="112"/>
        <v>0</v>
      </c>
      <c r="BE186" s="95">
        <f t="shared" si="113"/>
        <v>0</v>
      </c>
      <c r="BF186" s="95">
        <f t="shared" si="114"/>
        <v>0</v>
      </c>
      <c r="BG186" s="64"/>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row>
    <row r="187" spans="1:82" ht="40.5" customHeight="1" x14ac:dyDescent="0.2">
      <c r="A187" s="81" t="s">
        <v>1051</v>
      </c>
      <c r="B187" s="19" t="s">
        <v>1052</v>
      </c>
      <c r="C187" s="44" t="str">
        <f t="shared" si="94"/>
        <v/>
      </c>
      <c r="D187" s="44" t="str">
        <f t="shared" si="92"/>
        <v/>
      </c>
      <c r="E187" s="119" t="str">
        <f t="shared" si="91"/>
        <v>No</v>
      </c>
      <c r="F187" s="119" t="s">
        <v>341</v>
      </c>
      <c r="G187" s="117"/>
      <c r="H187" s="18"/>
      <c r="I187" s="18"/>
      <c r="J187" s="18"/>
      <c r="K187" s="18"/>
      <c r="L187" s="18"/>
      <c r="M187" s="18"/>
      <c r="N187" s="18"/>
      <c r="O187" s="18"/>
      <c r="P187" s="18"/>
      <c r="Q187" s="18"/>
      <c r="R187" s="18"/>
      <c r="S187" s="18"/>
      <c r="T187" s="18"/>
      <c r="U187" s="18"/>
      <c r="V187" s="18"/>
      <c r="W187" s="18"/>
      <c r="X187" s="18"/>
      <c r="Y187" s="18"/>
      <c r="Z187" s="18"/>
      <c r="AA187" s="18"/>
      <c r="AB187" s="18" t="str">
        <f>IF(Tabel5[[#This Row],[Question ID]]="","",IF(Tabel5[[#This Row],[Respons Vendor]]=AE187,"ok","nok"))</f>
        <v>nok</v>
      </c>
      <c r="AC187" s="18" t="s">
        <v>66</v>
      </c>
      <c r="AD187" s="89">
        <v>1</v>
      </c>
      <c r="AE187" s="89" t="s">
        <v>684</v>
      </c>
      <c r="AF187" s="89">
        <f t="shared" si="115"/>
        <v>1</v>
      </c>
      <c r="AG187" s="89">
        <f>IF(AND(AE187="See Note",Tabel5[[#This Row],[Respons Vendor]]=AE187,Tabel5[[#This Row],[Note]]&lt;&gt;""),AF187,0)</f>
        <v>0</v>
      </c>
      <c r="AH187" s="89"/>
      <c r="AI187" s="90">
        <f>IF(AND(Tabel5[[#This Row],[Respons Vendor]]=AE187,Tabel5[[#This Row],[Respons Vendor]]&lt;&gt;"See Note"),AD187,AG187)</f>
        <v>0</v>
      </c>
      <c r="AJ187" s="18"/>
      <c r="AK187" s="89"/>
      <c r="AL187" s="18"/>
      <c r="AM187" s="95">
        <f t="shared" si="95"/>
        <v>0</v>
      </c>
      <c r="AN187" s="95">
        <f t="shared" si="96"/>
        <v>0</v>
      </c>
      <c r="AO187" s="95">
        <f t="shared" si="97"/>
        <v>0</v>
      </c>
      <c r="AP187" s="95">
        <f t="shared" si="98"/>
        <v>0</v>
      </c>
      <c r="AQ187" s="95">
        <f t="shared" si="99"/>
        <v>0</v>
      </c>
      <c r="AR187" s="95">
        <f t="shared" si="100"/>
        <v>0</v>
      </c>
      <c r="AS187" s="95">
        <f t="shared" si="101"/>
        <v>0</v>
      </c>
      <c r="AT187" s="95">
        <f t="shared" si="102"/>
        <v>0</v>
      </c>
      <c r="AU187" s="95">
        <f t="shared" si="103"/>
        <v>0</v>
      </c>
      <c r="AV187" s="95">
        <f t="shared" si="104"/>
        <v>0</v>
      </c>
      <c r="AW187" s="95">
        <f t="shared" si="105"/>
        <v>1</v>
      </c>
      <c r="AX187" s="95">
        <f t="shared" si="106"/>
        <v>0</v>
      </c>
      <c r="AY187" s="95">
        <f t="shared" si="107"/>
        <v>0</v>
      </c>
      <c r="AZ187" s="95">
        <f t="shared" si="108"/>
        <v>0</v>
      </c>
      <c r="BA187" s="95">
        <f t="shared" si="109"/>
        <v>0</v>
      </c>
      <c r="BB187" s="95">
        <f t="shared" si="110"/>
        <v>0</v>
      </c>
      <c r="BC187" s="95">
        <f t="shared" si="111"/>
        <v>0</v>
      </c>
      <c r="BD187" s="95">
        <f t="shared" si="112"/>
        <v>0</v>
      </c>
      <c r="BE187" s="95">
        <f t="shared" si="113"/>
        <v>0</v>
      </c>
      <c r="BF187" s="95">
        <f t="shared" si="114"/>
        <v>0</v>
      </c>
      <c r="BG187" s="64"/>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row>
    <row r="188" spans="1:82" x14ac:dyDescent="0.2">
      <c r="B188" s="79" t="s">
        <v>1053</v>
      </c>
      <c r="C188" s="44">
        <v>0</v>
      </c>
      <c r="D188" s="44" t="str">
        <f t="shared" si="92"/>
        <v/>
      </c>
      <c r="E188" s="119">
        <f t="shared" si="91"/>
        <v>0</v>
      </c>
      <c r="F188" s="119"/>
      <c r="G188" s="117"/>
      <c r="H188" s="18"/>
      <c r="I188" s="18"/>
      <c r="J188" s="18"/>
      <c r="K188" s="18"/>
      <c r="L188" s="18"/>
      <c r="M188" s="18"/>
      <c r="N188" s="18"/>
      <c r="O188" s="18"/>
      <c r="P188" s="18"/>
      <c r="Q188" s="18"/>
      <c r="R188" s="18"/>
      <c r="S188" s="18"/>
      <c r="T188" s="18"/>
      <c r="U188" s="18"/>
      <c r="V188" s="18"/>
      <c r="W188" s="18"/>
      <c r="X188" s="18"/>
      <c r="Y188" s="18"/>
      <c r="Z188" s="18"/>
      <c r="AA188" s="18"/>
      <c r="AB188" s="18" t="str">
        <f>IF(Tabel5[[#This Row],[Question ID]]="","",IF(Tabel5[[#This Row],[Respons Vendor]]=AE188,"ok","nok"))</f>
        <v/>
      </c>
      <c r="AC188" s="18"/>
      <c r="AD188" s="89"/>
      <c r="AE188" s="89"/>
      <c r="AF188" s="89">
        <f t="shared" si="115"/>
        <v>0</v>
      </c>
      <c r="AG188" s="89">
        <f>IF(AND(AE188="See Note",Tabel5[[#This Row],[Respons Vendor]]=AE188,Tabel5[[#This Row],[Note]]&lt;&gt;""),AF188,0)</f>
        <v>0</v>
      </c>
      <c r="AH188" s="89"/>
      <c r="AI188" s="90">
        <f>IF(AND(Tabel5[[#This Row],[Respons Vendor]]=AE188,Tabel5[[#This Row],[Respons Vendor]]&lt;&gt;"See Note"),AD188,AG188)</f>
        <v>0</v>
      </c>
      <c r="AJ188" s="18"/>
      <c r="AK188" s="89"/>
      <c r="AL188" s="18"/>
      <c r="AM188" s="95">
        <f t="shared" si="95"/>
        <v>0</v>
      </c>
      <c r="AN188" s="95">
        <f t="shared" si="96"/>
        <v>0</v>
      </c>
      <c r="AO188" s="95">
        <f t="shared" si="97"/>
        <v>0</v>
      </c>
      <c r="AP188" s="95">
        <f t="shared" si="98"/>
        <v>0</v>
      </c>
      <c r="AQ188" s="95">
        <f t="shared" si="99"/>
        <v>0</v>
      </c>
      <c r="AR188" s="95">
        <f t="shared" si="100"/>
        <v>0</v>
      </c>
      <c r="AS188" s="95">
        <f t="shared" si="101"/>
        <v>0</v>
      </c>
      <c r="AT188" s="95">
        <f t="shared" si="102"/>
        <v>0</v>
      </c>
      <c r="AU188" s="95">
        <f t="shared" si="103"/>
        <v>0</v>
      </c>
      <c r="AV188" s="95">
        <f t="shared" si="104"/>
        <v>0</v>
      </c>
      <c r="AW188" s="95">
        <f t="shared" si="105"/>
        <v>0</v>
      </c>
      <c r="AX188" s="95">
        <f t="shared" si="106"/>
        <v>0</v>
      </c>
      <c r="AY188" s="95">
        <f t="shared" si="107"/>
        <v>0</v>
      </c>
      <c r="AZ188" s="95">
        <f t="shared" si="108"/>
        <v>0</v>
      </c>
      <c r="BA188" s="95">
        <f t="shared" si="109"/>
        <v>0</v>
      </c>
      <c r="BB188" s="95">
        <f t="shared" si="110"/>
        <v>0</v>
      </c>
      <c r="BC188" s="95">
        <f t="shared" si="111"/>
        <v>0</v>
      </c>
      <c r="BD188" s="95">
        <f t="shared" si="112"/>
        <v>0</v>
      </c>
      <c r="BE188" s="95">
        <f t="shared" si="113"/>
        <v>0</v>
      </c>
      <c r="BF188" s="95">
        <f t="shared" si="114"/>
        <v>0</v>
      </c>
      <c r="BG188" s="64"/>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row>
    <row r="189" spans="1:82" x14ac:dyDescent="0.2">
      <c r="B189" s="80" t="s">
        <v>1054</v>
      </c>
      <c r="C189" s="44">
        <v>0</v>
      </c>
      <c r="D189" s="44" t="str">
        <f t="shared" si="92"/>
        <v/>
      </c>
      <c r="E189" s="119">
        <f t="shared" si="91"/>
        <v>0</v>
      </c>
      <c r="F189" s="119"/>
      <c r="G189" s="117"/>
      <c r="H189" s="18"/>
      <c r="I189" s="18"/>
      <c r="J189" s="18"/>
      <c r="K189" s="18"/>
      <c r="L189" s="18"/>
      <c r="M189" s="18"/>
      <c r="N189" s="18"/>
      <c r="O189" s="18"/>
      <c r="P189" s="18"/>
      <c r="Q189" s="18"/>
      <c r="R189" s="18"/>
      <c r="S189" s="18"/>
      <c r="T189" s="18"/>
      <c r="U189" s="18"/>
      <c r="V189" s="18"/>
      <c r="W189" s="18"/>
      <c r="X189" s="18"/>
      <c r="Y189" s="18"/>
      <c r="Z189" s="18"/>
      <c r="AA189" s="18"/>
      <c r="AB189" s="18" t="str">
        <f>IF(Tabel5[[#This Row],[Question ID]]="","",IF(Tabel5[[#This Row],[Respons Vendor]]=AE189,"ok","nok"))</f>
        <v/>
      </c>
      <c r="AC189" s="18"/>
      <c r="AD189" s="89"/>
      <c r="AE189" s="89"/>
      <c r="AF189" s="89">
        <f t="shared" si="115"/>
        <v>0</v>
      </c>
      <c r="AG189" s="89">
        <f>IF(AND(AE189="See Note",Tabel5[[#This Row],[Respons Vendor]]=AE189,Tabel5[[#This Row],[Note]]&lt;&gt;""),AF189,0)</f>
        <v>0</v>
      </c>
      <c r="AH189" s="89"/>
      <c r="AI189" s="90">
        <f>IF(AND(Tabel5[[#This Row],[Respons Vendor]]=AE189,Tabel5[[#This Row],[Respons Vendor]]&lt;&gt;"See Note"),AD189,AG189)</f>
        <v>0</v>
      </c>
      <c r="AJ189" s="18"/>
      <c r="AK189" s="89"/>
      <c r="AL189" s="18"/>
      <c r="AM189" s="95">
        <f t="shared" si="95"/>
        <v>0</v>
      </c>
      <c r="AN189" s="95">
        <f t="shared" si="96"/>
        <v>0</v>
      </c>
      <c r="AO189" s="95">
        <f t="shared" si="97"/>
        <v>0</v>
      </c>
      <c r="AP189" s="95">
        <f t="shared" si="98"/>
        <v>0</v>
      </c>
      <c r="AQ189" s="95">
        <f t="shared" si="99"/>
        <v>0</v>
      </c>
      <c r="AR189" s="95">
        <f t="shared" si="100"/>
        <v>0</v>
      </c>
      <c r="AS189" s="95">
        <f t="shared" si="101"/>
        <v>0</v>
      </c>
      <c r="AT189" s="95">
        <f t="shared" si="102"/>
        <v>0</v>
      </c>
      <c r="AU189" s="95">
        <f t="shared" si="103"/>
        <v>0</v>
      </c>
      <c r="AV189" s="95">
        <f t="shared" si="104"/>
        <v>0</v>
      </c>
      <c r="AW189" s="95">
        <f t="shared" si="105"/>
        <v>0</v>
      </c>
      <c r="AX189" s="95">
        <f t="shared" si="106"/>
        <v>0</v>
      </c>
      <c r="AY189" s="95">
        <f t="shared" si="107"/>
        <v>0</v>
      </c>
      <c r="AZ189" s="95">
        <f t="shared" si="108"/>
        <v>0</v>
      </c>
      <c r="BA189" s="95">
        <f t="shared" si="109"/>
        <v>0</v>
      </c>
      <c r="BB189" s="95">
        <f t="shared" si="110"/>
        <v>0</v>
      </c>
      <c r="BC189" s="95">
        <f t="shared" si="111"/>
        <v>0</v>
      </c>
      <c r="BD189" s="95">
        <f t="shared" si="112"/>
        <v>0</v>
      </c>
      <c r="BE189" s="95">
        <f t="shared" si="113"/>
        <v>0</v>
      </c>
      <c r="BF189" s="95">
        <f t="shared" si="114"/>
        <v>0</v>
      </c>
      <c r="BG189" s="64"/>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row>
    <row r="190" spans="1:82" ht="25.5" x14ac:dyDescent="0.2">
      <c r="A190" s="81" t="s">
        <v>1055</v>
      </c>
      <c r="B190" s="19" t="s">
        <v>1056</v>
      </c>
      <c r="C190" s="44" t="str">
        <f t="shared" ref="C190:C205" si="116">IF(_Medisch="nee","N/A","")</f>
        <v/>
      </c>
      <c r="D190" s="44" t="str">
        <f t="shared" si="92"/>
        <v/>
      </c>
      <c r="E190" s="119" t="str">
        <f t="shared" si="91"/>
        <v>Yes</v>
      </c>
      <c r="F190" s="119" t="s">
        <v>746</v>
      </c>
      <c r="G190" s="117"/>
      <c r="H190" s="18"/>
      <c r="I190" s="18"/>
      <c r="J190" s="18"/>
      <c r="K190" s="18"/>
      <c r="L190" s="18"/>
      <c r="M190" s="18"/>
      <c r="N190" s="18"/>
      <c r="O190" s="18"/>
      <c r="P190" s="18"/>
      <c r="Q190" s="18"/>
      <c r="R190" s="18"/>
      <c r="S190" s="18"/>
      <c r="T190" s="18"/>
      <c r="U190" s="18"/>
      <c r="V190" s="18"/>
      <c r="W190" s="18"/>
      <c r="X190" s="18"/>
      <c r="Y190" s="18"/>
      <c r="Z190" s="18"/>
      <c r="AA190" s="18"/>
      <c r="AB190" s="18" t="str">
        <f>IF(Tabel5[[#This Row],[Question ID]]="","",IF(Tabel5[[#This Row],[Respons Vendor]]=AE190,"ok","nok"))</f>
        <v>nok</v>
      </c>
      <c r="AC190" s="18" t="s">
        <v>69</v>
      </c>
      <c r="AD190" s="105">
        <v>5</v>
      </c>
      <c r="AE190" s="89" t="s">
        <v>230</v>
      </c>
      <c r="AF190" s="89">
        <f t="shared" si="115"/>
        <v>5</v>
      </c>
      <c r="AG190" s="89">
        <f>IF(AND(AE190="See Note",Tabel5[[#This Row],[Respons Vendor]]=AE190,Tabel5[[#This Row],[Note]]&lt;&gt;""),AF190,0)</f>
        <v>0</v>
      </c>
      <c r="AH190" s="89"/>
      <c r="AI190" s="90">
        <f>IF(AND(Tabel5[[#This Row],[Respons Vendor]]=AE190,Tabel5[[#This Row],[Respons Vendor]]&lt;&gt;"See Note"),AD190,AG190)</f>
        <v>0</v>
      </c>
      <c r="AJ190" s="18"/>
      <c r="AK190" s="89"/>
      <c r="AL190" s="18"/>
      <c r="AM190" s="95">
        <f t="shared" si="95"/>
        <v>0</v>
      </c>
      <c r="AN190" s="95">
        <f t="shared" si="96"/>
        <v>0</v>
      </c>
      <c r="AO190" s="95">
        <f t="shared" si="97"/>
        <v>0</v>
      </c>
      <c r="AP190" s="95">
        <f t="shared" si="98"/>
        <v>0</v>
      </c>
      <c r="AQ190" s="95">
        <f t="shared" si="99"/>
        <v>0</v>
      </c>
      <c r="AR190" s="95">
        <f t="shared" si="100"/>
        <v>0</v>
      </c>
      <c r="AS190" s="95">
        <f t="shared" si="101"/>
        <v>0</v>
      </c>
      <c r="AT190" s="95">
        <f t="shared" si="102"/>
        <v>0</v>
      </c>
      <c r="AU190" s="95">
        <f t="shared" si="103"/>
        <v>0</v>
      </c>
      <c r="AV190" s="95">
        <f t="shared" si="104"/>
        <v>0</v>
      </c>
      <c r="AW190" s="95">
        <f t="shared" si="105"/>
        <v>0</v>
      </c>
      <c r="AX190" s="95">
        <f t="shared" si="106"/>
        <v>0</v>
      </c>
      <c r="AY190" s="95">
        <f t="shared" si="107"/>
        <v>0</v>
      </c>
      <c r="AZ190" s="95">
        <f t="shared" si="108"/>
        <v>0</v>
      </c>
      <c r="BA190" s="95">
        <f t="shared" si="109"/>
        <v>0</v>
      </c>
      <c r="BB190" s="95">
        <f t="shared" si="110"/>
        <v>0</v>
      </c>
      <c r="BC190" s="95">
        <f t="shared" si="111"/>
        <v>0</v>
      </c>
      <c r="BD190" s="95">
        <f t="shared" si="112"/>
        <v>0</v>
      </c>
      <c r="BE190" s="95">
        <f t="shared" si="113"/>
        <v>5</v>
      </c>
      <c r="BF190" s="95">
        <f t="shared" si="114"/>
        <v>0</v>
      </c>
      <c r="BG190" s="64"/>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row>
    <row r="191" spans="1:82" ht="25.5" x14ac:dyDescent="0.2">
      <c r="A191" s="244" t="s">
        <v>1057</v>
      </c>
      <c r="B191" s="247" t="s">
        <v>1058</v>
      </c>
      <c r="C191" s="44" t="str">
        <f t="shared" si="116"/>
        <v/>
      </c>
      <c r="D191" s="44" t="str">
        <f t="shared" si="92"/>
        <v/>
      </c>
      <c r="E191" s="119" t="str">
        <f t="shared" si="91"/>
        <v>Yes</v>
      </c>
      <c r="F191" s="119" t="s">
        <v>746</v>
      </c>
      <c r="G191" s="117"/>
      <c r="H191" s="18"/>
      <c r="I191" s="18"/>
      <c r="J191" s="18"/>
      <c r="K191" s="18"/>
      <c r="L191" s="18"/>
      <c r="M191" s="18"/>
      <c r="N191" s="18"/>
      <c r="O191" s="18"/>
      <c r="P191" s="18"/>
      <c r="Q191" s="18"/>
      <c r="R191" s="18"/>
      <c r="S191" s="18"/>
      <c r="T191" s="18"/>
      <c r="U191" s="18"/>
      <c r="V191" s="18"/>
      <c r="W191" s="18"/>
      <c r="X191" s="18"/>
      <c r="Y191" s="18"/>
      <c r="Z191" s="18"/>
      <c r="AA191" s="18"/>
      <c r="AB191" s="18" t="str">
        <f>IF(Tabel5[[#This Row],[Question ID]]="","",IF(Tabel5[[#This Row],[Respons Vendor]]=AE191,"ok","nok"))</f>
        <v>nok</v>
      </c>
      <c r="AC191" s="18" t="s">
        <v>69</v>
      </c>
      <c r="AD191" s="89">
        <v>1</v>
      </c>
      <c r="AE191" s="89" t="s">
        <v>230</v>
      </c>
      <c r="AF191" s="89">
        <f t="shared" si="115"/>
        <v>1</v>
      </c>
      <c r="AG191" s="89">
        <f>IF(AND(AE191="See Note",Tabel5[[#This Row],[Respons Vendor]]=AE191,Tabel5[[#This Row],[Note]]&lt;&gt;""),AF191,0)</f>
        <v>0</v>
      </c>
      <c r="AH191" s="89"/>
      <c r="AI191" s="90">
        <f>IF(AND(Tabel5[[#This Row],[Respons Vendor]]=AE191,Tabel5[[#This Row],[Respons Vendor]]&lt;&gt;"See Note"),AD191,AG191)</f>
        <v>0</v>
      </c>
      <c r="AJ191" s="18"/>
      <c r="AK191" s="89"/>
      <c r="AL191" s="18"/>
      <c r="AM191" s="95">
        <f t="shared" si="95"/>
        <v>0</v>
      </c>
      <c r="AN191" s="95">
        <f t="shared" si="96"/>
        <v>0</v>
      </c>
      <c r="AO191" s="95">
        <f t="shared" si="97"/>
        <v>0</v>
      </c>
      <c r="AP191" s="95">
        <f t="shared" si="98"/>
        <v>0</v>
      </c>
      <c r="AQ191" s="95">
        <f t="shared" si="99"/>
        <v>0</v>
      </c>
      <c r="AR191" s="95">
        <f t="shared" si="100"/>
        <v>0</v>
      </c>
      <c r="AS191" s="95">
        <f t="shared" si="101"/>
        <v>0</v>
      </c>
      <c r="AT191" s="95">
        <f t="shared" si="102"/>
        <v>0</v>
      </c>
      <c r="AU191" s="95">
        <f t="shared" si="103"/>
        <v>0</v>
      </c>
      <c r="AV191" s="95">
        <f t="shared" si="104"/>
        <v>0</v>
      </c>
      <c r="AW191" s="95">
        <f t="shared" si="105"/>
        <v>0</v>
      </c>
      <c r="AX191" s="95">
        <f t="shared" si="106"/>
        <v>0</v>
      </c>
      <c r="AY191" s="95">
        <f t="shared" si="107"/>
        <v>0</v>
      </c>
      <c r="AZ191" s="95">
        <f t="shared" si="108"/>
        <v>0</v>
      </c>
      <c r="BA191" s="95">
        <f t="shared" si="109"/>
        <v>0</v>
      </c>
      <c r="BB191" s="95">
        <f t="shared" si="110"/>
        <v>0</v>
      </c>
      <c r="BC191" s="95">
        <f t="shared" si="111"/>
        <v>0</v>
      </c>
      <c r="BD191" s="95">
        <f t="shared" si="112"/>
        <v>0</v>
      </c>
      <c r="BE191" s="95">
        <f t="shared" si="113"/>
        <v>1</v>
      </c>
      <c r="BF191" s="95">
        <f t="shared" si="114"/>
        <v>0</v>
      </c>
      <c r="BG191" s="64"/>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row>
    <row r="192" spans="1:82" ht="33.75" x14ac:dyDescent="0.2">
      <c r="A192" s="81" t="s">
        <v>1059</v>
      </c>
      <c r="B192" s="19" t="s">
        <v>1060</v>
      </c>
      <c r="C192" s="44" t="str">
        <f t="shared" si="116"/>
        <v/>
      </c>
      <c r="D192" s="44" t="str">
        <f t="shared" si="92"/>
        <v/>
      </c>
      <c r="E192" s="119" t="str">
        <f t="shared" si="91"/>
        <v>Yes</v>
      </c>
      <c r="F192" s="119" t="s">
        <v>758</v>
      </c>
      <c r="G192" s="117" t="s">
        <v>1061</v>
      </c>
      <c r="H192" s="18"/>
      <c r="I192" s="18"/>
      <c r="J192" s="18"/>
      <c r="K192" s="18"/>
      <c r="L192" s="18"/>
      <c r="M192" s="18"/>
      <c r="N192" s="18"/>
      <c r="O192" s="18"/>
      <c r="P192" s="18"/>
      <c r="Q192" s="18"/>
      <c r="R192" s="18"/>
      <c r="S192" s="18"/>
      <c r="T192" s="18"/>
      <c r="U192" s="18"/>
      <c r="V192" s="18"/>
      <c r="W192" s="18"/>
      <c r="X192" s="18"/>
      <c r="Y192" s="18"/>
      <c r="Z192" s="18"/>
      <c r="AA192" s="18"/>
      <c r="AB192" s="18" t="str">
        <f>IF(Tabel5[[#This Row],[Question ID]]="","",IF(Tabel5[[#This Row],[Respons Vendor]]=AE192,"ok","nok"))</f>
        <v>nok</v>
      </c>
      <c r="AC192" s="18" t="s">
        <v>69</v>
      </c>
      <c r="AD192" s="105">
        <v>5</v>
      </c>
      <c r="AE192" s="89" t="s">
        <v>230</v>
      </c>
      <c r="AF192" s="89">
        <f t="shared" si="115"/>
        <v>5</v>
      </c>
      <c r="AG192" s="89">
        <f>IF(AND(AE192="See Note",Tabel5[[#This Row],[Respons Vendor]]=AE192,Tabel5[[#This Row],[Note]]&lt;&gt;""),AF192,0)</f>
        <v>0</v>
      </c>
      <c r="AH192" s="89"/>
      <c r="AI192" s="90">
        <f>IF(AND(Tabel5[[#This Row],[Respons Vendor]]=AE192,Tabel5[[#This Row],[Respons Vendor]]&lt;&gt;"See Note"),AD192,AG192)</f>
        <v>0</v>
      </c>
      <c r="AJ192" s="18"/>
      <c r="AK192" s="89"/>
      <c r="AL192" s="18"/>
      <c r="AM192" s="95">
        <f t="shared" si="95"/>
        <v>0</v>
      </c>
      <c r="AN192" s="95">
        <f t="shared" si="96"/>
        <v>0</v>
      </c>
      <c r="AO192" s="95">
        <f t="shared" si="97"/>
        <v>0</v>
      </c>
      <c r="AP192" s="95">
        <f t="shared" si="98"/>
        <v>0</v>
      </c>
      <c r="AQ192" s="95">
        <f t="shared" si="99"/>
        <v>0</v>
      </c>
      <c r="AR192" s="95">
        <f t="shared" si="100"/>
        <v>0</v>
      </c>
      <c r="AS192" s="95">
        <f t="shared" si="101"/>
        <v>0</v>
      </c>
      <c r="AT192" s="95">
        <f t="shared" si="102"/>
        <v>0</v>
      </c>
      <c r="AU192" s="95">
        <f t="shared" si="103"/>
        <v>0</v>
      </c>
      <c r="AV192" s="95">
        <f t="shared" si="104"/>
        <v>0</v>
      </c>
      <c r="AW192" s="95">
        <f t="shared" si="105"/>
        <v>0</v>
      </c>
      <c r="AX192" s="95">
        <f t="shared" si="106"/>
        <v>0</v>
      </c>
      <c r="AY192" s="95">
        <f t="shared" si="107"/>
        <v>0</v>
      </c>
      <c r="AZ192" s="95">
        <f t="shared" si="108"/>
        <v>0</v>
      </c>
      <c r="BA192" s="95">
        <f t="shared" si="109"/>
        <v>0</v>
      </c>
      <c r="BB192" s="95">
        <f t="shared" si="110"/>
        <v>0</v>
      </c>
      <c r="BC192" s="95">
        <f t="shared" si="111"/>
        <v>0</v>
      </c>
      <c r="BD192" s="95">
        <f t="shared" si="112"/>
        <v>0</v>
      </c>
      <c r="BE192" s="95">
        <f t="shared" si="113"/>
        <v>5</v>
      </c>
      <c r="BF192" s="95">
        <f t="shared" si="114"/>
        <v>0</v>
      </c>
      <c r="BG192" s="64"/>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row>
    <row r="193" spans="1:82" ht="33" customHeight="1" x14ac:dyDescent="0.2">
      <c r="A193" s="81" t="s">
        <v>1062</v>
      </c>
      <c r="B193" s="19" t="s">
        <v>1063</v>
      </c>
      <c r="C193" s="44" t="str">
        <f t="shared" si="116"/>
        <v/>
      </c>
      <c r="D193" s="44" t="str">
        <f t="shared" si="92"/>
        <v/>
      </c>
      <c r="E193" s="119" t="str">
        <f t="shared" si="91"/>
        <v>Yes</v>
      </c>
      <c r="F193" s="119" t="s">
        <v>746</v>
      </c>
      <c r="G193" s="254" t="s">
        <v>1064</v>
      </c>
      <c r="H193" s="18"/>
      <c r="I193" s="18"/>
      <c r="J193" s="18"/>
      <c r="K193" s="18"/>
      <c r="L193" s="18"/>
      <c r="M193" s="18"/>
      <c r="N193" s="18"/>
      <c r="O193" s="18"/>
      <c r="P193" s="18"/>
      <c r="Q193" s="18"/>
      <c r="R193" s="18"/>
      <c r="S193" s="18"/>
      <c r="T193" s="18"/>
      <c r="U193" s="18"/>
      <c r="V193" s="18"/>
      <c r="W193" s="18"/>
      <c r="X193" s="18"/>
      <c r="Y193" s="18"/>
      <c r="Z193" s="18"/>
      <c r="AA193" s="18"/>
      <c r="AB193" s="18" t="str">
        <f>IF(Tabel5[[#This Row],[Question ID]]="","",IF(Tabel5[[#This Row],[Respons Vendor]]=AE193,"ok","nok"))</f>
        <v>nok</v>
      </c>
      <c r="AC193" s="18" t="s">
        <v>69</v>
      </c>
      <c r="AD193" s="89">
        <v>1</v>
      </c>
      <c r="AE193" s="89" t="s">
        <v>230</v>
      </c>
      <c r="AF193" s="89">
        <f t="shared" si="115"/>
        <v>1</v>
      </c>
      <c r="AG193" s="89">
        <f>IF(AND(AE193="See Note",Tabel5[[#This Row],[Respons Vendor]]=AE193,Tabel5[[#This Row],[Note]]&lt;&gt;""),AF193,0)</f>
        <v>0</v>
      </c>
      <c r="AH193" s="89"/>
      <c r="AI193" s="90">
        <f>IF(AND(Tabel5[[#This Row],[Respons Vendor]]=AE193,Tabel5[[#This Row],[Respons Vendor]]&lt;&gt;"See Note"),AD193,AG193)</f>
        <v>0</v>
      </c>
      <c r="AJ193" s="18"/>
      <c r="AK193" s="89"/>
      <c r="AL193" s="18"/>
      <c r="AM193" s="95">
        <f t="shared" si="95"/>
        <v>0</v>
      </c>
      <c r="AN193" s="95">
        <f t="shared" si="96"/>
        <v>0</v>
      </c>
      <c r="AO193" s="95">
        <f t="shared" si="97"/>
        <v>0</v>
      </c>
      <c r="AP193" s="95">
        <f t="shared" si="98"/>
        <v>0</v>
      </c>
      <c r="AQ193" s="95">
        <f t="shared" si="99"/>
        <v>0</v>
      </c>
      <c r="AR193" s="95">
        <f t="shared" si="100"/>
        <v>0</v>
      </c>
      <c r="AS193" s="95">
        <f t="shared" si="101"/>
        <v>0</v>
      </c>
      <c r="AT193" s="95">
        <f t="shared" si="102"/>
        <v>0</v>
      </c>
      <c r="AU193" s="95">
        <f t="shared" si="103"/>
        <v>0</v>
      </c>
      <c r="AV193" s="95">
        <f t="shared" si="104"/>
        <v>0</v>
      </c>
      <c r="AW193" s="95">
        <f t="shared" si="105"/>
        <v>0</v>
      </c>
      <c r="AX193" s="95">
        <f t="shared" si="106"/>
        <v>0</v>
      </c>
      <c r="AY193" s="95">
        <f t="shared" si="107"/>
        <v>0</v>
      </c>
      <c r="AZ193" s="95">
        <f t="shared" si="108"/>
        <v>0</v>
      </c>
      <c r="BA193" s="95">
        <f t="shared" si="109"/>
        <v>0</v>
      </c>
      <c r="BB193" s="95">
        <f t="shared" si="110"/>
        <v>0</v>
      </c>
      <c r="BC193" s="95">
        <f t="shared" si="111"/>
        <v>0</v>
      </c>
      <c r="BD193" s="95">
        <f t="shared" si="112"/>
        <v>0</v>
      </c>
      <c r="BE193" s="95">
        <f t="shared" si="113"/>
        <v>1</v>
      </c>
      <c r="BF193" s="95">
        <f t="shared" si="114"/>
        <v>0</v>
      </c>
      <c r="BG193" s="64"/>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row>
    <row r="194" spans="1:82" ht="25.5" x14ac:dyDescent="0.2">
      <c r="A194" s="81" t="s">
        <v>1065</v>
      </c>
      <c r="B194" s="19" t="s">
        <v>1066</v>
      </c>
      <c r="C194" s="44" t="str">
        <f t="shared" si="116"/>
        <v/>
      </c>
      <c r="D194" s="44" t="str">
        <f t="shared" si="92"/>
        <v/>
      </c>
      <c r="E194" s="119" t="str">
        <f t="shared" si="91"/>
        <v>Yes</v>
      </c>
      <c r="F194" s="119" t="s">
        <v>746</v>
      </c>
      <c r="G194" s="117"/>
      <c r="H194" s="18"/>
      <c r="I194" s="18"/>
      <c r="J194" s="18"/>
      <c r="K194" s="18"/>
      <c r="L194" s="18"/>
      <c r="M194" s="18"/>
      <c r="N194" s="18"/>
      <c r="O194" s="18"/>
      <c r="P194" s="18"/>
      <c r="Q194" s="18"/>
      <c r="R194" s="18"/>
      <c r="S194" s="18"/>
      <c r="T194" s="18"/>
      <c r="U194" s="18"/>
      <c r="V194" s="18"/>
      <c r="W194" s="18"/>
      <c r="X194" s="18"/>
      <c r="Y194" s="18"/>
      <c r="Z194" s="18"/>
      <c r="AA194" s="18"/>
      <c r="AB194" s="18" t="str">
        <f>IF(Tabel5[[#This Row],[Question ID]]="","",IF(Tabel5[[#This Row],[Respons Vendor]]=AE194,"ok","nok"))</f>
        <v>nok</v>
      </c>
      <c r="AC194" s="18" t="s">
        <v>69</v>
      </c>
      <c r="AD194" s="105">
        <v>5</v>
      </c>
      <c r="AE194" s="89" t="s">
        <v>230</v>
      </c>
      <c r="AF194" s="89">
        <f t="shared" si="115"/>
        <v>5</v>
      </c>
      <c r="AG194" s="89">
        <f>IF(AND(AE194="See Note",Tabel5[[#This Row],[Respons Vendor]]=AE194,Tabel5[[#This Row],[Note]]&lt;&gt;""),AF194,0)</f>
        <v>0</v>
      </c>
      <c r="AH194" s="89"/>
      <c r="AI194" s="90">
        <f>IF(AND(Tabel5[[#This Row],[Respons Vendor]]=AE194,Tabel5[[#This Row],[Respons Vendor]]&lt;&gt;"See Note"),AD194,AG194)</f>
        <v>0</v>
      </c>
      <c r="AJ194" s="18"/>
      <c r="AK194" s="89"/>
      <c r="AL194" s="18"/>
      <c r="AM194" s="95">
        <f t="shared" si="95"/>
        <v>0</v>
      </c>
      <c r="AN194" s="95">
        <f t="shared" si="96"/>
        <v>0</v>
      </c>
      <c r="AO194" s="95">
        <f t="shared" si="97"/>
        <v>0</v>
      </c>
      <c r="AP194" s="95">
        <f t="shared" si="98"/>
        <v>0</v>
      </c>
      <c r="AQ194" s="95">
        <f t="shared" si="99"/>
        <v>0</v>
      </c>
      <c r="AR194" s="95">
        <f t="shared" si="100"/>
        <v>0</v>
      </c>
      <c r="AS194" s="95">
        <f t="shared" si="101"/>
        <v>0</v>
      </c>
      <c r="AT194" s="95">
        <f t="shared" si="102"/>
        <v>0</v>
      </c>
      <c r="AU194" s="95">
        <f t="shared" si="103"/>
        <v>0</v>
      </c>
      <c r="AV194" s="95">
        <f t="shared" si="104"/>
        <v>0</v>
      </c>
      <c r="AW194" s="95">
        <f t="shared" si="105"/>
        <v>0</v>
      </c>
      <c r="AX194" s="95">
        <f t="shared" si="106"/>
        <v>0</v>
      </c>
      <c r="AY194" s="95">
        <f t="shared" si="107"/>
        <v>0</v>
      </c>
      <c r="AZ194" s="95">
        <f t="shared" si="108"/>
        <v>0</v>
      </c>
      <c r="BA194" s="95">
        <f t="shared" si="109"/>
        <v>0</v>
      </c>
      <c r="BB194" s="95">
        <f t="shared" si="110"/>
        <v>0</v>
      </c>
      <c r="BC194" s="95">
        <f t="shared" si="111"/>
        <v>0</v>
      </c>
      <c r="BD194" s="95">
        <f t="shared" si="112"/>
        <v>0</v>
      </c>
      <c r="BE194" s="95">
        <f t="shared" si="113"/>
        <v>5</v>
      </c>
      <c r="BF194" s="95">
        <f t="shared" si="114"/>
        <v>0</v>
      </c>
      <c r="BG194" s="64"/>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row>
    <row r="195" spans="1:82" ht="33.75" x14ac:dyDescent="0.2">
      <c r="A195" s="81" t="s">
        <v>1067</v>
      </c>
      <c r="B195" s="19" t="s">
        <v>1068</v>
      </c>
      <c r="C195" s="44" t="str">
        <f t="shared" si="116"/>
        <v/>
      </c>
      <c r="D195" s="44" t="str">
        <f t="shared" si="92"/>
        <v/>
      </c>
      <c r="E195" s="119" t="str">
        <f t="shared" si="91"/>
        <v>Yes</v>
      </c>
      <c r="F195" s="119" t="s">
        <v>746</v>
      </c>
      <c r="G195" s="117" t="s">
        <v>1069</v>
      </c>
      <c r="H195" s="18"/>
      <c r="I195" s="18"/>
      <c r="J195" s="18"/>
      <c r="K195" s="18"/>
      <c r="L195" s="18"/>
      <c r="M195" s="18"/>
      <c r="N195" s="18"/>
      <c r="O195" s="18"/>
      <c r="P195" s="18"/>
      <c r="Q195" s="18"/>
      <c r="R195" s="18"/>
      <c r="S195" s="18"/>
      <c r="T195" s="18"/>
      <c r="U195" s="18"/>
      <c r="V195" s="18"/>
      <c r="W195" s="18"/>
      <c r="X195" s="18"/>
      <c r="Y195" s="18"/>
      <c r="Z195" s="18"/>
      <c r="AA195" s="18"/>
      <c r="AB195" s="18" t="str">
        <f>IF(Tabel5[[#This Row],[Question ID]]="","",IF(Tabel5[[#This Row],[Respons Vendor]]=AE195,"ok","nok"))</f>
        <v>nok</v>
      </c>
      <c r="AC195" s="18" t="s">
        <v>69</v>
      </c>
      <c r="AD195" s="105">
        <v>5</v>
      </c>
      <c r="AE195" s="89" t="s">
        <v>230</v>
      </c>
      <c r="AF195" s="89">
        <f t="shared" si="115"/>
        <v>5</v>
      </c>
      <c r="AG195" s="89">
        <f>IF(AND(AE195="See Note",Tabel5[[#This Row],[Respons Vendor]]=AE195,Tabel5[[#This Row],[Note]]&lt;&gt;""),AF195,0)</f>
        <v>0</v>
      </c>
      <c r="AH195" s="89"/>
      <c r="AI195" s="90">
        <f>IF(AND(Tabel5[[#This Row],[Respons Vendor]]=AE195,Tabel5[[#This Row],[Respons Vendor]]&lt;&gt;"See Note"),AD195,AG195)</f>
        <v>0</v>
      </c>
      <c r="AJ195" s="18"/>
      <c r="AK195" s="89"/>
      <c r="AL195" s="18"/>
      <c r="AM195" s="95">
        <f t="shared" si="95"/>
        <v>0</v>
      </c>
      <c r="AN195" s="95">
        <f t="shared" si="96"/>
        <v>0</v>
      </c>
      <c r="AO195" s="95">
        <f t="shared" si="97"/>
        <v>0</v>
      </c>
      <c r="AP195" s="95">
        <f t="shared" si="98"/>
        <v>0</v>
      </c>
      <c r="AQ195" s="95">
        <f t="shared" si="99"/>
        <v>0</v>
      </c>
      <c r="AR195" s="95">
        <f t="shared" si="100"/>
        <v>0</v>
      </c>
      <c r="AS195" s="95">
        <f t="shared" si="101"/>
        <v>0</v>
      </c>
      <c r="AT195" s="95">
        <f t="shared" si="102"/>
        <v>0</v>
      </c>
      <c r="AU195" s="95">
        <f t="shared" si="103"/>
        <v>0</v>
      </c>
      <c r="AV195" s="95">
        <f t="shared" si="104"/>
        <v>0</v>
      </c>
      <c r="AW195" s="95">
        <f t="shared" si="105"/>
        <v>0</v>
      </c>
      <c r="AX195" s="95">
        <f t="shared" si="106"/>
        <v>0</v>
      </c>
      <c r="AY195" s="95">
        <f t="shared" si="107"/>
        <v>0</v>
      </c>
      <c r="AZ195" s="95">
        <f t="shared" si="108"/>
        <v>0</v>
      </c>
      <c r="BA195" s="95">
        <f t="shared" si="109"/>
        <v>0</v>
      </c>
      <c r="BB195" s="95">
        <f t="shared" si="110"/>
        <v>0</v>
      </c>
      <c r="BC195" s="95">
        <f t="shared" si="111"/>
        <v>0</v>
      </c>
      <c r="BD195" s="95">
        <f t="shared" si="112"/>
        <v>0</v>
      </c>
      <c r="BE195" s="95">
        <f t="shared" si="113"/>
        <v>5</v>
      </c>
      <c r="BF195" s="95">
        <f t="shared" si="114"/>
        <v>0</v>
      </c>
      <c r="BG195" s="64"/>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row>
    <row r="196" spans="1:82" ht="45" x14ac:dyDescent="0.2">
      <c r="A196" s="81" t="s">
        <v>1070</v>
      </c>
      <c r="B196" s="19" t="s">
        <v>1071</v>
      </c>
      <c r="C196" s="44" t="str">
        <f t="shared" si="116"/>
        <v/>
      </c>
      <c r="D196" s="44" t="str">
        <f t="shared" si="92"/>
        <v/>
      </c>
      <c r="E196" s="119" t="str">
        <f t="shared" ref="E196:E259" si="117">AE196</f>
        <v>Yes</v>
      </c>
      <c r="F196" s="119" t="s">
        <v>746</v>
      </c>
      <c r="G196" s="117" t="s">
        <v>1072</v>
      </c>
      <c r="H196" s="18"/>
      <c r="I196" s="18"/>
      <c r="J196" s="18"/>
      <c r="K196" s="18"/>
      <c r="L196" s="18"/>
      <c r="M196" s="18"/>
      <c r="N196" s="18"/>
      <c r="O196" s="18"/>
      <c r="P196" s="18"/>
      <c r="Q196" s="18"/>
      <c r="R196" s="18"/>
      <c r="S196" s="18"/>
      <c r="T196" s="18"/>
      <c r="U196" s="18"/>
      <c r="V196" s="18"/>
      <c r="W196" s="18"/>
      <c r="X196" s="18"/>
      <c r="Y196" s="18"/>
      <c r="Z196" s="18"/>
      <c r="AA196" s="18"/>
      <c r="AB196" s="18" t="str">
        <f>IF(Tabel5[[#This Row],[Question ID]]="","",IF(Tabel5[[#This Row],[Respons Vendor]]=AE196,"ok","nok"))</f>
        <v>nok</v>
      </c>
      <c r="AC196" s="18" t="s">
        <v>69</v>
      </c>
      <c r="AD196" s="105">
        <v>3</v>
      </c>
      <c r="AE196" s="89" t="s">
        <v>230</v>
      </c>
      <c r="AF196" s="89">
        <f t="shared" si="115"/>
        <v>3</v>
      </c>
      <c r="AG196" s="89">
        <f>IF(AND(AE196="See Note",Tabel5[[#This Row],[Respons Vendor]]=AE196,Tabel5[[#This Row],[Note]]&lt;&gt;""),AF196,0)</f>
        <v>0</v>
      </c>
      <c r="AH196" s="89"/>
      <c r="AI196" s="90">
        <f>IF(AND(Tabel5[[#This Row],[Respons Vendor]]=AE196,Tabel5[[#This Row],[Respons Vendor]]&lt;&gt;"See Note"),AD196,AG196)</f>
        <v>0</v>
      </c>
      <c r="AJ196" s="18"/>
      <c r="AK196" s="89"/>
      <c r="AL196" s="18"/>
      <c r="AM196" s="95">
        <f t="shared" si="95"/>
        <v>0</v>
      </c>
      <c r="AN196" s="95">
        <f t="shared" si="96"/>
        <v>0</v>
      </c>
      <c r="AO196" s="95">
        <f t="shared" si="97"/>
        <v>0</v>
      </c>
      <c r="AP196" s="95">
        <f t="shared" si="98"/>
        <v>0</v>
      </c>
      <c r="AQ196" s="95">
        <f t="shared" si="99"/>
        <v>0</v>
      </c>
      <c r="AR196" s="95">
        <f t="shared" si="100"/>
        <v>0</v>
      </c>
      <c r="AS196" s="95">
        <f t="shared" si="101"/>
        <v>0</v>
      </c>
      <c r="AT196" s="95">
        <f t="shared" si="102"/>
        <v>0</v>
      </c>
      <c r="AU196" s="95">
        <f t="shared" si="103"/>
        <v>0</v>
      </c>
      <c r="AV196" s="95">
        <f t="shared" si="104"/>
        <v>0</v>
      </c>
      <c r="AW196" s="95">
        <f t="shared" si="105"/>
        <v>0</v>
      </c>
      <c r="AX196" s="95">
        <f t="shared" si="106"/>
        <v>0</v>
      </c>
      <c r="AY196" s="95">
        <f t="shared" si="107"/>
        <v>0</v>
      </c>
      <c r="AZ196" s="95">
        <f t="shared" si="108"/>
        <v>0</v>
      </c>
      <c r="BA196" s="95">
        <f t="shared" si="109"/>
        <v>0</v>
      </c>
      <c r="BB196" s="95">
        <f t="shared" si="110"/>
        <v>0</v>
      </c>
      <c r="BC196" s="95">
        <f t="shared" si="111"/>
        <v>0</v>
      </c>
      <c r="BD196" s="95">
        <f t="shared" si="112"/>
        <v>0</v>
      </c>
      <c r="BE196" s="95">
        <f t="shared" si="113"/>
        <v>3</v>
      </c>
      <c r="BF196" s="95">
        <f t="shared" si="114"/>
        <v>0</v>
      </c>
      <c r="BG196" s="64"/>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row>
    <row r="197" spans="1:82" ht="45" x14ac:dyDescent="0.2">
      <c r="A197" s="81" t="s">
        <v>1073</v>
      </c>
      <c r="B197" s="19" t="s">
        <v>1074</v>
      </c>
      <c r="C197" s="44" t="str">
        <f t="shared" si="116"/>
        <v/>
      </c>
      <c r="D197" s="44" t="str">
        <f t="shared" ref="D197:D260" si="118">IF(_Medisch="nee","N/A",IF($C$92="NO","N/A",""))</f>
        <v/>
      </c>
      <c r="E197" s="119" t="str">
        <f t="shared" si="117"/>
        <v>Yes</v>
      </c>
      <c r="F197" s="119" t="s">
        <v>746</v>
      </c>
      <c r="G197" s="117" t="s">
        <v>1072</v>
      </c>
      <c r="H197" s="18"/>
      <c r="I197" s="18"/>
      <c r="J197" s="18"/>
      <c r="K197" s="18"/>
      <c r="L197" s="18"/>
      <c r="M197" s="18"/>
      <c r="N197" s="18"/>
      <c r="O197" s="18"/>
      <c r="P197" s="18"/>
      <c r="Q197" s="18"/>
      <c r="R197" s="18"/>
      <c r="S197" s="18"/>
      <c r="T197" s="18"/>
      <c r="U197" s="18"/>
      <c r="V197" s="18"/>
      <c r="W197" s="18"/>
      <c r="X197" s="18"/>
      <c r="Y197" s="18"/>
      <c r="Z197" s="18"/>
      <c r="AA197" s="18"/>
      <c r="AB197" s="18" t="str">
        <f>IF(Tabel5[[#This Row],[Question ID]]="","",IF(Tabel5[[#This Row],[Respons Vendor]]=AE197,"ok","nok"))</f>
        <v>nok</v>
      </c>
      <c r="AC197" s="18" t="s">
        <v>69</v>
      </c>
      <c r="AD197" s="89">
        <v>1</v>
      </c>
      <c r="AE197" s="89" t="s">
        <v>230</v>
      </c>
      <c r="AF197" s="89">
        <f t="shared" si="115"/>
        <v>1</v>
      </c>
      <c r="AG197" s="89">
        <f>IF(AND(AE197="See Note",Tabel5[[#This Row],[Respons Vendor]]=AE197,Tabel5[[#This Row],[Note]]&lt;&gt;""),AF197,0)</f>
        <v>0</v>
      </c>
      <c r="AH197" s="89"/>
      <c r="AI197" s="90">
        <f>IF(AND(Tabel5[[#This Row],[Respons Vendor]]=AE197,Tabel5[[#This Row],[Respons Vendor]]&lt;&gt;"See Note"),AD197,AG197)</f>
        <v>0</v>
      </c>
      <c r="AJ197" s="18"/>
      <c r="AK197" s="89"/>
      <c r="AL197" s="18"/>
      <c r="AM197" s="95">
        <f t="shared" si="95"/>
        <v>0</v>
      </c>
      <c r="AN197" s="95">
        <f t="shared" si="96"/>
        <v>0</v>
      </c>
      <c r="AO197" s="95">
        <f t="shared" si="97"/>
        <v>0</v>
      </c>
      <c r="AP197" s="95">
        <f t="shared" si="98"/>
        <v>0</v>
      </c>
      <c r="AQ197" s="95">
        <f t="shared" si="99"/>
        <v>0</v>
      </c>
      <c r="AR197" s="95">
        <f t="shared" si="100"/>
        <v>0</v>
      </c>
      <c r="AS197" s="95">
        <f t="shared" si="101"/>
        <v>0</v>
      </c>
      <c r="AT197" s="95">
        <f t="shared" si="102"/>
        <v>0</v>
      </c>
      <c r="AU197" s="95">
        <f t="shared" si="103"/>
        <v>0</v>
      </c>
      <c r="AV197" s="95">
        <f t="shared" si="104"/>
        <v>0</v>
      </c>
      <c r="AW197" s="95">
        <f t="shared" si="105"/>
        <v>0</v>
      </c>
      <c r="AX197" s="95">
        <f t="shared" si="106"/>
        <v>0</v>
      </c>
      <c r="AY197" s="95">
        <f t="shared" si="107"/>
        <v>0</v>
      </c>
      <c r="AZ197" s="95">
        <f t="shared" si="108"/>
        <v>0</v>
      </c>
      <c r="BA197" s="95">
        <f t="shared" si="109"/>
        <v>0</v>
      </c>
      <c r="BB197" s="95">
        <f t="shared" si="110"/>
        <v>0</v>
      </c>
      <c r="BC197" s="95">
        <f t="shared" si="111"/>
        <v>0</v>
      </c>
      <c r="BD197" s="95">
        <f t="shared" si="112"/>
        <v>0</v>
      </c>
      <c r="BE197" s="95">
        <f t="shared" si="113"/>
        <v>1</v>
      </c>
      <c r="BF197" s="95">
        <f t="shared" si="114"/>
        <v>0</v>
      </c>
      <c r="BG197" s="64"/>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row>
    <row r="198" spans="1:82" ht="33.75" x14ac:dyDescent="0.2">
      <c r="A198" s="81" t="s">
        <v>1075</v>
      </c>
      <c r="B198" s="19" t="s">
        <v>1076</v>
      </c>
      <c r="C198" s="44" t="str">
        <f t="shared" si="116"/>
        <v/>
      </c>
      <c r="D198" s="44" t="str">
        <f t="shared" si="118"/>
        <v/>
      </c>
      <c r="E198" s="119" t="str">
        <f t="shared" si="117"/>
        <v>Yes</v>
      </c>
      <c r="F198" s="119" t="s">
        <v>746</v>
      </c>
      <c r="G198" s="117" t="s">
        <v>1077</v>
      </c>
      <c r="H198" s="18"/>
      <c r="I198" s="18"/>
      <c r="J198" s="18"/>
      <c r="K198" s="18"/>
      <c r="L198" s="18"/>
      <c r="M198" s="18"/>
      <c r="N198" s="18"/>
      <c r="O198" s="18"/>
      <c r="P198" s="18"/>
      <c r="Q198" s="18"/>
      <c r="R198" s="18"/>
      <c r="S198" s="18"/>
      <c r="T198" s="18"/>
      <c r="U198" s="18"/>
      <c r="V198" s="18"/>
      <c r="W198" s="18"/>
      <c r="X198" s="18"/>
      <c r="Y198" s="18"/>
      <c r="Z198" s="18"/>
      <c r="AA198" s="18"/>
      <c r="AB198" s="18" t="str">
        <f>IF(Tabel5[[#This Row],[Question ID]]="","",IF(Tabel5[[#This Row],[Respons Vendor]]=AE198,"ok","nok"))</f>
        <v>nok</v>
      </c>
      <c r="AC198" s="18" t="s">
        <v>69</v>
      </c>
      <c r="AD198" s="105">
        <v>5</v>
      </c>
      <c r="AE198" s="89" t="s">
        <v>230</v>
      </c>
      <c r="AF198" s="89">
        <f t="shared" si="115"/>
        <v>5</v>
      </c>
      <c r="AG198" s="89">
        <f>IF(AND(AE198="See Note",Tabel5[[#This Row],[Respons Vendor]]=AE198,Tabel5[[#This Row],[Note]]&lt;&gt;""),AF198,0)</f>
        <v>0</v>
      </c>
      <c r="AH198" s="89"/>
      <c r="AI198" s="90">
        <f>IF(AND(Tabel5[[#This Row],[Respons Vendor]]=AE198,Tabel5[[#This Row],[Respons Vendor]]&lt;&gt;"See Note"),AD198,AG198)</f>
        <v>0</v>
      </c>
      <c r="AJ198" s="18"/>
      <c r="AK198" s="89"/>
      <c r="AL198" s="18"/>
      <c r="AM198" s="95">
        <f t="shared" si="95"/>
        <v>0</v>
      </c>
      <c r="AN198" s="95">
        <f t="shared" si="96"/>
        <v>0</v>
      </c>
      <c r="AO198" s="95">
        <f t="shared" si="97"/>
        <v>0</v>
      </c>
      <c r="AP198" s="95">
        <f t="shared" si="98"/>
        <v>0</v>
      </c>
      <c r="AQ198" s="95">
        <f t="shared" si="99"/>
        <v>0</v>
      </c>
      <c r="AR198" s="95">
        <f t="shared" si="100"/>
        <v>0</v>
      </c>
      <c r="AS198" s="95">
        <f t="shared" si="101"/>
        <v>0</v>
      </c>
      <c r="AT198" s="95">
        <f t="shared" si="102"/>
        <v>0</v>
      </c>
      <c r="AU198" s="95">
        <f t="shared" si="103"/>
        <v>0</v>
      </c>
      <c r="AV198" s="95">
        <f t="shared" si="104"/>
        <v>0</v>
      </c>
      <c r="AW198" s="95">
        <f t="shared" si="105"/>
        <v>0</v>
      </c>
      <c r="AX198" s="95">
        <f t="shared" si="106"/>
        <v>0</v>
      </c>
      <c r="AY198" s="95">
        <f t="shared" si="107"/>
        <v>0</v>
      </c>
      <c r="AZ198" s="95">
        <f t="shared" si="108"/>
        <v>0</v>
      </c>
      <c r="BA198" s="95">
        <f t="shared" si="109"/>
        <v>0</v>
      </c>
      <c r="BB198" s="95">
        <f t="shared" si="110"/>
        <v>0</v>
      </c>
      <c r="BC198" s="95">
        <f t="shared" si="111"/>
        <v>0</v>
      </c>
      <c r="BD198" s="95">
        <f t="shared" si="112"/>
        <v>0</v>
      </c>
      <c r="BE198" s="95">
        <f t="shared" si="113"/>
        <v>5</v>
      </c>
      <c r="BF198" s="95">
        <f t="shared" si="114"/>
        <v>0</v>
      </c>
      <c r="BG198" s="64"/>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row>
    <row r="199" spans="1:82" x14ac:dyDescent="0.2">
      <c r="A199" s="81" t="s">
        <v>1078</v>
      </c>
      <c r="B199" s="19" t="s">
        <v>1079</v>
      </c>
      <c r="C199" s="44" t="str">
        <f t="shared" si="116"/>
        <v/>
      </c>
      <c r="D199" s="44" t="str">
        <f t="shared" si="118"/>
        <v/>
      </c>
      <c r="E199" s="119" t="str">
        <f t="shared" si="117"/>
        <v>Yes</v>
      </c>
      <c r="F199" s="119" t="s">
        <v>758</v>
      </c>
      <c r="G199" s="117"/>
      <c r="H199" s="18"/>
      <c r="I199" s="18"/>
      <c r="J199" s="18"/>
      <c r="K199" s="18"/>
      <c r="L199" s="18"/>
      <c r="M199" s="18"/>
      <c r="N199" s="18"/>
      <c r="O199" s="18"/>
      <c r="P199" s="18"/>
      <c r="Q199" s="18"/>
      <c r="R199" s="18"/>
      <c r="S199" s="18"/>
      <c r="T199" s="18"/>
      <c r="U199" s="18"/>
      <c r="V199" s="18"/>
      <c r="W199" s="18"/>
      <c r="X199" s="18"/>
      <c r="Y199" s="18"/>
      <c r="Z199" s="18"/>
      <c r="AA199" s="18"/>
      <c r="AB199" s="18" t="str">
        <f>IF(Tabel5[[#This Row],[Question ID]]="","",IF(Tabel5[[#This Row],[Respons Vendor]]=AE199,"ok","nok"))</f>
        <v>nok</v>
      </c>
      <c r="AC199" s="18" t="s">
        <v>69</v>
      </c>
      <c r="AD199" s="89">
        <v>1</v>
      </c>
      <c r="AE199" s="89" t="s">
        <v>230</v>
      </c>
      <c r="AF199" s="89">
        <f t="shared" si="115"/>
        <v>1</v>
      </c>
      <c r="AG199" s="89">
        <f>IF(AND(AE199="See Note",Tabel5[[#This Row],[Respons Vendor]]=AE199,Tabel5[[#This Row],[Note]]&lt;&gt;""),AF199,0)</f>
        <v>0</v>
      </c>
      <c r="AH199" s="89"/>
      <c r="AI199" s="90">
        <f>IF(AND(Tabel5[[#This Row],[Respons Vendor]]=AE199,Tabel5[[#This Row],[Respons Vendor]]&lt;&gt;"See Note"),AD199,AG199)</f>
        <v>0</v>
      </c>
      <c r="AJ199" s="18"/>
      <c r="AK199" s="89"/>
      <c r="AL199" s="18"/>
      <c r="AM199" s="95">
        <f t="shared" si="95"/>
        <v>0</v>
      </c>
      <c r="AN199" s="95">
        <f t="shared" si="96"/>
        <v>0</v>
      </c>
      <c r="AO199" s="95">
        <f t="shared" si="97"/>
        <v>0</v>
      </c>
      <c r="AP199" s="95">
        <f t="shared" si="98"/>
        <v>0</v>
      </c>
      <c r="AQ199" s="95">
        <f t="shared" si="99"/>
        <v>0</v>
      </c>
      <c r="AR199" s="95">
        <f t="shared" si="100"/>
        <v>0</v>
      </c>
      <c r="AS199" s="95">
        <f t="shared" si="101"/>
        <v>0</v>
      </c>
      <c r="AT199" s="95">
        <f t="shared" si="102"/>
        <v>0</v>
      </c>
      <c r="AU199" s="95">
        <f t="shared" si="103"/>
        <v>0</v>
      </c>
      <c r="AV199" s="95">
        <f t="shared" si="104"/>
        <v>0</v>
      </c>
      <c r="AW199" s="95">
        <f t="shared" si="105"/>
        <v>0</v>
      </c>
      <c r="AX199" s="95">
        <f t="shared" si="106"/>
        <v>0</v>
      </c>
      <c r="AY199" s="95">
        <f t="shared" si="107"/>
        <v>0</v>
      </c>
      <c r="AZ199" s="95">
        <f t="shared" si="108"/>
        <v>0</v>
      </c>
      <c r="BA199" s="95">
        <f t="shared" si="109"/>
        <v>0</v>
      </c>
      <c r="BB199" s="95">
        <f t="shared" si="110"/>
        <v>0</v>
      </c>
      <c r="BC199" s="95">
        <f t="shared" si="111"/>
        <v>0</v>
      </c>
      <c r="BD199" s="95">
        <f t="shared" si="112"/>
        <v>0</v>
      </c>
      <c r="BE199" s="95">
        <f t="shared" si="113"/>
        <v>1</v>
      </c>
      <c r="BF199" s="95">
        <f t="shared" si="114"/>
        <v>0</v>
      </c>
      <c r="BG199" s="64"/>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row>
    <row r="200" spans="1:82" ht="45" x14ac:dyDescent="0.2">
      <c r="A200" s="81" t="s">
        <v>1080</v>
      </c>
      <c r="B200" s="19" t="s">
        <v>1081</v>
      </c>
      <c r="C200" s="44" t="str">
        <f t="shared" si="116"/>
        <v/>
      </c>
      <c r="D200" s="44" t="str">
        <f t="shared" si="118"/>
        <v/>
      </c>
      <c r="E200" s="119" t="str">
        <f t="shared" si="117"/>
        <v>Yes</v>
      </c>
      <c r="F200" s="119"/>
      <c r="G200" s="117" t="s">
        <v>1072</v>
      </c>
      <c r="H200" s="18"/>
      <c r="I200" s="18"/>
      <c r="J200" s="18"/>
      <c r="K200" s="18"/>
      <c r="L200" s="18"/>
      <c r="M200" s="18"/>
      <c r="N200" s="18"/>
      <c r="O200" s="18"/>
      <c r="P200" s="18"/>
      <c r="Q200" s="18"/>
      <c r="R200" s="18"/>
      <c r="S200" s="18"/>
      <c r="T200" s="18"/>
      <c r="U200" s="18"/>
      <c r="V200" s="18"/>
      <c r="W200" s="18"/>
      <c r="X200" s="18"/>
      <c r="Y200" s="18"/>
      <c r="Z200" s="18"/>
      <c r="AA200" s="18"/>
      <c r="AB200" s="18" t="str">
        <f>IF(Tabel5[[#This Row],[Question ID]]="","",IF(Tabel5[[#This Row],[Respons Vendor]]=AE200,"ok","nok"))</f>
        <v>nok</v>
      </c>
      <c r="AC200" s="18" t="s">
        <v>69</v>
      </c>
      <c r="AD200" s="89">
        <v>1</v>
      </c>
      <c r="AE200" s="89" t="s">
        <v>230</v>
      </c>
      <c r="AF200" s="89">
        <f t="shared" si="115"/>
        <v>1</v>
      </c>
      <c r="AG200" s="89">
        <f>IF(AND(AE200="See Note",Tabel5[[#This Row],[Respons Vendor]]=AE200,Tabel5[[#This Row],[Note]]&lt;&gt;""),AF200,0)</f>
        <v>0</v>
      </c>
      <c r="AH200" s="89"/>
      <c r="AI200" s="90">
        <f>IF(AND(Tabel5[[#This Row],[Respons Vendor]]=AE200,Tabel5[[#This Row],[Respons Vendor]]&lt;&gt;"See Note"),AD200,AG200)</f>
        <v>0</v>
      </c>
      <c r="AJ200" s="18"/>
      <c r="AK200" s="89"/>
      <c r="AL200" s="18"/>
      <c r="AM200" s="95">
        <f t="shared" si="95"/>
        <v>0</v>
      </c>
      <c r="AN200" s="95">
        <f t="shared" si="96"/>
        <v>0</v>
      </c>
      <c r="AO200" s="95">
        <f t="shared" si="97"/>
        <v>0</v>
      </c>
      <c r="AP200" s="95">
        <f t="shared" si="98"/>
        <v>0</v>
      </c>
      <c r="AQ200" s="95">
        <f t="shared" si="99"/>
        <v>0</v>
      </c>
      <c r="AR200" s="95">
        <f t="shared" si="100"/>
        <v>0</v>
      </c>
      <c r="AS200" s="95">
        <f t="shared" si="101"/>
        <v>0</v>
      </c>
      <c r="AT200" s="95">
        <f t="shared" si="102"/>
        <v>0</v>
      </c>
      <c r="AU200" s="95">
        <f t="shared" si="103"/>
        <v>0</v>
      </c>
      <c r="AV200" s="95">
        <f t="shared" si="104"/>
        <v>0</v>
      </c>
      <c r="AW200" s="95">
        <f t="shared" si="105"/>
        <v>0</v>
      </c>
      <c r="AX200" s="95">
        <f t="shared" si="106"/>
        <v>0</v>
      </c>
      <c r="AY200" s="95">
        <f t="shared" si="107"/>
        <v>0</v>
      </c>
      <c r="AZ200" s="95">
        <f t="shared" si="108"/>
        <v>0</v>
      </c>
      <c r="BA200" s="95">
        <f t="shared" si="109"/>
        <v>0</v>
      </c>
      <c r="BB200" s="95">
        <f t="shared" si="110"/>
        <v>0</v>
      </c>
      <c r="BC200" s="95">
        <f t="shared" si="111"/>
        <v>0</v>
      </c>
      <c r="BD200" s="95">
        <f t="shared" si="112"/>
        <v>0</v>
      </c>
      <c r="BE200" s="95">
        <f t="shared" si="113"/>
        <v>1</v>
      </c>
      <c r="BF200" s="95">
        <f t="shared" si="114"/>
        <v>0</v>
      </c>
      <c r="BG200" s="64"/>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row>
    <row r="201" spans="1:82" ht="22.5" x14ac:dyDescent="0.2">
      <c r="A201" s="81" t="s">
        <v>1082</v>
      </c>
      <c r="B201" s="19" t="s">
        <v>1083</v>
      </c>
      <c r="C201" s="44" t="str">
        <f t="shared" si="116"/>
        <v/>
      </c>
      <c r="D201" s="44" t="str">
        <f t="shared" si="118"/>
        <v/>
      </c>
      <c r="E201" s="119" t="str">
        <f t="shared" si="117"/>
        <v>Yes</v>
      </c>
      <c r="F201" s="119" t="s">
        <v>758</v>
      </c>
      <c r="G201" s="117" t="s">
        <v>1084</v>
      </c>
      <c r="H201" s="18"/>
      <c r="I201" s="18"/>
      <c r="J201" s="18"/>
      <c r="K201" s="18"/>
      <c r="L201" s="18"/>
      <c r="M201" s="18"/>
      <c r="N201" s="18"/>
      <c r="O201" s="18"/>
      <c r="P201" s="18"/>
      <c r="Q201" s="18"/>
      <c r="R201" s="18"/>
      <c r="S201" s="18"/>
      <c r="T201" s="18"/>
      <c r="U201" s="18"/>
      <c r="V201" s="18"/>
      <c r="W201" s="18"/>
      <c r="X201" s="18"/>
      <c r="Y201" s="18"/>
      <c r="Z201" s="18"/>
      <c r="AA201" s="18"/>
      <c r="AB201" s="18" t="str">
        <f>IF(Tabel5[[#This Row],[Question ID]]="","",IF(Tabel5[[#This Row],[Respons Vendor]]=AE201,"ok","nok"))</f>
        <v>nok</v>
      </c>
      <c r="AC201" s="18" t="s">
        <v>69</v>
      </c>
      <c r="AD201" s="89">
        <v>1</v>
      </c>
      <c r="AE201" s="89" t="s">
        <v>230</v>
      </c>
      <c r="AF201" s="89">
        <f t="shared" si="115"/>
        <v>1</v>
      </c>
      <c r="AG201" s="89">
        <f>IF(AND(AE201="See Note",Tabel5[[#This Row],[Respons Vendor]]=AE201,Tabel5[[#This Row],[Note]]&lt;&gt;""),AF201,0)</f>
        <v>0</v>
      </c>
      <c r="AH201" s="89"/>
      <c r="AI201" s="90">
        <f>IF(AND(Tabel5[[#This Row],[Respons Vendor]]=AE201,Tabel5[[#This Row],[Respons Vendor]]&lt;&gt;"See Note"),AD201,AG201)</f>
        <v>0</v>
      </c>
      <c r="AJ201" s="18"/>
      <c r="AK201" s="89"/>
      <c r="AL201" s="18"/>
      <c r="AM201" s="95">
        <f t="shared" si="95"/>
        <v>0</v>
      </c>
      <c r="AN201" s="95">
        <f t="shared" si="96"/>
        <v>0</v>
      </c>
      <c r="AO201" s="95">
        <f t="shared" si="97"/>
        <v>0</v>
      </c>
      <c r="AP201" s="95">
        <f t="shared" si="98"/>
        <v>0</v>
      </c>
      <c r="AQ201" s="95">
        <f t="shared" si="99"/>
        <v>0</v>
      </c>
      <c r="AR201" s="95">
        <f t="shared" si="100"/>
        <v>0</v>
      </c>
      <c r="AS201" s="95">
        <f t="shared" si="101"/>
        <v>0</v>
      </c>
      <c r="AT201" s="95">
        <f t="shared" si="102"/>
        <v>0</v>
      </c>
      <c r="AU201" s="95">
        <f t="shared" si="103"/>
        <v>0</v>
      </c>
      <c r="AV201" s="95">
        <f t="shared" si="104"/>
        <v>0</v>
      </c>
      <c r="AW201" s="95">
        <f t="shared" si="105"/>
        <v>0</v>
      </c>
      <c r="AX201" s="95">
        <f t="shared" si="106"/>
        <v>0</v>
      </c>
      <c r="AY201" s="95">
        <f t="shared" si="107"/>
        <v>0</v>
      </c>
      <c r="AZ201" s="95">
        <f t="shared" si="108"/>
        <v>0</v>
      </c>
      <c r="BA201" s="95">
        <f t="shared" si="109"/>
        <v>0</v>
      </c>
      <c r="BB201" s="95">
        <f t="shared" si="110"/>
        <v>0</v>
      </c>
      <c r="BC201" s="95">
        <f t="shared" si="111"/>
        <v>0</v>
      </c>
      <c r="BD201" s="95">
        <f t="shared" si="112"/>
        <v>0</v>
      </c>
      <c r="BE201" s="95">
        <f t="shared" si="113"/>
        <v>1</v>
      </c>
      <c r="BF201" s="95">
        <f t="shared" si="114"/>
        <v>0</v>
      </c>
      <c r="BG201" s="64"/>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row>
    <row r="202" spans="1:82" ht="22.5" x14ac:dyDescent="0.2">
      <c r="A202" s="81" t="s">
        <v>1085</v>
      </c>
      <c r="B202" s="19" t="s">
        <v>1086</v>
      </c>
      <c r="C202" s="44" t="str">
        <f t="shared" si="116"/>
        <v/>
      </c>
      <c r="D202" s="44" t="str">
        <f t="shared" si="118"/>
        <v/>
      </c>
      <c r="E202" s="119" t="str">
        <f t="shared" si="117"/>
        <v>Yes</v>
      </c>
      <c r="F202" s="119" t="s">
        <v>758</v>
      </c>
      <c r="G202" s="117" t="s">
        <v>1084</v>
      </c>
      <c r="H202" s="18"/>
      <c r="I202" s="18"/>
      <c r="J202" s="18"/>
      <c r="K202" s="18"/>
      <c r="L202" s="18"/>
      <c r="M202" s="18"/>
      <c r="N202" s="18"/>
      <c r="O202" s="18"/>
      <c r="P202" s="18"/>
      <c r="Q202" s="18"/>
      <c r="R202" s="18"/>
      <c r="S202" s="18"/>
      <c r="T202" s="18"/>
      <c r="U202" s="18"/>
      <c r="V202" s="18"/>
      <c r="W202" s="18"/>
      <c r="X202" s="18"/>
      <c r="Y202" s="18"/>
      <c r="Z202" s="18"/>
      <c r="AA202" s="18"/>
      <c r="AB202" s="18" t="str">
        <f>IF(Tabel5[[#This Row],[Question ID]]="","",IF(Tabel5[[#This Row],[Respons Vendor]]=AE202,"ok","nok"))</f>
        <v>nok</v>
      </c>
      <c r="AC202" s="18" t="s">
        <v>69</v>
      </c>
      <c r="AD202" s="105">
        <v>5</v>
      </c>
      <c r="AE202" s="89" t="s">
        <v>230</v>
      </c>
      <c r="AF202" s="89">
        <f t="shared" si="115"/>
        <v>5</v>
      </c>
      <c r="AG202" s="89">
        <f>IF(AND(AE202="See Note",Tabel5[[#This Row],[Respons Vendor]]=AE202,Tabel5[[#This Row],[Note]]&lt;&gt;""),AF202,0)</f>
        <v>0</v>
      </c>
      <c r="AH202" s="89"/>
      <c r="AI202" s="90">
        <f>IF(AND(Tabel5[[#This Row],[Respons Vendor]]=AE202,Tabel5[[#This Row],[Respons Vendor]]&lt;&gt;"See Note"),AD202,AG202)</f>
        <v>0</v>
      </c>
      <c r="AJ202" s="18"/>
      <c r="AK202" s="89"/>
      <c r="AL202" s="18"/>
      <c r="AM202" s="95">
        <f t="shared" si="95"/>
        <v>0</v>
      </c>
      <c r="AN202" s="95">
        <f t="shared" si="96"/>
        <v>0</v>
      </c>
      <c r="AO202" s="95">
        <f t="shared" si="97"/>
        <v>0</v>
      </c>
      <c r="AP202" s="95">
        <f t="shared" si="98"/>
        <v>0</v>
      </c>
      <c r="AQ202" s="95">
        <f t="shared" si="99"/>
        <v>0</v>
      </c>
      <c r="AR202" s="95">
        <f t="shared" si="100"/>
        <v>0</v>
      </c>
      <c r="AS202" s="95">
        <f t="shared" si="101"/>
        <v>0</v>
      </c>
      <c r="AT202" s="95">
        <f t="shared" si="102"/>
        <v>0</v>
      </c>
      <c r="AU202" s="95">
        <f t="shared" si="103"/>
        <v>0</v>
      </c>
      <c r="AV202" s="95">
        <f t="shared" si="104"/>
        <v>0</v>
      </c>
      <c r="AW202" s="95">
        <f t="shared" si="105"/>
        <v>0</v>
      </c>
      <c r="AX202" s="95">
        <f t="shared" si="106"/>
        <v>0</v>
      </c>
      <c r="AY202" s="95">
        <f t="shared" si="107"/>
        <v>0</v>
      </c>
      <c r="AZ202" s="95">
        <f t="shared" si="108"/>
        <v>0</v>
      </c>
      <c r="BA202" s="95">
        <f t="shared" si="109"/>
        <v>0</v>
      </c>
      <c r="BB202" s="95">
        <f t="shared" si="110"/>
        <v>0</v>
      </c>
      <c r="BC202" s="95">
        <f t="shared" si="111"/>
        <v>0</v>
      </c>
      <c r="BD202" s="95">
        <f t="shared" si="112"/>
        <v>0</v>
      </c>
      <c r="BE202" s="95">
        <f t="shared" si="113"/>
        <v>5</v>
      </c>
      <c r="BF202" s="95">
        <f t="shared" si="114"/>
        <v>0</v>
      </c>
      <c r="BG202" s="64"/>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row>
    <row r="203" spans="1:82" ht="33.75" x14ac:dyDescent="0.2">
      <c r="A203" s="81" t="s">
        <v>1087</v>
      </c>
      <c r="B203" s="19" t="s">
        <v>1088</v>
      </c>
      <c r="C203" s="44" t="str">
        <f t="shared" si="116"/>
        <v/>
      </c>
      <c r="D203" s="44" t="str">
        <f t="shared" si="118"/>
        <v/>
      </c>
      <c r="E203" s="119" t="str">
        <f t="shared" si="117"/>
        <v>No</v>
      </c>
      <c r="F203" s="119" t="s">
        <v>746</v>
      </c>
      <c r="G203" s="117" t="s">
        <v>1089</v>
      </c>
      <c r="H203" s="18"/>
      <c r="I203" s="18"/>
      <c r="J203" s="18"/>
      <c r="K203" s="18"/>
      <c r="L203" s="18"/>
      <c r="M203" s="18"/>
      <c r="N203" s="18"/>
      <c r="O203" s="18"/>
      <c r="P203" s="18"/>
      <c r="Q203" s="18"/>
      <c r="R203" s="18"/>
      <c r="S203" s="18"/>
      <c r="T203" s="18"/>
      <c r="U203" s="18"/>
      <c r="V203" s="18"/>
      <c r="W203" s="18"/>
      <c r="X203" s="18"/>
      <c r="Y203" s="18"/>
      <c r="Z203" s="18"/>
      <c r="AA203" s="18"/>
      <c r="AB203" s="18" t="str">
        <f>IF(Tabel5[[#This Row],[Question ID]]="","",IF(Tabel5[[#This Row],[Respons Vendor]]=AE203,"ok","nok"))</f>
        <v>nok</v>
      </c>
      <c r="AC203" s="18" t="s">
        <v>69</v>
      </c>
      <c r="AD203" s="89">
        <v>1</v>
      </c>
      <c r="AE203" s="89" t="s">
        <v>684</v>
      </c>
      <c r="AF203" s="89">
        <f t="shared" si="115"/>
        <v>1</v>
      </c>
      <c r="AG203" s="89">
        <f>IF(AND(AE203="See Note",Tabel5[[#This Row],[Respons Vendor]]=AE203,Tabel5[[#This Row],[Note]]&lt;&gt;""),AF203,0)</f>
        <v>0</v>
      </c>
      <c r="AH203" s="89"/>
      <c r="AI203" s="90">
        <f>IF(AND(Tabel5[[#This Row],[Respons Vendor]]=AE203,Tabel5[[#This Row],[Respons Vendor]]&lt;&gt;"See Note"),AD203,AG203)</f>
        <v>0</v>
      </c>
      <c r="AJ203" s="18"/>
      <c r="AK203" s="89"/>
      <c r="AL203" s="18"/>
      <c r="AM203" s="95">
        <f t="shared" si="95"/>
        <v>0</v>
      </c>
      <c r="AN203" s="95">
        <f t="shared" si="96"/>
        <v>0</v>
      </c>
      <c r="AO203" s="95">
        <f t="shared" si="97"/>
        <v>0</v>
      </c>
      <c r="AP203" s="95">
        <f t="shared" si="98"/>
        <v>0</v>
      </c>
      <c r="AQ203" s="95">
        <f t="shared" si="99"/>
        <v>0</v>
      </c>
      <c r="AR203" s="95">
        <f t="shared" si="100"/>
        <v>0</v>
      </c>
      <c r="AS203" s="95">
        <f t="shared" si="101"/>
        <v>0</v>
      </c>
      <c r="AT203" s="95">
        <f t="shared" si="102"/>
        <v>0</v>
      </c>
      <c r="AU203" s="95">
        <f t="shared" si="103"/>
        <v>0</v>
      </c>
      <c r="AV203" s="95">
        <f t="shared" si="104"/>
        <v>0</v>
      </c>
      <c r="AW203" s="95">
        <f t="shared" si="105"/>
        <v>0</v>
      </c>
      <c r="AX203" s="95">
        <f t="shared" si="106"/>
        <v>0</v>
      </c>
      <c r="AY203" s="95">
        <f t="shared" si="107"/>
        <v>0</v>
      </c>
      <c r="AZ203" s="95">
        <f t="shared" si="108"/>
        <v>0</v>
      </c>
      <c r="BA203" s="95">
        <f t="shared" si="109"/>
        <v>0</v>
      </c>
      <c r="BB203" s="95">
        <f t="shared" si="110"/>
        <v>0</v>
      </c>
      <c r="BC203" s="95">
        <f t="shared" si="111"/>
        <v>0</v>
      </c>
      <c r="BD203" s="95">
        <f t="shared" si="112"/>
        <v>0</v>
      </c>
      <c r="BE203" s="95">
        <f t="shared" si="113"/>
        <v>1</v>
      </c>
      <c r="BF203" s="95">
        <f t="shared" si="114"/>
        <v>0</v>
      </c>
      <c r="BG203" s="64"/>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row>
    <row r="204" spans="1:82" x14ac:dyDescent="0.2">
      <c r="A204" s="81" t="s">
        <v>1090</v>
      </c>
      <c r="B204" s="19" t="s">
        <v>1091</v>
      </c>
      <c r="C204" s="44" t="str">
        <f t="shared" si="116"/>
        <v/>
      </c>
      <c r="D204" s="44" t="str">
        <f t="shared" si="118"/>
        <v/>
      </c>
      <c r="E204" s="119" t="str">
        <f t="shared" si="117"/>
        <v>No</v>
      </c>
      <c r="F204" s="119" t="s">
        <v>746</v>
      </c>
      <c r="G204" s="117" t="s">
        <v>1092</v>
      </c>
      <c r="H204" s="18"/>
      <c r="I204" s="18"/>
      <c r="J204" s="18"/>
      <c r="K204" s="18"/>
      <c r="L204" s="18"/>
      <c r="M204" s="18"/>
      <c r="N204" s="18"/>
      <c r="O204" s="18"/>
      <c r="P204" s="18"/>
      <c r="Q204" s="18"/>
      <c r="R204" s="18"/>
      <c r="S204" s="18"/>
      <c r="T204" s="18"/>
      <c r="U204" s="18"/>
      <c r="V204" s="18"/>
      <c r="W204" s="18"/>
      <c r="X204" s="18"/>
      <c r="Y204" s="18"/>
      <c r="Z204" s="18"/>
      <c r="AA204" s="18"/>
      <c r="AB204" s="18" t="str">
        <f>IF(Tabel5[[#This Row],[Question ID]]="","",IF(Tabel5[[#This Row],[Respons Vendor]]=AE204,"ok","nok"))</f>
        <v>nok</v>
      </c>
      <c r="AC204" s="18" t="s">
        <v>69</v>
      </c>
      <c r="AD204" s="89">
        <v>1</v>
      </c>
      <c r="AE204" s="89" t="s">
        <v>684</v>
      </c>
      <c r="AF204" s="89">
        <f t="shared" si="115"/>
        <v>1</v>
      </c>
      <c r="AG204" s="89">
        <f>IF(AND(AE204="See Note",Tabel5[[#This Row],[Respons Vendor]]=AE204,Tabel5[[#This Row],[Note]]&lt;&gt;""),AF204,0)</f>
        <v>0</v>
      </c>
      <c r="AH204" s="89"/>
      <c r="AI204" s="90">
        <f>IF(AND(Tabel5[[#This Row],[Respons Vendor]]=AE204,Tabel5[[#This Row],[Respons Vendor]]&lt;&gt;"See Note"),AD204,AG204)</f>
        <v>0</v>
      </c>
      <c r="AJ204" s="18"/>
      <c r="AK204" s="89"/>
      <c r="AL204" s="18"/>
      <c r="AM204" s="95">
        <f t="shared" si="95"/>
        <v>0</v>
      </c>
      <c r="AN204" s="95">
        <f t="shared" si="96"/>
        <v>0</v>
      </c>
      <c r="AO204" s="95">
        <f t="shared" si="97"/>
        <v>0</v>
      </c>
      <c r="AP204" s="95">
        <f t="shared" si="98"/>
        <v>0</v>
      </c>
      <c r="AQ204" s="95">
        <f t="shared" si="99"/>
        <v>0</v>
      </c>
      <c r="AR204" s="95">
        <f t="shared" si="100"/>
        <v>0</v>
      </c>
      <c r="AS204" s="95">
        <f t="shared" si="101"/>
        <v>0</v>
      </c>
      <c r="AT204" s="95">
        <f t="shared" si="102"/>
        <v>0</v>
      </c>
      <c r="AU204" s="95">
        <f t="shared" si="103"/>
        <v>0</v>
      </c>
      <c r="AV204" s="95">
        <f t="shared" si="104"/>
        <v>0</v>
      </c>
      <c r="AW204" s="95">
        <f t="shared" si="105"/>
        <v>0</v>
      </c>
      <c r="AX204" s="95">
        <f t="shared" si="106"/>
        <v>0</v>
      </c>
      <c r="AY204" s="95">
        <f t="shared" si="107"/>
        <v>0</v>
      </c>
      <c r="AZ204" s="95">
        <f t="shared" si="108"/>
        <v>0</v>
      </c>
      <c r="BA204" s="95">
        <f t="shared" si="109"/>
        <v>0</v>
      </c>
      <c r="BB204" s="95">
        <f t="shared" si="110"/>
        <v>0</v>
      </c>
      <c r="BC204" s="95">
        <f t="shared" si="111"/>
        <v>0</v>
      </c>
      <c r="BD204" s="95">
        <f t="shared" si="112"/>
        <v>0</v>
      </c>
      <c r="BE204" s="95">
        <f t="shared" si="113"/>
        <v>1</v>
      </c>
      <c r="BF204" s="95">
        <f t="shared" si="114"/>
        <v>0</v>
      </c>
      <c r="BG204" s="64"/>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row>
    <row r="205" spans="1:82" ht="67.5" x14ac:dyDescent="0.2">
      <c r="A205" s="245" t="s">
        <v>1093</v>
      </c>
      <c r="B205" s="247" t="s">
        <v>1094</v>
      </c>
      <c r="C205" s="44" t="str">
        <f t="shared" si="116"/>
        <v/>
      </c>
      <c r="D205" s="44" t="str">
        <f t="shared" si="118"/>
        <v/>
      </c>
      <c r="E205" s="119" t="str">
        <f t="shared" si="117"/>
        <v>Yes</v>
      </c>
      <c r="F205" s="119" t="s">
        <v>746</v>
      </c>
      <c r="G205" s="117" t="s">
        <v>1095</v>
      </c>
      <c r="H205" s="18"/>
      <c r="I205" s="18"/>
      <c r="J205" s="18"/>
      <c r="K205" s="18"/>
      <c r="L205" s="18"/>
      <c r="M205" s="18"/>
      <c r="N205" s="18"/>
      <c r="O205" s="18"/>
      <c r="P205" s="18"/>
      <c r="Q205" s="18"/>
      <c r="R205" s="18"/>
      <c r="S205" s="18"/>
      <c r="T205" s="18"/>
      <c r="U205" s="18"/>
      <c r="V205" s="18"/>
      <c r="W205" s="18"/>
      <c r="X205" s="18"/>
      <c r="Y205" s="18"/>
      <c r="Z205" s="18"/>
      <c r="AA205" s="18"/>
      <c r="AB205" s="18" t="str">
        <f>IF(Tabel5[[#This Row],[Question ID]]="","",IF(Tabel5[[#This Row],[Respons Vendor]]=AE205,"ok","nok"))</f>
        <v>nok</v>
      </c>
      <c r="AC205" s="18" t="s">
        <v>69</v>
      </c>
      <c r="AD205" s="89">
        <v>1</v>
      </c>
      <c r="AE205" s="89" t="s">
        <v>230</v>
      </c>
      <c r="AF205" s="89">
        <f t="shared" si="115"/>
        <v>1</v>
      </c>
      <c r="AG205" s="89">
        <f>IF(AND(AE205="See Note",Tabel5[[#This Row],[Respons Vendor]]=AE205,Tabel5[[#This Row],[Note]]&lt;&gt;""),AF205,0)</f>
        <v>0</v>
      </c>
      <c r="AH205" s="89"/>
      <c r="AI205" s="90">
        <f>IF(AND(Tabel5[[#This Row],[Respons Vendor]]=AE205,Tabel5[[#This Row],[Respons Vendor]]&lt;&gt;"See Note"),AD205,AG205)</f>
        <v>0</v>
      </c>
      <c r="AJ205" s="18"/>
      <c r="AK205" s="89"/>
      <c r="AL205" s="18"/>
      <c r="AM205" s="95">
        <f t="shared" si="95"/>
        <v>0</v>
      </c>
      <c r="AN205" s="95">
        <f t="shared" si="96"/>
        <v>0</v>
      </c>
      <c r="AO205" s="95">
        <f t="shared" si="97"/>
        <v>0</v>
      </c>
      <c r="AP205" s="95">
        <f t="shared" si="98"/>
        <v>0</v>
      </c>
      <c r="AQ205" s="95">
        <f t="shared" si="99"/>
        <v>0</v>
      </c>
      <c r="AR205" s="95">
        <f t="shared" si="100"/>
        <v>0</v>
      </c>
      <c r="AS205" s="95">
        <f t="shared" si="101"/>
        <v>0</v>
      </c>
      <c r="AT205" s="95">
        <f t="shared" si="102"/>
        <v>0</v>
      </c>
      <c r="AU205" s="95">
        <f t="shared" si="103"/>
        <v>0</v>
      </c>
      <c r="AV205" s="95">
        <f t="shared" si="104"/>
        <v>0</v>
      </c>
      <c r="AW205" s="95">
        <f t="shared" si="105"/>
        <v>0</v>
      </c>
      <c r="AX205" s="95">
        <f t="shared" si="106"/>
        <v>0</v>
      </c>
      <c r="AY205" s="95">
        <f t="shared" si="107"/>
        <v>0</v>
      </c>
      <c r="AZ205" s="95">
        <f t="shared" si="108"/>
        <v>0</v>
      </c>
      <c r="BA205" s="95">
        <f t="shared" si="109"/>
        <v>0</v>
      </c>
      <c r="BB205" s="95">
        <f t="shared" si="110"/>
        <v>0</v>
      </c>
      <c r="BC205" s="95">
        <f t="shared" si="111"/>
        <v>0</v>
      </c>
      <c r="BD205" s="95">
        <f t="shared" si="112"/>
        <v>0</v>
      </c>
      <c r="BE205" s="95">
        <f t="shared" si="113"/>
        <v>1</v>
      </c>
      <c r="BF205" s="95">
        <f t="shared" si="114"/>
        <v>0</v>
      </c>
      <c r="BG205" s="64"/>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row>
    <row r="206" spans="1:82" x14ac:dyDescent="0.2">
      <c r="B206" s="79" t="s">
        <v>1096</v>
      </c>
      <c r="C206" s="44">
        <v>0</v>
      </c>
      <c r="D206" s="44" t="str">
        <f t="shared" si="118"/>
        <v/>
      </c>
      <c r="E206" s="119">
        <f t="shared" si="117"/>
        <v>0</v>
      </c>
      <c r="F206" s="119"/>
      <c r="G206" s="117"/>
      <c r="H206" s="18"/>
      <c r="I206" s="18"/>
      <c r="J206" s="18"/>
      <c r="K206" s="18"/>
      <c r="L206" s="18"/>
      <c r="M206" s="18"/>
      <c r="N206" s="18"/>
      <c r="O206" s="18"/>
      <c r="P206" s="18"/>
      <c r="Q206" s="18"/>
      <c r="R206" s="18"/>
      <c r="S206" s="18"/>
      <c r="T206" s="18"/>
      <c r="U206" s="18"/>
      <c r="V206" s="18"/>
      <c r="W206" s="18"/>
      <c r="X206" s="18"/>
      <c r="Y206" s="18"/>
      <c r="Z206" s="18"/>
      <c r="AA206" s="18"/>
      <c r="AB206" s="18" t="str">
        <f>IF(Tabel5[[#This Row],[Question ID]]="","",IF(Tabel5[[#This Row],[Respons Vendor]]=AE206,"ok","nok"))</f>
        <v/>
      </c>
      <c r="AC206" s="18"/>
      <c r="AD206" s="89"/>
      <c r="AE206" s="89"/>
      <c r="AF206" s="89">
        <f t="shared" si="115"/>
        <v>0</v>
      </c>
      <c r="AG206" s="89">
        <f>IF(AND(AE206="See Note",Tabel5[[#This Row],[Respons Vendor]]=AE206,Tabel5[[#This Row],[Note]]&lt;&gt;""),AF206,0)</f>
        <v>0</v>
      </c>
      <c r="AH206" s="89"/>
      <c r="AI206" s="90">
        <f>IF(AND(Tabel5[[#This Row],[Respons Vendor]]=AE206,Tabel5[[#This Row],[Respons Vendor]]&lt;&gt;"See Note"),AD206,AG206)</f>
        <v>0</v>
      </c>
      <c r="AJ206" s="18"/>
      <c r="AK206" s="89"/>
      <c r="AL206" s="18"/>
      <c r="AM206" s="95">
        <f t="shared" si="95"/>
        <v>0</v>
      </c>
      <c r="AN206" s="95">
        <f t="shared" si="96"/>
        <v>0</v>
      </c>
      <c r="AO206" s="95">
        <f t="shared" si="97"/>
        <v>0</v>
      </c>
      <c r="AP206" s="95">
        <f t="shared" si="98"/>
        <v>0</v>
      </c>
      <c r="AQ206" s="95">
        <f t="shared" si="99"/>
        <v>0</v>
      </c>
      <c r="AR206" s="95">
        <f t="shared" si="100"/>
        <v>0</v>
      </c>
      <c r="AS206" s="95">
        <f t="shared" si="101"/>
        <v>0</v>
      </c>
      <c r="AT206" s="95">
        <f t="shared" si="102"/>
        <v>0</v>
      </c>
      <c r="AU206" s="95">
        <f t="shared" si="103"/>
        <v>0</v>
      </c>
      <c r="AV206" s="95">
        <f t="shared" si="104"/>
        <v>0</v>
      </c>
      <c r="AW206" s="95">
        <f t="shared" si="105"/>
        <v>0</v>
      </c>
      <c r="AX206" s="95">
        <f t="shared" si="106"/>
        <v>0</v>
      </c>
      <c r="AY206" s="95">
        <f t="shared" si="107"/>
        <v>0</v>
      </c>
      <c r="AZ206" s="95">
        <f t="shared" si="108"/>
        <v>0</v>
      </c>
      <c r="BA206" s="95">
        <f t="shared" si="109"/>
        <v>0</v>
      </c>
      <c r="BB206" s="95">
        <f t="shared" si="110"/>
        <v>0</v>
      </c>
      <c r="BC206" s="95">
        <f t="shared" si="111"/>
        <v>0</v>
      </c>
      <c r="BD206" s="95">
        <f t="shared" si="112"/>
        <v>0</v>
      </c>
      <c r="BE206" s="95">
        <f t="shared" si="113"/>
        <v>0</v>
      </c>
      <c r="BF206" s="95">
        <f t="shared" si="114"/>
        <v>0</v>
      </c>
      <c r="BG206" s="64"/>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row>
    <row r="207" spans="1:82" ht="38.25" x14ac:dyDescent="0.2">
      <c r="B207" s="80" t="s">
        <v>1097</v>
      </c>
      <c r="C207" s="44">
        <v>0</v>
      </c>
      <c r="D207" s="44" t="str">
        <f t="shared" si="118"/>
        <v/>
      </c>
      <c r="E207" s="119">
        <f t="shared" si="117"/>
        <v>0</v>
      </c>
      <c r="F207" s="119"/>
      <c r="G207" s="117"/>
      <c r="H207" s="18"/>
      <c r="I207" s="18"/>
      <c r="J207" s="18"/>
      <c r="K207" s="18"/>
      <c r="L207" s="18"/>
      <c r="M207" s="18"/>
      <c r="N207" s="18"/>
      <c r="O207" s="18"/>
      <c r="P207" s="18"/>
      <c r="Q207" s="18"/>
      <c r="R207" s="18"/>
      <c r="S207" s="18"/>
      <c r="T207" s="18"/>
      <c r="U207" s="18"/>
      <c r="V207" s="18"/>
      <c r="W207" s="18"/>
      <c r="X207" s="18"/>
      <c r="Y207" s="18"/>
      <c r="Z207" s="18"/>
      <c r="AA207" s="18"/>
      <c r="AB207" s="18" t="str">
        <f>IF(Tabel5[[#This Row],[Question ID]]="","",IF(Tabel5[[#This Row],[Respons Vendor]]=AE207,"ok","nok"))</f>
        <v/>
      </c>
      <c r="AC207" s="18"/>
      <c r="AD207" s="89"/>
      <c r="AE207" s="89"/>
      <c r="AF207" s="89">
        <f t="shared" si="115"/>
        <v>0</v>
      </c>
      <c r="AG207" s="89">
        <f>IF(AND(AE207="See Note",Tabel5[[#This Row],[Respons Vendor]]=AE207,Tabel5[[#This Row],[Note]]&lt;&gt;""),AF207,0)</f>
        <v>0</v>
      </c>
      <c r="AH207" s="89"/>
      <c r="AI207" s="90">
        <f>IF(AND(Tabel5[[#This Row],[Respons Vendor]]=AE207,Tabel5[[#This Row],[Respons Vendor]]&lt;&gt;"See Note"),AD207,AG207)</f>
        <v>0</v>
      </c>
      <c r="AJ207" s="18"/>
      <c r="AK207" s="89"/>
      <c r="AL207" s="18"/>
      <c r="AM207" s="95">
        <f t="shared" si="95"/>
        <v>0</v>
      </c>
      <c r="AN207" s="95">
        <f t="shared" si="96"/>
        <v>0</v>
      </c>
      <c r="AO207" s="95">
        <f t="shared" si="97"/>
        <v>0</v>
      </c>
      <c r="AP207" s="95">
        <f t="shared" si="98"/>
        <v>0</v>
      </c>
      <c r="AQ207" s="95">
        <f t="shared" si="99"/>
        <v>0</v>
      </c>
      <c r="AR207" s="95">
        <f t="shared" si="100"/>
        <v>0</v>
      </c>
      <c r="AS207" s="95">
        <f t="shared" si="101"/>
        <v>0</v>
      </c>
      <c r="AT207" s="95">
        <f t="shared" si="102"/>
        <v>0</v>
      </c>
      <c r="AU207" s="95">
        <f t="shared" si="103"/>
        <v>0</v>
      </c>
      <c r="AV207" s="95">
        <f t="shared" si="104"/>
        <v>0</v>
      </c>
      <c r="AW207" s="95">
        <f t="shared" si="105"/>
        <v>0</v>
      </c>
      <c r="AX207" s="95">
        <f t="shared" si="106"/>
        <v>0</v>
      </c>
      <c r="AY207" s="95">
        <f t="shared" si="107"/>
        <v>0</v>
      </c>
      <c r="AZ207" s="95">
        <f t="shared" si="108"/>
        <v>0</v>
      </c>
      <c r="BA207" s="95">
        <f t="shared" si="109"/>
        <v>0</v>
      </c>
      <c r="BB207" s="95">
        <f t="shared" si="110"/>
        <v>0</v>
      </c>
      <c r="BC207" s="95">
        <f t="shared" si="111"/>
        <v>0</v>
      </c>
      <c r="BD207" s="95">
        <f t="shared" si="112"/>
        <v>0</v>
      </c>
      <c r="BE207" s="95">
        <f t="shared" si="113"/>
        <v>0</v>
      </c>
      <c r="BF207" s="95">
        <f t="shared" si="114"/>
        <v>0</v>
      </c>
      <c r="BG207" s="64"/>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row>
    <row r="208" spans="1:82" ht="24" customHeight="1" x14ac:dyDescent="0.2">
      <c r="A208" s="17" t="s">
        <v>1098</v>
      </c>
      <c r="B208" s="19" t="s">
        <v>1099</v>
      </c>
      <c r="C208" s="44" t="str">
        <f>IF(_Medisch="nee","N/A","")</f>
        <v/>
      </c>
      <c r="D208" s="44" t="str">
        <f t="shared" si="118"/>
        <v/>
      </c>
      <c r="E208" s="119" t="str">
        <f t="shared" si="117"/>
        <v>No</v>
      </c>
      <c r="F208" s="119" t="s">
        <v>758</v>
      </c>
      <c r="G208" s="117"/>
      <c r="H208" s="18"/>
      <c r="I208" s="18"/>
      <c r="J208" s="18"/>
      <c r="K208" s="18"/>
      <c r="L208" s="18"/>
      <c r="M208" s="18"/>
      <c r="N208" s="18"/>
      <c r="O208" s="18"/>
      <c r="P208" s="18"/>
      <c r="Q208" s="18"/>
      <c r="R208" s="18"/>
      <c r="S208" s="18"/>
      <c r="T208" s="18"/>
      <c r="U208" s="18"/>
      <c r="V208" s="18"/>
      <c r="W208" s="18"/>
      <c r="X208" s="18"/>
      <c r="Y208" s="18"/>
      <c r="Z208" s="18"/>
      <c r="AA208" s="18"/>
      <c r="AB208" s="18" t="str">
        <f>IF(Tabel5[[#This Row],[Question ID]]="","",IF(Tabel5[[#This Row],[Respons Vendor]]=AE208,"ok","nok"))</f>
        <v>nok</v>
      </c>
      <c r="AC208" s="18" t="s">
        <v>69</v>
      </c>
      <c r="AD208" s="89">
        <v>1</v>
      </c>
      <c r="AE208" s="89" t="s">
        <v>684</v>
      </c>
      <c r="AF208" s="89">
        <f t="shared" si="115"/>
        <v>1</v>
      </c>
      <c r="AG208" s="89">
        <f>IF(AND(AE208="See Note",Tabel5[[#This Row],[Respons Vendor]]=AE208,Tabel5[[#This Row],[Note]]&lt;&gt;""),AF208,0)</f>
        <v>0</v>
      </c>
      <c r="AH208" s="89"/>
      <c r="AI208" s="90">
        <f>IF(AND(Tabel5[[#This Row],[Respons Vendor]]=AE208,Tabel5[[#This Row],[Respons Vendor]]&lt;&gt;"See Note"),AD208,AG208)</f>
        <v>0</v>
      </c>
      <c r="AJ208" s="18"/>
      <c r="AK208" s="89"/>
      <c r="AL208" s="18"/>
      <c r="AM208" s="95">
        <f t="shared" si="95"/>
        <v>0</v>
      </c>
      <c r="AN208" s="95">
        <f t="shared" si="96"/>
        <v>0</v>
      </c>
      <c r="AO208" s="95">
        <f t="shared" si="97"/>
        <v>0</v>
      </c>
      <c r="AP208" s="95">
        <f t="shared" si="98"/>
        <v>0</v>
      </c>
      <c r="AQ208" s="95">
        <f t="shared" si="99"/>
        <v>0</v>
      </c>
      <c r="AR208" s="95">
        <f t="shared" si="100"/>
        <v>0</v>
      </c>
      <c r="AS208" s="95">
        <f t="shared" si="101"/>
        <v>0</v>
      </c>
      <c r="AT208" s="95">
        <f t="shared" si="102"/>
        <v>0</v>
      </c>
      <c r="AU208" s="95">
        <f t="shared" si="103"/>
        <v>0</v>
      </c>
      <c r="AV208" s="95">
        <f t="shared" si="104"/>
        <v>0</v>
      </c>
      <c r="AW208" s="95">
        <f t="shared" si="105"/>
        <v>0</v>
      </c>
      <c r="AX208" s="95">
        <f t="shared" si="106"/>
        <v>0</v>
      </c>
      <c r="AY208" s="95">
        <f t="shared" si="107"/>
        <v>0</v>
      </c>
      <c r="AZ208" s="95">
        <f t="shared" si="108"/>
        <v>0</v>
      </c>
      <c r="BA208" s="95">
        <f t="shared" si="109"/>
        <v>0</v>
      </c>
      <c r="BB208" s="95">
        <f t="shared" si="110"/>
        <v>0</v>
      </c>
      <c r="BC208" s="95">
        <f t="shared" si="111"/>
        <v>0</v>
      </c>
      <c r="BD208" s="95">
        <f t="shared" si="112"/>
        <v>0</v>
      </c>
      <c r="BE208" s="95">
        <f t="shared" si="113"/>
        <v>1</v>
      </c>
      <c r="BF208" s="95">
        <f t="shared" si="114"/>
        <v>0</v>
      </c>
      <c r="BG208" s="64"/>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row>
    <row r="209" spans="1:82" ht="25.5" x14ac:dyDescent="0.2">
      <c r="A209" s="17" t="s">
        <v>1100</v>
      </c>
      <c r="B209" s="19" t="s">
        <v>1101</v>
      </c>
      <c r="C209" s="44" t="str">
        <f>IF(_Medisch="nee","N/A","")</f>
        <v/>
      </c>
      <c r="D209" s="44" t="str">
        <f t="shared" si="118"/>
        <v/>
      </c>
      <c r="E209" s="119" t="str">
        <f t="shared" si="117"/>
        <v>Yes</v>
      </c>
      <c r="F209" s="119" t="s">
        <v>746</v>
      </c>
      <c r="G209" s="117"/>
      <c r="H209" s="18"/>
      <c r="I209" s="18"/>
      <c r="J209" s="18"/>
      <c r="K209" s="18"/>
      <c r="L209" s="18"/>
      <c r="M209" s="18"/>
      <c r="N209" s="18"/>
      <c r="O209" s="18"/>
      <c r="P209" s="18"/>
      <c r="Q209" s="18"/>
      <c r="R209" s="18"/>
      <c r="S209" s="18"/>
      <c r="T209" s="18"/>
      <c r="U209" s="18"/>
      <c r="V209" s="18"/>
      <c r="W209" s="18"/>
      <c r="X209" s="18"/>
      <c r="Y209" s="18"/>
      <c r="Z209" s="18"/>
      <c r="AA209" s="18"/>
      <c r="AB209" s="18" t="str">
        <f>IF(Tabel5[[#This Row],[Question ID]]="","",IF(Tabel5[[#This Row],[Respons Vendor]]=AE209,"ok","nok"))</f>
        <v>nok</v>
      </c>
      <c r="AC209" s="18" t="s">
        <v>69</v>
      </c>
      <c r="AD209" s="89">
        <v>1</v>
      </c>
      <c r="AE209" s="89" t="s">
        <v>230</v>
      </c>
      <c r="AF209" s="89">
        <f t="shared" si="115"/>
        <v>1</v>
      </c>
      <c r="AG209" s="89">
        <f>IF(AND(AE209="See Note",Tabel5[[#This Row],[Respons Vendor]]=AE209,Tabel5[[#This Row],[Note]]&lt;&gt;""),AF209,0)</f>
        <v>0</v>
      </c>
      <c r="AH209" s="89"/>
      <c r="AI209" s="90">
        <f>IF(AND(Tabel5[[#This Row],[Respons Vendor]]=AE209,Tabel5[[#This Row],[Respons Vendor]]&lt;&gt;"See Note"),AD209,AG209)</f>
        <v>0</v>
      </c>
      <c r="AJ209" s="18"/>
      <c r="AK209" s="89"/>
      <c r="AL209" s="18"/>
      <c r="AM209" s="95">
        <f t="shared" si="95"/>
        <v>0</v>
      </c>
      <c r="AN209" s="95">
        <f t="shared" si="96"/>
        <v>0</v>
      </c>
      <c r="AO209" s="95">
        <f t="shared" si="97"/>
        <v>0</v>
      </c>
      <c r="AP209" s="95">
        <f t="shared" si="98"/>
        <v>0</v>
      </c>
      <c r="AQ209" s="95">
        <f t="shared" si="99"/>
        <v>0</v>
      </c>
      <c r="AR209" s="95">
        <f t="shared" si="100"/>
        <v>0</v>
      </c>
      <c r="AS209" s="95">
        <f t="shared" si="101"/>
        <v>0</v>
      </c>
      <c r="AT209" s="95">
        <f t="shared" si="102"/>
        <v>0</v>
      </c>
      <c r="AU209" s="95">
        <f t="shared" si="103"/>
        <v>0</v>
      </c>
      <c r="AV209" s="95">
        <f t="shared" si="104"/>
        <v>0</v>
      </c>
      <c r="AW209" s="95">
        <f t="shared" si="105"/>
        <v>0</v>
      </c>
      <c r="AX209" s="95">
        <f t="shared" si="106"/>
        <v>0</v>
      </c>
      <c r="AY209" s="95">
        <f t="shared" si="107"/>
        <v>0</v>
      </c>
      <c r="AZ209" s="95">
        <f t="shared" si="108"/>
        <v>0</v>
      </c>
      <c r="BA209" s="95">
        <f t="shared" si="109"/>
        <v>0</v>
      </c>
      <c r="BB209" s="95">
        <f t="shared" si="110"/>
        <v>0</v>
      </c>
      <c r="BC209" s="95">
        <f t="shared" si="111"/>
        <v>0</v>
      </c>
      <c r="BD209" s="95">
        <f t="shared" si="112"/>
        <v>0</v>
      </c>
      <c r="BE209" s="95">
        <f t="shared" si="113"/>
        <v>1</v>
      </c>
      <c r="BF209" s="95">
        <f t="shared" si="114"/>
        <v>0</v>
      </c>
      <c r="BG209" s="64"/>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row>
    <row r="210" spans="1:82" ht="33.75" x14ac:dyDescent="0.2">
      <c r="A210" s="17" t="s">
        <v>1102</v>
      </c>
      <c r="B210" s="19" t="s">
        <v>1103</v>
      </c>
      <c r="C210" s="44" t="str">
        <f>IF(_Medisch="nee","N/A","")</f>
        <v/>
      </c>
      <c r="D210" s="44" t="str">
        <f t="shared" si="118"/>
        <v/>
      </c>
      <c r="E210" s="119" t="str">
        <f t="shared" si="117"/>
        <v>Yes</v>
      </c>
      <c r="F210" s="119" t="s">
        <v>746</v>
      </c>
      <c r="G210" s="117" t="s">
        <v>1104</v>
      </c>
      <c r="H210" s="18"/>
      <c r="I210" s="18"/>
      <c r="J210" s="18"/>
      <c r="K210" s="18"/>
      <c r="L210" s="18"/>
      <c r="M210" s="18"/>
      <c r="N210" s="18"/>
      <c r="O210" s="18"/>
      <c r="P210" s="18"/>
      <c r="Q210" s="18"/>
      <c r="R210" s="18"/>
      <c r="S210" s="18"/>
      <c r="T210" s="18"/>
      <c r="U210" s="18"/>
      <c r="V210" s="18"/>
      <c r="W210" s="18"/>
      <c r="X210" s="18"/>
      <c r="Y210" s="18"/>
      <c r="Z210" s="18"/>
      <c r="AA210" s="18"/>
      <c r="AB210" s="18" t="str">
        <f>IF(Tabel5[[#This Row],[Question ID]]="","",IF(Tabel5[[#This Row],[Respons Vendor]]=AE210,"ok","nok"))</f>
        <v>nok</v>
      </c>
      <c r="AC210" s="18" t="s">
        <v>69</v>
      </c>
      <c r="AD210" s="89">
        <v>1</v>
      </c>
      <c r="AE210" s="89" t="s">
        <v>230</v>
      </c>
      <c r="AF210" s="89">
        <f t="shared" si="115"/>
        <v>1</v>
      </c>
      <c r="AG210" s="89">
        <f>IF(AND(AE210="See Note",Tabel5[[#This Row],[Respons Vendor]]=AE210,Tabel5[[#This Row],[Note]]&lt;&gt;""),AF210,0)</f>
        <v>0</v>
      </c>
      <c r="AH210" s="89"/>
      <c r="AI210" s="90">
        <f>IF(AND(Tabel5[[#This Row],[Respons Vendor]]=AE210,Tabel5[[#This Row],[Respons Vendor]]&lt;&gt;"See Note"),AD210,AG210)</f>
        <v>0</v>
      </c>
      <c r="AJ210" s="18"/>
      <c r="AK210" s="89"/>
      <c r="AL210" s="18"/>
      <c r="AM210" s="95">
        <f t="shared" si="95"/>
        <v>0</v>
      </c>
      <c r="AN210" s="95">
        <f t="shared" si="96"/>
        <v>0</v>
      </c>
      <c r="AO210" s="95">
        <f t="shared" si="97"/>
        <v>0</v>
      </c>
      <c r="AP210" s="95">
        <f t="shared" si="98"/>
        <v>0</v>
      </c>
      <c r="AQ210" s="95">
        <f t="shared" si="99"/>
        <v>0</v>
      </c>
      <c r="AR210" s="95">
        <f t="shared" si="100"/>
        <v>0</v>
      </c>
      <c r="AS210" s="95">
        <f t="shared" si="101"/>
        <v>0</v>
      </c>
      <c r="AT210" s="95">
        <f t="shared" si="102"/>
        <v>0</v>
      </c>
      <c r="AU210" s="95">
        <f t="shared" si="103"/>
        <v>0</v>
      </c>
      <c r="AV210" s="95">
        <f t="shared" si="104"/>
        <v>0</v>
      </c>
      <c r="AW210" s="95">
        <f t="shared" si="105"/>
        <v>0</v>
      </c>
      <c r="AX210" s="95">
        <f t="shared" si="106"/>
        <v>0</v>
      </c>
      <c r="AY210" s="95">
        <f t="shared" si="107"/>
        <v>0</v>
      </c>
      <c r="AZ210" s="95">
        <f t="shared" si="108"/>
        <v>0</v>
      </c>
      <c r="BA210" s="95">
        <f t="shared" si="109"/>
        <v>0</v>
      </c>
      <c r="BB210" s="95">
        <f t="shared" si="110"/>
        <v>0</v>
      </c>
      <c r="BC210" s="95">
        <f t="shared" si="111"/>
        <v>0</v>
      </c>
      <c r="BD210" s="95">
        <f t="shared" si="112"/>
        <v>0</v>
      </c>
      <c r="BE210" s="95">
        <f t="shared" si="113"/>
        <v>1</v>
      </c>
      <c r="BF210" s="95">
        <f t="shared" si="114"/>
        <v>0</v>
      </c>
      <c r="BG210" s="64"/>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row>
    <row r="211" spans="1:82" ht="33.75" x14ac:dyDescent="0.2">
      <c r="A211" s="17" t="s">
        <v>1105</v>
      </c>
      <c r="B211" s="19" t="s">
        <v>1106</v>
      </c>
      <c r="C211" s="44" t="str">
        <f>IF(_Medisch="nee","N/A","")</f>
        <v/>
      </c>
      <c r="D211" s="44" t="str">
        <f t="shared" si="118"/>
        <v/>
      </c>
      <c r="E211" s="119" t="str">
        <f t="shared" si="117"/>
        <v>Yes</v>
      </c>
      <c r="F211" s="119" t="s">
        <v>746</v>
      </c>
      <c r="G211" s="117" t="s">
        <v>1104</v>
      </c>
      <c r="H211" s="18"/>
      <c r="I211" s="18"/>
      <c r="J211" s="18"/>
      <c r="K211" s="18"/>
      <c r="L211" s="18"/>
      <c r="M211" s="18"/>
      <c r="N211" s="18"/>
      <c r="O211" s="18"/>
      <c r="P211" s="18"/>
      <c r="Q211" s="18"/>
      <c r="R211" s="18"/>
      <c r="S211" s="18"/>
      <c r="T211" s="18"/>
      <c r="U211" s="18"/>
      <c r="V211" s="18"/>
      <c r="W211" s="18"/>
      <c r="X211" s="18"/>
      <c r="Y211" s="18"/>
      <c r="Z211" s="18"/>
      <c r="AA211" s="18"/>
      <c r="AB211" s="18" t="str">
        <f>IF(Tabel5[[#This Row],[Question ID]]="","",IF(Tabel5[[#This Row],[Respons Vendor]]=AE211,"ok","nok"))</f>
        <v>nok</v>
      </c>
      <c r="AC211" s="18" t="s">
        <v>69</v>
      </c>
      <c r="AD211" s="89">
        <v>1</v>
      </c>
      <c r="AE211" s="89" t="s">
        <v>230</v>
      </c>
      <c r="AF211" s="89">
        <f t="shared" si="115"/>
        <v>1</v>
      </c>
      <c r="AG211" s="89">
        <f>IF(AND(AE211="See Note",Tabel5[[#This Row],[Respons Vendor]]=AE211,Tabel5[[#This Row],[Note]]&lt;&gt;""),AF211,0)</f>
        <v>0</v>
      </c>
      <c r="AH211" s="89"/>
      <c r="AI211" s="90">
        <f>IF(AND(Tabel5[[#This Row],[Respons Vendor]]=AE211,Tabel5[[#This Row],[Respons Vendor]]&lt;&gt;"See Note"),AD211,AG211)</f>
        <v>0</v>
      </c>
      <c r="AJ211" s="18"/>
      <c r="AK211" s="89"/>
      <c r="AL211" s="18"/>
      <c r="AM211" s="95">
        <f t="shared" si="95"/>
        <v>0</v>
      </c>
      <c r="AN211" s="95">
        <f t="shared" si="96"/>
        <v>0</v>
      </c>
      <c r="AO211" s="95">
        <f t="shared" si="97"/>
        <v>0</v>
      </c>
      <c r="AP211" s="95">
        <f t="shared" si="98"/>
        <v>0</v>
      </c>
      <c r="AQ211" s="95">
        <f t="shared" si="99"/>
        <v>0</v>
      </c>
      <c r="AR211" s="95">
        <f t="shared" si="100"/>
        <v>0</v>
      </c>
      <c r="AS211" s="95">
        <f t="shared" si="101"/>
        <v>0</v>
      </c>
      <c r="AT211" s="95">
        <f t="shared" si="102"/>
        <v>0</v>
      </c>
      <c r="AU211" s="95">
        <f t="shared" si="103"/>
        <v>0</v>
      </c>
      <c r="AV211" s="95">
        <f t="shared" si="104"/>
        <v>0</v>
      </c>
      <c r="AW211" s="95">
        <f t="shared" si="105"/>
        <v>0</v>
      </c>
      <c r="AX211" s="95">
        <f t="shared" si="106"/>
        <v>0</v>
      </c>
      <c r="AY211" s="95">
        <f t="shared" si="107"/>
        <v>0</v>
      </c>
      <c r="AZ211" s="95">
        <f t="shared" si="108"/>
        <v>0</v>
      </c>
      <c r="BA211" s="95">
        <f t="shared" si="109"/>
        <v>0</v>
      </c>
      <c r="BB211" s="95">
        <f t="shared" si="110"/>
        <v>0</v>
      </c>
      <c r="BC211" s="95">
        <f t="shared" si="111"/>
        <v>0</v>
      </c>
      <c r="BD211" s="95">
        <f t="shared" si="112"/>
        <v>0</v>
      </c>
      <c r="BE211" s="95">
        <f t="shared" si="113"/>
        <v>1</v>
      </c>
      <c r="BF211" s="95">
        <f t="shared" si="114"/>
        <v>0</v>
      </c>
      <c r="BG211" s="64"/>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row>
    <row r="212" spans="1:82" x14ac:dyDescent="0.2">
      <c r="B212" s="79" t="s">
        <v>1107</v>
      </c>
      <c r="C212" s="44">
        <v>0</v>
      </c>
      <c r="D212" s="44" t="str">
        <f t="shared" si="118"/>
        <v/>
      </c>
      <c r="E212" s="119">
        <f t="shared" si="117"/>
        <v>0</v>
      </c>
      <c r="F212" s="119"/>
      <c r="G212" s="117"/>
      <c r="H212" s="18"/>
      <c r="I212" s="18"/>
      <c r="J212" s="18"/>
      <c r="K212" s="18"/>
      <c r="L212" s="18"/>
      <c r="M212" s="18"/>
      <c r="N212" s="18"/>
      <c r="O212" s="18"/>
      <c r="P212" s="18"/>
      <c r="Q212" s="18"/>
      <c r="R212" s="18"/>
      <c r="S212" s="18"/>
      <c r="T212" s="18"/>
      <c r="U212" s="18"/>
      <c r="V212" s="18"/>
      <c r="W212" s="18"/>
      <c r="X212" s="18"/>
      <c r="Y212" s="18"/>
      <c r="Z212" s="18"/>
      <c r="AA212" s="18"/>
      <c r="AB212" s="18" t="str">
        <f>IF(Tabel5[[#This Row],[Question ID]]="","",IF(Tabel5[[#This Row],[Respons Vendor]]=AE212,"ok","nok"))</f>
        <v/>
      </c>
      <c r="AC212" s="18"/>
      <c r="AD212" s="89"/>
      <c r="AE212" s="89"/>
      <c r="AF212" s="89">
        <f t="shared" si="115"/>
        <v>0</v>
      </c>
      <c r="AG212" s="89">
        <f>IF(AND(AE212="See Note",Tabel5[[#This Row],[Respons Vendor]]=AE212,Tabel5[[#This Row],[Note]]&lt;&gt;""),AF212,0)</f>
        <v>0</v>
      </c>
      <c r="AH212" s="89"/>
      <c r="AI212" s="90">
        <f>IF(AND(Tabel5[[#This Row],[Respons Vendor]]=AE212,Tabel5[[#This Row],[Respons Vendor]]&lt;&gt;"See Note"),AD212,AG212)</f>
        <v>0</v>
      </c>
      <c r="AJ212" s="18"/>
      <c r="AK212" s="89"/>
      <c r="AL212" s="18"/>
      <c r="AM212" s="95">
        <f t="shared" si="95"/>
        <v>0</v>
      </c>
      <c r="AN212" s="95">
        <f t="shared" si="96"/>
        <v>0</v>
      </c>
      <c r="AO212" s="95">
        <f t="shared" si="97"/>
        <v>0</v>
      </c>
      <c r="AP212" s="95">
        <f t="shared" si="98"/>
        <v>0</v>
      </c>
      <c r="AQ212" s="95">
        <f t="shared" si="99"/>
        <v>0</v>
      </c>
      <c r="AR212" s="95">
        <f t="shared" si="100"/>
        <v>0</v>
      </c>
      <c r="AS212" s="95">
        <f t="shared" si="101"/>
        <v>0</v>
      </c>
      <c r="AT212" s="95">
        <f t="shared" si="102"/>
        <v>0</v>
      </c>
      <c r="AU212" s="95">
        <f t="shared" si="103"/>
        <v>0</v>
      </c>
      <c r="AV212" s="95">
        <f t="shared" si="104"/>
        <v>0</v>
      </c>
      <c r="AW212" s="95">
        <f t="shared" si="105"/>
        <v>0</v>
      </c>
      <c r="AX212" s="95">
        <f t="shared" si="106"/>
        <v>0</v>
      </c>
      <c r="AY212" s="95">
        <f t="shared" si="107"/>
        <v>0</v>
      </c>
      <c r="AZ212" s="95">
        <f t="shared" si="108"/>
        <v>0</v>
      </c>
      <c r="BA212" s="95">
        <f t="shared" si="109"/>
        <v>0</v>
      </c>
      <c r="BB212" s="95">
        <f t="shared" si="110"/>
        <v>0</v>
      </c>
      <c r="BC212" s="95">
        <f t="shared" si="111"/>
        <v>0</v>
      </c>
      <c r="BD212" s="95">
        <f t="shared" si="112"/>
        <v>0</v>
      </c>
      <c r="BE212" s="95">
        <f t="shared" si="113"/>
        <v>0</v>
      </c>
      <c r="BF212" s="95">
        <f t="shared" si="114"/>
        <v>0</v>
      </c>
      <c r="BG212" s="64"/>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row>
    <row r="213" spans="1:82" x14ac:dyDescent="0.2">
      <c r="B213" s="80" t="s">
        <v>1108</v>
      </c>
      <c r="C213" s="44">
        <v>0</v>
      </c>
      <c r="D213" s="44" t="str">
        <f t="shared" si="118"/>
        <v/>
      </c>
      <c r="E213" s="119">
        <f t="shared" si="117"/>
        <v>0</v>
      </c>
      <c r="F213" s="119"/>
      <c r="G213" s="117"/>
      <c r="H213" s="18"/>
      <c r="I213" s="18"/>
      <c r="J213" s="18"/>
      <c r="K213" s="18"/>
      <c r="L213" s="18"/>
      <c r="M213" s="18"/>
      <c r="N213" s="18"/>
      <c r="O213" s="18"/>
      <c r="P213" s="18"/>
      <c r="Q213" s="18"/>
      <c r="R213" s="18"/>
      <c r="S213" s="18"/>
      <c r="T213" s="18"/>
      <c r="U213" s="18"/>
      <c r="V213" s="18"/>
      <c r="W213" s="18"/>
      <c r="X213" s="18"/>
      <c r="Y213" s="18"/>
      <c r="Z213" s="18"/>
      <c r="AA213" s="18"/>
      <c r="AB213" s="18" t="str">
        <f>IF(Tabel5[[#This Row],[Question ID]]="","",IF(Tabel5[[#This Row],[Respons Vendor]]=AE213,"ok","nok"))</f>
        <v/>
      </c>
      <c r="AC213" s="18"/>
      <c r="AD213" s="89"/>
      <c r="AE213" s="89"/>
      <c r="AF213" s="89">
        <f t="shared" si="115"/>
        <v>0</v>
      </c>
      <c r="AG213" s="89">
        <f>IF(AND(AE213="See Note",Tabel5[[#This Row],[Respons Vendor]]=AE213,Tabel5[[#This Row],[Note]]&lt;&gt;""),AF213,0)</f>
        <v>0</v>
      </c>
      <c r="AH213" s="89"/>
      <c r="AI213" s="90">
        <f>IF(AND(Tabel5[[#This Row],[Respons Vendor]]=AE213,Tabel5[[#This Row],[Respons Vendor]]&lt;&gt;"See Note"),AD213,AG213)</f>
        <v>0</v>
      </c>
      <c r="AJ213" s="18"/>
      <c r="AK213" s="89"/>
      <c r="AL213" s="18"/>
      <c r="AM213" s="95">
        <f t="shared" si="95"/>
        <v>0</v>
      </c>
      <c r="AN213" s="95">
        <f t="shared" si="96"/>
        <v>0</v>
      </c>
      <c r="AO213" s="95">
        <f t="shared" si="97"/>
        <v>0</v>
      </c>
      <c r="AP213" s="95">
        <f t="shared" si="98"/>
        <v>0</v>
      </c>
      <c r="AQ213" s="95">
        <f t="shared" si="99"/>
        <v>0</v>
      </c>
      <c r="AR213" s="95">
        <f t="shared" si="100"/>
        <v>0</v>
      </c>
      <c r="AS213" s="95">
        <f t="shared" si="101"/>
        <v>0</v>
      </c>
      <c r="AT213" s="95">
        <f t="shared" si="102"/>
        <v>0</v>
      </c>
      <c r="AU213" s="95">
        <f t="shared" si="103"/>
        <v>0</v>
      </c>
      <c r="AV213" s="95">
        <f t="shared" si="104"/>
        <v>0</v>
      </c>
      <c r="AW213" s="95">
        <f t="shared" si="105"/>
        <v>0</v>
      </c>
      <c r="AX213" s="95">
        <f t="shared" si="106"/>
        <v>0</v>
      </c>
      <c r="AY213" s="95">
        <f t="shared" si="107"/>
        <v>0</v>
      </c>
      <c r="AZ213" s="95">
        <f t="shared" si="108"/>
        <v>0</v>
      </c>
      <c r="BA213" s="95">
        <f t="shared" si="109"/>
        <v>0</v>
      </c>
      <c r="BB213" s="95">
        <f t="shared" si="110"/>
        <v>0</v>
      </c>
      <c r="BC213" s="95">
        <f t="shared" si="111"/>
        <v>0</v>
      </c>
      <c r="BD213" s="95">
        <f t="shared" si="112"/>
        <v>0</v>
      </c>
      <c r="BE213" s="95">
        <f t="shared" si="113"/>
        <v>0</v>
      </c>
      <c r="BF213" s="95">
        <f t="shared" si="114"/>
        <v>0</v>
      </c>
      <c r="BG213" s="64"/>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row>
    <row r="214" spans="1:82" ht="25.5" x14ac:dyDescent="0.2">
      <c r="A214" s="17" t="s">
        <v>1109</v>
      </c>
      <c r="B214" s="19" t="s">
        <v>1110</v>
      </c>
      <c r="C214" s="44" t="str">
        <f>IF(_Medisch="nee","N/A","")</f>
        <v/>
      </c>
      <c r="D214" s="44" t="str">
        <f t="shared" si="118"/>
        <v/>
      </c>
      <c r="E214" s="119" t="str">
        <f t="shared" si="117"/>
        <v>Yes</v>
      </c>
      <c r="F214" s="119" t="s">
        <v>746</v>
      </c>
      <c r="G214" s="117"/>
      <c r="H214" s="18"/>
      <c r="I214" s="18"/>
      <c r="J214" s="18"/>
      <c r="K214" s="18"/>
      <c r="L214" s="18"/>
      <c r="M214" s="18"/>
      <c r="N214" s="18"/>
      <c r="O214" s="18"/>
      <c r="P214" s="18"/>
      <c r="Q214" s="18"/>
      <c r="R214" s="18"/>
      <c r="S214" s="18"/>
      <c r="T214" s="18"/>
      <c r="U214" s="18"/>
      <c r="V214" s="18"/>
      <c r="W214" s="18"/>
      <c r="X214" s="18"/>
      <c r="Y214" s="18"/>
      <c r="Z214" s="18"/>
      <c r="AA214" s="18"/>
      <c r="AB214" s="18" t="str">
        <f>IF(Tabel5[[#This Row],[Question ID]]="","",IF(Tabel5[[#This Row],[Respons Vendor]]=AE214,"ok","nok"))</f>
        <v>nok</v>
      </c>
      <c r="AC214" s="18" t="s">
        <v>67</v>
      </c>
      <c r="AD214" s="89">
        <v>1</v>
      </c>
      <c r="AE214" s="89" t="s">
        <v>230</v>
      </c>
      <c r="AF214" s="89">
        <f t="shared" si="115"/>
        <v>1</v>
      </c>
      <c r="AG214" s="89">
        <f>IF(AND(AE214="See Note",Tabel5[[#This Row],[Respons Vendor]]=AE214,Tabel5[[#This Row],[Note]]&lt;&gt;""),AF214,0)</f>
        <v>0</v>
      </c>
      <c r="AH214" s="89"/>
      <c r="AI214" s="90">
        <f>IF(AND(Tabel5[[#This Row],[Respons Vendor]]=AE214,Tabel5[[#This Row],[Respons Vendor]]&lt;&gt;"See Note"),AD214,AG214)</f>
        <v>0</v>
      </c>
      <c r="AJ214" s="18"/>
      <c r="AK214" s="89"/>
      <c r="AL214" s="18"/>
      <c r="AM214" s="95">
        <f t="shared" si="95"/>
        <v>0</v>
      </c>
      <c r="AN214" s="95">
        <f t="shared" si="96"/>
        <v>0</v>
      </c>
      <c r="AO214" s="95">
        <f t="shared" si="97"/>
        <v>0</v>
      </c>
      <c r="AP214" s="95">
        <f t="shared" si="98"/>
        <v>0</v>
      </c>
      <c r="AQ214" s="95">
        <f t="shared" si="99"/>
        <v>0</v>
      </c>
      <c r="AR214" s="95">
        <f t="shared" si="100"/>
        <v>0</v>
      </c>
      <c r="AS214" s="95">
        <f t="shared" si="101"/>
        <v>0</v>
      </c>
      <c r="AT214" s="95">
        <f t="shared" si="102"/>
        <v>0</v>
      </c>
      <c r="AU214" s="95">
        <f t="shared" si="103"/>
        <v>0</v>
      </c>
      <c r="AV214" s="95">
        <f t="shared" si="104"/>
        <v>0</v>
      </c>
      <c r="AW214" s="95">
        <f t="shared" si="105"/>
        <v>0</v>
      </c>
      <c r="AX214" s="95">
        <f t="shared" si="106"/>
        <v>0</v>
      </c>
      <c r="AY214" s="95">
        <f t="shared" si="107"/>
        <v>0</v>
      </c>
      <c r="AZ214" s="95">
        <f t="shared" si="108"/>
        <v>0</v>
      </c>
      <c r="BA214" s="95">
        <f t="shared" si="109"/>
        <v>1</v>
      </c>
      <c r="BB214" s="95">
        <f t="shared" si="110"/>
        <v>0</v>
      </c>
      <c r="BC214" s="95">
        <f t="shared" si="111"/>
        <v>0</v>
      </c>
      <c r="BD214" s="95">
        <f t="shared" si="112"/>
        <v>0</v>
      </c>
      <c r="BE214" s="95">
        <f t="shared" si="113"/>
        <v>0</v>
      </c>
      <c r="BF214" s="95">
        <f t="shared" si="114"/>
        <v>0</v>
      </c>
      <c r="BG214" s="64"/>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row>
    <row r="215" spans="1:82" ht="25.5" x14ac:dyDescent="0.2">
      <c r="A215" s="17" t="s">
        <v>1111</v>
      </c>
      <c r="B215" s="19" t="s">
        <v>1112</v>
      </c>
      <c r="C215" s="44" t="str">
        <f>IF(_Medisch="nee","N/A","")</f>
        <v/>
      </c>
      <c r="D215" s="44" t="str">
        <f t="shared" si="118"/>
        <v/>
      </c>
      <c r="E215" s="119" t="str">
        <f t="shared" si="117"/>
        <v>Yes</v>
      </c>
      <c r="F215" s="119" t="s">
        <v>746</v>
      </c>
      <c r="G215" s="117"/>
      <c r="H215" s="18"/>
      <c r="I215" s="18"/>
      <c r="J215" s="18"/>
      <c r="K215" s="18"/>
      <c r="L215" s="18"/>
      <c r="M215" s="18"/>
      <c r="N215" s="18"/>
      <c r="O215" s="18"/>
      <c r="P215" s="18"/>
      <c r="Q215" s="18"/>
      <c r="R215" s="18"/>
      <c r="S215" s="18"/>
      <c r="T215" s="18"/>
      <c r="U215" s="18"/>
      <c r="V215" s="18"/>
      <c r="W215" s="18"/>
      <c r="X215" s="18"/>
      <c r="Y215" s="18"/>
      <c r="Z215" s="18"/>
      <c r="AA215" s="18"/>
      <c r="AB215" s="18" t="str">
        <f>IF(Tabel5[[#This Row],[Question ID]]="","",IF(Tabel5[[#This Row],[Respons Vendor]]=AE215,"ok","nok"))</f>
        <v>nok</v>
      </c>
      <c r="AC215" s="18" t="s">
        <v>67</v>
      </c>
      <c r="AD215" s="89">
        <v>1</v>
      </c>
      <c r="AE215" s="89" t="s">
        <v>230</v>
      </c>
      <c r="AF215" s="89">
        <f t="shared" si="115"/>
        <v>1</v>
      </c>
      <c r="AG215" s="89">
        <f>IF(AND(AE215="See Note",Tabel5[[#This Row],[Respons Vendor]]=AE215,Tabel5[[#This Row],[Note]]&lt;&gt;""),AF215,0)</f>
        <v>0</v>
      </c>
      <c r="AH215" s="89"/>
      <c r="AI215" s="90">
        <f>IF(AND(Tabel5[[#This Row],[Respons Vendor]]=AE215,Tabel5[[#This Row],[Respons Vendor]]&lt;&gt;"See Note"),AD215,AG215)</f>
        <v>0</v>
      </c>
      <c r="AJ215" s="18"/>
      <c r="AK215" s="89"/>
      <c r="AL215" s="18"/>
      <c r="AM215" s="95">
        <f t="shared" si="95"/>
        <v>0</v>
      </c>
      <c r="AN215" s="95">
        <f t="shared" si="96"/>
        <v>0</v>
      </c>
      <c r="AO215" s="95">
        <f t="shared" si="97"/>
        <v>0</v>
      </c>
      <c r="AP215" s="95">
        <f t="shared" si="98"/>
        <v>0</v>
      </c>
      <c r="AQ215" s="95">
        <f t="shared" si="99"/>
        <v>0</v>
      </c>
      <c r="AR215" s="95">
        <f t="shared" si="100"/>
        <v>0</v>
      </c>
      <c r="AS215" s="95">
        <f t="shared" si="101"/>
        <v>0</v>
      </c>
      <c r="AT215" s="95">
        <f t="shared" si="102"/>
        <v>0</v>
      </c>
      <c r="AU215" s="95">
        <f t="shared" si="103"/>
        <v>0</v>
      </c>
      <c r="AV215" s="95">
        <f t="shared" si="104"/>
        <v>0</v>
      </c>
      <c r="AW215" s="95">
        <f t="shared" si="105"/>
        <v>0</v>
      </c>
      <c r="AX215" s="95">
        <f t="shared" si="106"/>
        <v>0</v>
      </c>
      <c r="AY215" s="95">
        <f t="shared" si="107"/>
        <v>0</v>
      </c>
      <c r="AZ215" s="95">
        <f t="shared" si="108"/>
        <v>0</v>
      </c>
      <c r="BA215" s="95">
        <f t="shared" si="109"/>
        <v>1</v>
      </c>
      <c r="BB215" s="95">
        <f t="shared" si="110"/>
        <v>0</v>
      </c>
      <c r="BC215" s="95">
        <f t="shared" si="111"/>
        <v>0</v>
      </c>
      <c r="BD215" s="95">
        <f t="shared" si="112"/>
        <v>0</v>
      </c>
      <c r="BE215" s="95">
        <f t="shared" si="113"/>
        <v>0</v>
      </c>
      <c r="BF215" s="95">
        <f t="shared" si="114"/>
        <v>0</v>
      </c>
      <c r="BG215" s="64"/>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row>
    <row r="216" spans="1:82" ht="25.5" x14ac:dyDescent="0.2">
      <c r="A216" s="17" t="s">
        <v>1113</v>
      </c>
      <c r="B216" s="19" t="s">
        <v>1114</v>
      </c>
      <c r="C216" s="44" t="str">
        <f>IF(_Medisch="nee","N/A","")</f>
        <v/>
      </c>
      <c r="D216" s="44" t="str">
        <f t="shared" si="118"/>
        <v/>
      </c>
      <c r="E216" s="119" t="str">
        <f t="shared" si="117"/>
        <v>Yes</v>
      </c>
      <c r="F216" s="119" t="s">
        <v>746</v>
      </c>
      <c r="G216" s="117"/>
      <c r="H216" s="18"/>
      <c r="I216" s="18"/>
      <c r="J216" s="18"/>
      <c r="K216" s="18"/>
      <c r="L216" s="18"/>
      <c r="M216" s="18"/>
      <c r="N216" s="18"/>
      <c r="O216" s="18"/>
      <c r="P216" s="18"/>
      <c r="Q216" s="18"/>
      <c r="R216" s="18"/>
      <c r="S216" s="18"/>
      <c r="T216" s="18"/>
      <c r="U216" s="18"/>
      <c r="V216" s="18"/>
      <c r="W216" s="18"/>
      <c r="X216" s="18"/>
      <c r="Y216" s="18"/>
      <c r="Z216" s="18"/>
      <c r="AA216" s="18"/>
      <c r="AB216" s="18" t="str">
        <f>IF(Tabel5[[#This Row],[Question ID]]="","",IF(Tabel5[[#This Row],[Respons Vendor]]=AE216,"ok","nok"))</f>
        <v>nok</v>
      </c>
      <c r="AC216" s="18" t="s">
        <v>67</v>
      </c>
      <c r="AD216" s="89">
        <v>1</v>
      </c>
      <c r="AE216" s="89" t="s">
        <v>230</v>
      </c>
      <c r="AF216" s="89">
        <f t="shared" si="115"/>
        <v>1</v>
      </c>
      <c r="AG216" s="89">
        <f>IF(AND(AE216="See Note",Tabel5[[#This Row],[Respons Vendor]]=AE216,Tabel5[[#This Row],[Note]]&lt;&gt;""),AF216,0)</f>
        <v>0</v>
      </c>
      <c r="AH216" s="89"/>
      <c r="AI216" s="90">
        <f>IF(AND(Tabel5[[#This Row],[Respons Vendor]]=AE216,Tabel5[[#This Row],[Respons Vendor]]&lt;&gt;"See Note"),AD216,AG216)</f>
        <v>0</v>
      </c>
      <c r="AJ216" s="18"/>
      <c r="AK216" s="89"/>
      <c r="AL216" s="18"/>
      <c r="AM216" s="95">
        <f t="shared" si="95"/>
        <v>0</v>
      </c>
      <c r="AN216" s="95">
        <f t="shared" si="96"/>
        <v>0</v>
      </c>
      <c r="AO216" s="95">
        <f t="shared" si="97"/>
        <v>0</v>
      </c>
      <c r="AP216" s="95">
        <f t="shared" si="98"/>
        <v>0</v>
      </c>
      <c r="AQ216" s="95">
        <f t="shared" si="99"/>
        <v>0</v>
      </c>
      <c r="AR216" s="95">
        <f t="shared" si="100"/>
        <v>0</v>
      </c>
      <c r="AS216" s="95">
        <f t="shared" si="101"/>
        <v>0</v>
      </c>
      <c r="AT216" s="95">
        <f t="shared" si="102"/>
        <v>0</v>
      </c>
      <c r="AU216" s="95">
        <f t="shared" si="103"/>
        <v>0</v>
      </c>
      <c r="AV216" s="95">
        <f t="shared" si="104"/>
        <v>0</v>
      </c>
      <c r="AW216" s="95">
        <f t="shared" si="105"/>
        <v>0</v>
      </c>
      <c r="AX216" s="95">
        <f t="shared" si="106"/>
        <v>0</v>
      </c>
      <c r="AY216" s="95">
        <f t="shared" si="107"/>
        <v>0</v>
      </c>
      <c r="AZ216" s="95">
        <f t="shared" si="108"/>
        <v>0</v>
      </c>
      <c r="BA216" s="95">
        <f t="shared" si="109"/>
        <v>1</v>
      </c>
      <c r="BB216" s="95">
        <f t="shared" si="110"/>
        <v>0</v>
      </c>
      <c r="BC216" s="95">
        <f t="shared" si="111"/>
        <v>0</v>
      </c>
      <c r="BD216" s="95">
        <f t="shared" si="112"/>
        <v>0</v>
      </c>
      <c r="BE216" s="95">
        <f t="shared" si="113"/>
        <v>0</v>
      </c>
      <c r="BF216" s="95">
        <f t="shared" si="114"/>
        <v>0</v>
      </c>
      <c r="BG216" s="64"/>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row>
    <row r="217" spans="1:82" x14ac:dyDescent="0.2">
      <c r="A217" s="17" t="s">
        <v>1115</v>
      </c>
      <c r="B217" s="19" t="s">
        <v>1116</v>
      </c>
      <c r="C217" s="44" t="str">
        <f>IF(_Medisch="nee","N/A","")</f>
        <v/>
      </c>
      <c r="D217" s="44" t="str">
        <f t="shared" si="118"/>
        <v/>
      </c>
      <c r="E217" s="119" t="str">
        <f t="shared" si="117"/>
        <v>Yes</v>
      </c>
      <c r="F217" s="119" t="s">
        <v>746</v>
      </c>
      <c r="G217" s="117"/>
      <c r="H217" s="18"/>
      <c r="I217" s="18"/>
      <c r="J217" s="18"/>
      <c r="K217" s="18"/>
      <c r="L217" s="18"/>
      <c r="M217" s="18"/>
      <c r="N217" s="18"/>
      <c r="O217" s="18"/>
      <c r="P217" s="18"/>
      <c r="Q217" s="18"/>
      <c r="R217" s="18"/>
      <c r="S217" s="18"/>
      <c r="T217" s="18"/>
      <c r="U217" s="18"/>
      <c r="V217" s="18"/>
      <c r="W217" s="18"/>
      <c r="X217" s="18"/>
      <c r="Y217" s="18"/>
      <c r="Z217" s="18"/>
      <c r="AA217" s="18"/>
      <c r="AB217" s="18" t="str">
        <f>IF(Tabel5[[#This Row],[Question ID]]="","",IF(Tabel5[[#This Row],[Respons Vendor]]=AE217,"ok","nok"))</f>
        <v>nok</v>
      </c>
      <c r="AC217" s="18" t="s">
        <v>67</v>
      </c>
      <c r="AD217" s="89">
        <v>1</v>
      </c>
      <c r="AE217" s="89" t="s">
        <v>230</v>
      </c>
      <c r="AF217" s="89">
        <f t="shared" si="115"/>
        <v>1</v>
      </c>
      <c r="AG217" s="89">
        <f>IF(AND(AE217="See Note",Tabel5[[#This Row],[Respons Vendor]]=AE217,Tabel5[[#This Row],[Note]]&lt;&gt;""),AF217,0)</f>
        <v>0</v>
      </c>
      <c r="AH217" s="89"/>
      <c r="AI217" s="90">
        <f>IF(AND(Tabel5[[#This Row],[Respons Vendor]]=AE217,Tabel5[[#This Row],[Respons Vendor]]&lt;&gt;"See Note"),AD217,AG217)</f>
        <v>0</v>
      </c>
      <c r="AJ217" s="18"/>
      <c r="AK217" s="89"/>
      <c r="AL217" s="18"/>
      <c r="AM217" s="95">
        <f t="shared" si="95"/>
        <v>0</v>
      </c>
      <c r="AN217" s="95">
        <f t="shared" si="96"/>
        <v>0</v>
      </c>
      <c r="AO217" s="95">
        <f t="shared" si="97"/>
        <v>0</v>
      </c>
      <c r="AP217" s="95">
        <f t="shared" si="98"/>
        <v>0</v>
      </c>
      <c r="AQ217" s="95">
        <f t="shared" si="99"/>
        <v>0</v>
      </c>
      <c r="AR217" s="95">
        <f t="shared" si="100"/>
        <v>0</v>
      </c>
      <c r="AS217" s="95">
        <f t="shared" si="101"/>
        <v>0</v>
      </c>
      <c r="AT217" s="95">
        <f t="shared" si="102"/>
        <v>0</v>
      </c>
      <c r="AU217" s="95">
        <f t="shared" si="103"/>
        <v>0</v>
      </c>
      <c r="AV217" s="95">
        <f t="shared" si="104"/>
        <v>0</v>
      </c>
      <c r="AW217" s="95">
        <f t="shared" si="105"/>
        <v>0</v>
      </c>
      <c r="AX217" s="95">
        <f t="shared" si="106"/>
        <v>0</v>
      </c>
      <c r="AY217" s="95">
        <f t="shared" si="107"/>
        <v>0</v>
      </c>
      <c r="AZ217" s="95">
        <f t="shared" si="108"/>
        <v>0</v>
      </c>
      <c r="BA217" s="95">
        <f t="shared" si="109"/>
        <v>1</v>
      </c>
      <c r="BB217" s="95">
        <f t="shared" si="110"/>
        <v>0</v>
      </c>
      <c r="BC217" s="95">
        <f t="shared" si="111"/>
        <v>0</v>
      </c>
      <c r="BD217" s="95">
        <f t="shared" si="112"/>
        <v>0</v>
      </c>
      <c r="BE217" s="95">
        <f t="shared" si="113"/>
        <v>0</v>
      </c>
      <c r="BF217" s="95">
        <f t="shared" si="114"/>
        <v>0</v>
      </c>
      <c r="BG217" s="64"/>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row>
    <row r="218" spans="1:82" ht="17.25" customHeight="1" x14ac:dyDescent="0.2">
      <c r="B218" s="79" t="s">
        <v>1117</v>
      </c>
      <c r="C218" s="44">
        <v>0</v>
      </c>
      <c r="D218" s="44" t="str">
        <f t="shared" si="118"/>
        <v/>
      </c>
      <c r="E218" s="119">
        <f t="shared" si="117"/>
        <v>0</v>
      </c>
      <c r="F218" s="119"/>
      <c r="G218" s="117"/>
      <c r="H218" s="18"/>
      <c r="I218" s="18"/>
      <c r="J218" s="18"/>
      <c r="K218" s="18"/>
      <c r="L218" s="18"/>
      <c r="M218" s="18"/>
      <c r="N218" s="18"/>
      <c r="O218" s="18"/>
      <c r="P218" s="18"/>
      <c r="Q218" s="18"/>
      <c r="R218" s="18"/>
      <c r="S218" s="18"/>
      <c r="T218" s="18"/>
      <c r="U218" s="18"/>
      <c r="V218" s="18"/>
      <c r="W218" s="18"/>
      <c r="X218" s="18"/>
      <c r="Y218" s="18"/>
      <c r="Z218" s="18"/>
      <c r="AA218" s="18"/>
      <c r="AB218" s="18" t="str">
        <f>IF(Tabel5[[#This Row],[Question ID]]="","",IF(Tabel5[[#This Row],[Respons Vendor]]=AE218,"ok","nok"))</f>
        <v/>
      </c>
      <c r="AC218" s="18"/>
      <c r="AD218" s="89"/>
      <c r="AE218" s="89"/>
      <c r="AF218" s="89">
        <f t="shared" si="115"/>
        <v>0</v>
      </c>
      <c r="AG218" s="89">
        <f>IF(AND(AE218="See Note",Tabel5[[#This Row],[Respons Vendor]]=AE218,Tabel5[[#This Row],[Note]]&lt;&gt;""),AF218,0)</f>
        <v>0</v>
      </c>
      <c r="AH218" s="89"/>
      <c r="AI218" s="90">
        <f>IF(AND(Tabel5[[#This Row],[Respons Vendor]]=AE218,Tabel5[[#This Row],[Respons Vendor]]&lt;&gt;"See Note"),AD218,AG218)</f>
        <v>0</v>
      </c>
      <c r="AJ218" s="18"/>
      <c r="AK218" s="89"/>
      <c r="AL218" s="18"/>
      <c r="AM218" s="95">
        <f t="shared" si="95"/>
        <v>0</v>
      </c>
      <c r="AN218" s="95">
        <f t="shared" si="96"/>
        <v>0</v>
      </c>
      <c r="AO218" s="95">
        <f t="shared" si="97"/>
        <v>0</v>
      </c>
      <c r="AP218" s="95">
        <f t="shared" si="98"/>
        <v>0</v>
      </c>
      <c r="AQ218" s="95">
        <f t="shared" si="99"/>
        <v>0</v>
      </c>
      <c r="AR218" s="95">
        <f t="shared" si="100"/>
        <v>0</v>
      </c>
      <c r="AS218" s="95">
        <f t="shared" si="101"/>
        <v>0</v>
      </c>
      <c r="AT218" s="95">
        <f t="shared" si="102"/>
        <v>0</v>
      </c>
      <c r="AU218" s="95">
        <f t="shared" si="103"/>
        <v>0</v>
      </c>
      <c r="AV218" s="95">
        <f t="shared" si="104"/>
        <v>0</v>
      </c>
      <c r="AW218" s="95">
        <f t="shared" si="105"/>
        <v>0</v>
      </c>
      <c r="AX218" s="95">
        <f t="shared" si="106"/>
        <v>0</v>
      </c>
      <c r="AY218" s="95">
        <f t="shared" si="107"/>
        <v>0</v>
      </c>
      <c r="AZ218" s="95">
        <f t="shared" si="108"/>
        <v>0</v>
      </c>
      <c r="BA218" s="95">
        <f t="shared" si="109"/>
        <v>0</v>
      </c>
      <c r="BB218" s="95">
        <f t="shared" si="110"/>
        <v>0</v>
      </c>
      <c r="BC218" s="95">
        <f t="shared" si="111"/>
        <v>0</v>
      </c>
      <c r="BD218" s="95">
        <f t="shared" si="112"/>
        <v>0</v>
      </c>
      <c r="BE218" s="95">
        <f t="shared" si="113"/>
        <v>0</v>
      </c>
      <c r="BF218" s="95">
        <f t="shared" si="114"/>
        <v>0</v>
      </c>
      <c r="BG218" s="64"/>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row>
    <row r="219" spans="1:82" ht="38.25" x14ac:dyDescent="0.2">
      <c r="B219" s="80" t="s">
        <v>1118</v>
      </c>
      <c r="C219" s="44">
        <v>0</v>
      </c>
      <c r="D219" s="44" t="str">
        <f t="shared" si="118"/>
        <v/>
      </c>
      <c r="E219" s="119">
        <f t="shared" si="117"/>
        <v>0</v>
      </c>
      <c r="F219" s="119"/>
      <c r="G219" s="117"/>
      <c r="H219" s="18"/>
      <c r="I219" s="18"/>
      <c r="J219" s="18"/>
      <c r="K219" s="18"/>
      <c r="L219" s="18"/>
      <c r="M219" s="18"/>
      <c r="N219" s="18"/>
      <c r="O219" s="18"/>
      <c r="P219" s="18"/>
      <c r="Q219" s="18"/>
      <c r="R219" s="18"/>
      <c r="S219" s="18"/>
      <c r="T219" s="18"/>
      <c r="U219" s="18"/>
      <c r="V219" s="18"/>
      <c r="W219" s="18"/>
      <c r="X219" s="18"/>
      <c r="Y219" s="18"/>
      <c r="Z219" s="18"/>
      <c r="AA219" s="18"/>
      <c r="AB219" s="18" t="str">
        <f>IF(Tabel5[[#This Row],[Question ID]]="","",IF(Tabel5[[#This Row],[Respons Vendor]]=AE219,"ok","nok"))</f>
        <v/>
      </c>
      <c r="AC219" s="18"/>
      <c r="AD219" s="89"/>
      <c r="AE219" s="89"/>
      <c r="AF219" s="89">
        <f t="shared" si="115"/>
        <v>0</v>
      </c>
      <c r="AG219" s="89">
        <f>IF(AND(AE219="See Note",Tabel5[[#This Row],[Respons Vendor]]=AE219,Tabel5[[#This Row],[Note]]&lt;&gt;""),AF219,0)</f>
        <v>0</v>
      </c>
      <c r="AH219" s="89"/>
      <c r="AI219" s="90">
        <f>IF(AND(Tabel5[[#This Row],[Respons Vendor]]=AE219,Tabel5[[#This Row],[Respons Vendor]]&lt;&gt;"See Note"),AD219,AG219)</f>
        <v>0</v>
      </c>
      <c r="AJ219" s="18"/>
      <c r="AK219" s="89"/>
      <c r="AL219" s="18"/>
      <c r="AM219" s="95">
        <f t="shared" si="95"/>
        <v>0</v>
      </c>
      <c r="AN219" s="95">
        <f t="shared" si="96"/>
        <v>0</v>
      </c>
      <c r="AO219" s="95">
        <f t="shared" si="97"/>
        <v>0</v>
      </c>
      <c r="AP219" s="95">
        <f t="shared" si="98"/>
        <v>0</v>
      </c>
      <c r="AQ219" s="95">
        <f t="shared" si="99"/>
        <v>0</v>
      </c>
      <c r="AR219" s="95">
        <f t="shared" si="100"/>
        <v>0</v>
      </c>
      <c r="AS219" s="95">
        <f t="shared" si="101"/>
        <v>0</v>
      </c>
      <c r="AT219" s="95">
        <f t="shared" si="102"/>
        <v>0</v>
      </c>
      <c r="AU219" s="95">
        <f t="shared" si="103"/>
        <v>0</v>
      </c>
      <c r="AV219" s="95">
        <f t="shared" si="104"/>
        <v>0</v>
      </c>
      <c r="AW219" s="95">
        <f t="shared" si="105"/>
        <v>0</v>
      </c>
      <c r="AX219" s="95">
        <f t="shared" si="106"/>
        <v>0</v>
      </c>
      <c r="AY219" s="95">
        <f t="shared" si="107"/>
        <v>0</v>
      </c>
      <c r="AZ219" s="95">
        <f t="shared" si="108"/>
        <v>0</v>
      </c>
      <c r="BA219" s="95">
        <f t="shared" si="109"/>
        <v>0</v>
      </c>
      <c r="BB219" s="95">
        <f t="shared" si="110"/>
        <v>0</v>
      </c>
      <c r="BC219" s="95">
        <f t="shared" si="111"/>
        <v>0</v>
      </c>
      <c r="BD219" s="95">
        <f t="shared" si="112"/>
        <v>0</v>
      </c>
      <c r="BE219" s="95">
        <f t="shared" si="113"/>
        <v>0</v>
      </c>
      <c r="BF219" s="95">
        <f t="shared" si="114"/>
        <v>0</v>
      </c>
      <c r="BG219" s="64"/>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row>
    <row r="220" spans="1:82" x14ac:dyDescent="0.2">
      <c r="A220" s="17" t="s">
        <v>1119</v>
      </c>
      <c r="B220" s="19" t="s">
        <v>1120</v>
      </c>
      <c r="C220" s="44" t="str">
        <f t="shared" ref="C220:C227" si="119">IF(_Medisch="nee","N/A","")</f>
        <v/>
      </c>
      <c r="D220" s="44" t="str">
        <f t="shared" si="118"/>
        <v/>
      </c>
      <c r="E220" s="119" t="str">
        <f t="shared" si="117"/>
        <v>Yes</v>
      </c>
      <c r="F220" s="119" t="s">
        <v>758</v>
      </c>
      <c r="G220" s="117" t="s">
        <v>1121</v>
      </c>
      <c r="H220" s="18"/>
      <c r="I220" s="18"/>
      <c r="J220" s="18"/>
      <c r="K220" s="18"/>
      <c r="L220" s="18"/>
      <c r="M220" s="18"/>
      <c r="N220" s="18"/>
      <c r="O220" s="18"/>
      <c r="P220" s="18"/>
      <c r="Q220" s="18"/>
      <c r="R220" s="18"/>
      <c r="S220" s="18"/>
      <c r="T220" s="18"/>
      <c r="U220" s="18"/>
      <c r="V220" s="18"/>
      <c r="W220" s="18"/>
      <c r="X220" s="18"/>
      <c r="Y220" s="18"/>
      <c r="Z220" s="18"/>
      <c r="AA220" s="18"/>
      <c r="AB220" s="18" t="str">
        <f>IF(Tabel5[[#This Row],[Question ID]]="","",IF(Tabel5[[#This Row],[Respons Vendor]]=AE220,"ok","nok"))</f>
        <v>nok</v>
      </c>
      <c r="AC220" s="18" t="s">
        <v>67</v>
      </c>
      <c r="AD220" s="89">
        <v>1</v>
      </c>
      <c r="AE220" s="89" t="s">
        <v>230</v>
      </c>
      <c r="AF220" s="89">
        <f t="shared" si="115"/>
        <v>1</v>
      </c>
      <c r="AG220" s="89">
        <f>IF(AND(AE220="See Note",Tabel5[[#This Row],[Respons Vendor]]=AE220,Tabel5[[#This Row],[Note]]&lt;&gt;""),AF220,0)</f>
        <v>0</v>
      </c>
      <c r="AH220" s="89"/>
      <c r="AI220" s="90">
        <f>IF(AND(Tabel5[[#This Row],[Respons Vendor]]=AE220,Tabel5[[#This Row],[Respons Vendor]]&lt;&gt;"See Note"),AD220,AG220)</f>
        <v>0</v>
      </c>
      <c r="AJ220" s="18"/>
      <c r="AK220" s="89"/>
      <c r="AL220" s="18"/>
      <c r="AM220" s="95">
        <f t="shared" si="95"/>
        <v>0</v>
      </c>
      <c r="AN220" s="95">
        <f t="shared" si="96"/>
        <v>0</v>
      </c>
      <c r="AO220" s="95">
        <f t="shared" si="97"/>
        <v>0</v>
      </c>
      <c r="AP220" s="95">
        <f t="shared" si="98"/>
        <v>0</v>
      </c>
      <c r="AQ220" s="95">
        <f t="shared" si="99"/>
        <v>0</v>
      </c>
      <c r="AR220" s="95">
        <f t="shared" si="100"/>
        <v>0</v>
      </c>
      <c r="AS220" s="95">
        <f t="shared" si="101"/>
        <v>0</v>
      </c>
      <c r="AT220" s="95">
        <f t="shared" si="102"/>
        <v>0</v>
      </c>
      <c r="AU220" s="95">
        <f t="shared" si="103"/>
        <v>0</v>
      </c>
      <c r="AV220" s="95">
        <f t="shared" si="104"/>
        <v>0</v>
      </c>
      <c r="AW220" s="95">
        <f t="shared" si="105"/>
        <v>0</v>
      </c>
      <c r="AX220" s="95">
        <f t="shared" si="106"/>
        <v>0</v>
      </c>
      <c r="AY220" s="95">
        <f t="shared" si="107"/>
        <v>0</v>
      </c>
      <c r="AZ220" s="95">
        <f t="shared" si="108"/>
        <v>0</v>
      </c>
      <c r="BA220" s="95">
        <f t="shared" si="109"/>
        <v>1</v>
      </c>
      <c r="BB220" s="95">
        <f t="shared" si="110"/>
        <v>0</v>
      </c>
      <c r="BC220" s="95">
        <f t="shared" si="111"/>
        <v>0</v>
      </c>
      <c r="BD220" s="95">
        <f t="shared" si="112"/>
        <v>0</v>
      </c>
      <c r="BE220" s="95">
        <f t="shared" si="113"/>
        <v>0</v>
      </c>
      <c r="BF220" s="95">
        <f t="shared" si="114"/>
        <v>0</v>
      </c>
      <c r="BG220" s="64"/>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row>
    <row r="221" spans="1:82" x14ac:dyDescent="0.2">
      <c r="A221" s="17" t="s">
        <v>1122</v>
      </c>
      <c r="B221" s="19" t="s">
        <v>1123</v>
      </c>
      <c r="C221" s="44" t="str">
        <f t="shared" si="119"/>
        <v/>
      </c>
      <c r="D221" s="44" t="str">
        <f t="shared" si="118"/>
        <v/>
      </c>
      <c r="E221" s="119" t="str">
        <f t="shared" si="117"/>
        <v>Yes</v>
      </c>
      <c r="F221" s="119" t="s">
        <v>758</v>
      </c>
      <c r="G221" s="117" t="s">
        <v>1121</v>
      </c>
      <c r="H221" s="18"/>
      <c r="I221" s="18"/>
      <c r="J221" s="18"/>
      <c r="K221" s="18"/>
      <c r="L221" s="18"/>
      <c r="M221" s="18"/>
      <c r="N221" s="18"/>
      <c r="O221" s="18"/>
      <c r="P221" s="18"/>
      <c r="Q221" s="18"/>
      <c r="R221" s="18"/>
      <c r="S221" s="18"/>
      <c r="T221" s="18"/>
      <c r="U221" s="18"/>
      <c r="V221" s="18"/>
      <c r="W221" s="18"/>
      <c r="X221" s="18"/>
      <c r="Y221" s="18"/>
      <c r="Z221" s="18"/>
      <c r="AA221" s="18"/>
      <c r="AB221" s="18" t="str">
        <f>IF(Tabel5[[#This Row],[Question ID]]="","",IF(Tabel5[[#This Row],[Respons Vendor]]=AE221,"ok","nok"))</f>
        <v>nok</v>
      </c>
      <c r="AC221" s="18" t="s">
        <v>67</v>
      </c>
      <c r="AD221" s="89">
        <v>1</v>
      </c>
      <c r="AE221" s="89" t="s">
        <v>230</v>
      </c>
      <c r="AF221" s="89">
        <f t="shared" si="115"/>
        <v>1</v>
      </c>
      <c r="AG221" s="89">
        <f>IF(AND(AE221="See Note",Tabel5[[#This Row],[Respons Vendor]]=AE221,Tabel5[[#This Row],[Note]]&lt;&gt;""),AF221,0)</f>
        <v>0</v>
      </c>
      <c r="AH221" s="89"/>
      <c r="AI221" s="90">
        <f>IF(AND(Tabel5[[#This Row],[Respons Vendor]]=AE221,Tabel5[[#This Row],[Respons Vendor]]&lt;&gt;"See Note"),AD221,AG221)</f>
        <v>0</v>
      </c>
      <c r="AJ221" s="18"/>
      <c r="AK221" s="89"/>
      <c r="AL221" s="18"/>
      <c r="AM221" s="95">
        <f t="shared" si="95"/>
        <v>0</v>
      </c>
      <c r="AN221" s="95">
        <f t="shared" si="96"/>
        <v>0</v>
      </c>
      <c r="AO221" s="95">
        <f t="shared" si="97"/>
        <v>0</v>
      </c>
      <c r="AP221" s="95">
        <f t="shared" si="98"/>
        <v>0</v>
      </c>
      <c r="AQ221" s="95">
        <f t="shared" si="99"/>
        <v>0</v>
      </c>
      <c r="AR221" s="95">
        <f t="shared" si="100"/>
        <v>0</v>
      </c>
      <c r="AS221" s="95">
        <f t="shared" si="101"/>
        <v>0</v>
      </c>
      <c r="AT221" s="95">
        <f t="shared" si="102"/>
        <v>0</v>
      </c>
      <c r="AU221" s="95">
        <f t="shared" si="103"/>
        <v>0</v>
      </c>
      <c r="AV221" s="95">
        <f t="shared" si="104"/>
        <v>0</v>
      </c>
      <c r="AW221" s="95">
        <f t="shared" si="105"/>
        <v>0</v>
      </c>
      <c r="AX221" s="95">
        <f t="shared" si="106"/>
        <v>0</v>
      </c>
      <c r="AY221" s="95">
        <f t="shared" si="107"/>
        <v>0</v>
      </c>
      <c r="AZ221" s="95">
        <f t="shared" si="108"/>
        <v>0</v>
      </c>
      <c r="BA221" s="95">
        <f t="shared" si="109"/>
        <v>1</v>
      </c>
      <c r="BB221" s="95">
        <f t="shared" si="110"/>
        <v>0</v>
      </c>
      <c r="BC221" s="95">
        <f t="shared" si="111"/>
        <v>0</v>
      </c>
      <c r="BD221" s="95">
        <f t="shared" si="112"/>
        <v>0</v>
      </c>
      <c r="BE221" s="95">
        <f t="shared" si="113"/>
        <v>0</v>
      </c>
      <c r="BF221" s="95">
        <f t="shared" si="114"/>
        <v>0</v>
      </c>
      <c r="BG221" s="64"/>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row>
    <row r="222" spans="1:82" x14ac:dyDescent="0.2">
      <c r="A222" s="244" t="s">
        <v>1124</v>
      </c>
      <c r="B222" s="247" t="s">
        <v>1125</v>
      </c>
      <c r="C222" s="44" t="str">
        <f t="shared" si="119"/>
        <v/>
      </c>
      <c r="D222" s="44" t="str">
        <f t="shared" si="118"/>
        <v/>
      </c>
      <c r="E222" s="119" t="str">
        <f t="shared" si="117"/>
        <v>Yes</v>
      </c>
      <c r="F222" s="119" t="s">
        <v>758</v>
      </c>
      <c r="G222" s="117" t="s">
        <v>1121</v>
      </c>
      <c r="H222" s="18"/>
      <c r="I222" s="18"/>
      <c r="J222" s="18"/>
      <c r="K222" s="18"/>
      <c r="L222" s="18"/>
      <c r="M222" s="18"/>
      <c r="N222" s="18"/>
      <c r="O222" s="18"/>
      <c r="P222" s="18"/>
      <c r="Q222" s="18"/>
      <c r="R222" s="18"/>
      <c r="S222" s="18"/>
      <c r="T222" s="18"/>
      <c r="U222" s="18"/>
      <c r="V222" s="18"/>
      <c r="W222" s="18"/>
      <c r="X222" s="18"/>
      <c r="Y222" s="18"/>
      <c r="Z222" s="18"/>
      <c r="AA222" s="18"/>
      <c r="AB222" s="18" t="str">
        <f>IF(Tabel5[[#This Row],[Question ID]]="","",IF(Tabel5[[#This Row],[Respons Vendor]]=AE222,"ok","nok"))</f>
        <v>nok</v>
      </c>
      <c r="AC222" s="18" t="s">
        <v>67</v>
      </c>
      <c r="AD222" s="89">
        <v>1</v>
      </c>
      <c r="AE222" s="89" t="s">
        <v>230</v>
      </c>
      <c r="AF222" s="89">
        <f t="shared" si="115"/>
        <v>1</v>
      </c>
      <c r="AG222" s="89">
        <f>IF(AND(AE222="See Note",Tabel5[[#This Row],[Respons Vendor]]=AE222,Tabel5[[#This Row],[Note]]&lt;&gt;""),AF222,0)</f>
        <v>0</v>
      </c>
      <c r="AH222" s="89"/>
      <c r="AI222" s="90">
        <f>IF(AND(Tabel5[[#This Row],[Respons Vendor]]=AE222,Tabel5[[#This Row],[Respons Vendor]]&lt;&gt;"See Note"),AD222,AG222)</f>
        <v>0</v>
      </c>
      <c r="AJ222" s="18"/>
      <c r="AK222" s="89"/>
      <c r="AL222" s="18"/>
      <c r="AM222" s="95">
        <f t="shared" si="95"/>
        <v>0</v>
      </c>
      <c r="AN222" s="95">
        <f t="shared" si="96"/>
        <v>0</v>
      </c>
      <c r="AO222" s="95">
        <f t="shared" si="97"/>
        <v>0</v>
      </c>
      <c r="AP222" s="95">
        <f t="shared" si="98"/>
        <v>0</v>
      </c>
      <c r="AQ222" s="95">
        <f t="shared" si="99"/>
        <v>0</v>
      </c>
      <c r="AR222" s="95">
        <f t="shared" si="100"/>
        <v>0</v>
      </c>
      <c r="AS222" s="95">
        <f t="shared" si="101"/>
        <v>0</v>
      </c>
      <c r="AT222" s="95">
        <f t="shared" si="102"/>
        <v>0</v>
      </c>
      <c r="AU222" s="95">
        <f t="shared" si="103"/>
        <v>0</v>
      </c>
      <c r="AV222" s="95">
        <f t="shared" si="104"/>
        <v>0</v>
      </c>
      <c r="AW222" s="95">
        <f t="shared" si="105"/>
        <v>0</v>
      </c>
      <c r="AX222" s="95">
        <f t="shared" si="106"/>
        <v>0</v>
      </c>
      <c r="AY222" s="95">
        <f t="shared" si="107"/>
        <v>0</v>
      </c>
      <c r="AZ222" s="95">
        <f t="shared" si="108"/>
        <v>0</v>
      </c>
      <c r="BA222" s="95">
        <f t="shared" si="109"/>
        <v>1</v>
      </c>
      <c r="BB222" s="95">
        <f t="shared" si="110"/>
        <v>0</v>
      </c>
      <c r="BC222" s="95">
        <f t="shared" si="111"/>
        <v>0</v>
      </c>
      <c r="BD222" s="95">
        <f t="shared" si="112"/>
        <v>0</v>
      </c>
      <c r="BE222" s="95">
        <f t="shared" si="113"/>
        <v>0</v>
      </c>
      <c r="BF222" s="95">
        <f t="shared" si="114"/>
        <v>0</v>
      </c>
      <c r="BG222" s="64"/>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row>
    <row r="223" spans="1:82" x14ac:dyDescent="0.2">
      <c r="A223" s="244" t="s">
        <v>1126</v>
      </c>
      <c r="B223" s="247" t="s">
        <v>1127</v>
      </c>
      <c r="C223" s="44" t="str">
        <f t="shared" si="119"/>
        <v/>
      </c>
      <c r="D223" s="44" t="str">
        <f t="shared" si="118"/>
        <v/>
      </c>
      <c r="E223" s="119" t="str">
        <f t="shared" si="117"/>
        <v>Yes</v>
      </c>
      <c r="F223" s="119" t="s">
        <v>758</v>
      </c>
      <c r="G223" s="117" t="s">
        <v>1121</v>
      </c>
      <c r="H223" s="18"/>
      <c r="I223" s="18"/>
      <c r="J223" s="18"/>
      <c r="K223" s="18"/>
      <c r="L223" s="18"/>
      <c r="M223" s="18"/>
      <c r="N223" s="18"/>
      <c r="O223" s="18"/>
      <c r="P223" s="18"/>
      <c r="Q223" s="18"/>
      <c r="R223" s="18"/>
      <c r="S223" s="18"/>
      <c r="T223" s="18"/>
      <c r="U223" s="18"/>
      <c r="V223" s="18"/>
      <c r="W223" s="18"/>
      <c r="X223" s="18"/>
      <c r="Y223" s="18"/>
      <c r="Z223" s="18"/>
      <c r="AA223" s="18"/>
      <c r="AB223" s="18" t="str">
        <f>IF(Tabel5[[#This Row],[Question ID]]="","",IF(Tabel5[[#This Row],[Respons Vendor]]=AE223,"ok","nok"))</f>
        <v>nok</v>
      </c>
      <c r="AC223" s="18" t="s">
        <v>67</v>
      </c>
      <c r="AD223" s="89">
        <v>1</v>
      </c>
      <c r="AE223" s="89" t="s">
        <v>230</v>
      </c>
      <c r="AF223" s="89">
        <f t="shared" si="115"/>
        <v>1</v>
      </c>
      <c r="AG223" s="89">
        <f>IF(AND(AE223="See Note",Tabel5[[#This Row],[Respons Vendor]]=AE223,Tabel5[[#This Row],[Note]]&lt;&gt;""),AF223,0)</f>
        <v>0</v>
      </c>
      <c r="AH223" s="89"/>
      <c r="AI223" s="90">
        <f>IF(AND(Tabel5[[#This Row],[Respons Vendor]]=AE223,Tabel5[[#This Row],[Respons Vendor]]&lt;&gt;"See Note"),AD223,AG223)</f>
        <v>0</v>
      </c>
      <c r="AJ223" s="18"/>
      <c r="AK223" s="89"/>
      <c r="AL223" s="18"/>
      <c r="AM223" s="95">
        <f t="shared" si="95"/>
        <v>0</v>
      </c>
      <c r="AN223" s="95">
        <f t="shared" si="96"/>
        <v>0</v>
      </c>
      <c r="AO223" s="95">
        <f t="shared" si="97"/>
        <v>0</v>
      </c>
      <c r="AP223" s="95">
        <f t="shared" si="98"/>
        <v>0</v>
      </c>
      <c r="AQ223" s="95">
        <f t="shared" si="99"/>
        <v>0</v>
      </c>
      <c r="AR223" s="95">
        <f t="shared" si="100"/>
        <v>0</v>
      </c>
      <c r="AS223" s="95">
        <f t="shared" si="101"/>
        <v>0</v>
      </c>
      <c r="AT223" s="95">
        <f t="shared" si="102"/>
        <v>0</v>
      </c>
      <c r="AU223" s="95">
        <f t="shared" si="103"/>
        <v>0</v>
      </c>
      <c r="AV223" s="95">
        <f t="shared" si="104"/>
        <v>0</v>
      </c>
      <c r="AW223" s="95">
        <f t="shared" si="105"/>
        <v>0</v>
      </c>
      <c r="AX223" s="95">
        <f t="shared" si="106"/>
        <v>0</v>
      </c>
      <c r="AY223" s="95">
        <f t="shared" si="107"/>
        <v>0</v>
      </c>
      <c r="AZ223" s="95">
        <f t="shared" si="108"/>
        <v>0</v>
      </c>
      <c r="BA223" s="95">
        <f t="shared" si="109"/>
        <v>1</v>
      </c>
      <c r="BB223" s="95">
        <f t="shared" si="110"/>
        <v>0</v>
      </c>
      <c r="BC223" s="95">
        <f t="shared" si="111"/>
        <v>0</v>
      </c>
      <c r="BD223" s="95">
        <f t="shared" si="112"/>
        <v>0</v>
      </c>
      <c r="BE223" s="95">
        <f t="shared" si="113"/>
        <v>0</v>
      </c>
      <c r="BF223" s="95">
        <f t="shared" si="114"/>
        <v>0</v>
      </c>
      <c r="BG223" s="64"/>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row>
    <row r="224" spans="1:82" x14ac:dyDescent="0.2">
      <c r="A224" s="244" t="s">
        <v>1128</v>
      </c>
      <c r="B224" s="247" t="s">
        <v>1129</v>
      </c>
      <c r="C224" s="44" t="str">
        <f t="shared" si="119"/>
        <v/>
      </c>
      <c r="D224" s="44" t="str">
        <f t="shared" si="118"/>
        <v/>
      </c>
      <c r="E224" s="119" t="str">
        <f t="shared" si="117"/>
        <v>Yes</v>
      </c>
      <c r="F224" s="119" t="s">
        <v>758</v>
      </c>
      <c r="G224" s="117" t="s">
        <v>1121</v>
      </c>
      <c r="H224" s="18"/>
      <c r="I224" s="18"/>
      <c r="J224" s="18"/>
      <c r="K224" s="18"/>
      <c r="L224" s="18"/>
      <c r="M224" s="18"/>
      <c r="N224" s="18"/>
      <c r="O224" s="18"/>
      <c r="P224" s="18"/>
      <c r="Q224" s="18"/>
      <c r="R224" s="18"/>
      <c r="S224" s="18"/>
      <c r="T224" s="18"/>
      <c r="U224" s="18"/>
      <c r="V224" s="18"/>
      <c r="W224" s="18"/>
      <c r="X224" s="18"/>
      <c r="Y224" s="18"/>
      <c r="Z224" s="18"/>
      <c r="AA224" s="18"/>
      <c r="AB224" s="18" t="str">
        <f>IF(Tabel5[[#This Row],[Question ID]]="","",IF(Tabel5[[#This Row],[Respons Vendor]]=AE224,"ok","nok"))</f>
        <v>nok</v>
      </c>
      <c r="AC224" s="18" t="s">
        <v>67</v>
      </c>
      <c r="AD224" s="89">
        <v>1</v>
      </c>
      <c r="AE224" s="89" t="s">
        <v>230</v>
      </c>
      <c r="AF224" s="89">
        <f t="shared" si="115"/>
        <v>1</v>
      </c>
      <c r="AG224" s="89">
        <f>IF(AND(AE224="See Note",Tabel5[[#This Row],[Respons Vendor]]=AE224,Tabel5[[#This Row],[Note]]&lt;&gt;""),AF224,0)</f>
        <v>0</v>
      </c>
      <c r="AH224" s="89"/>
      <c r="AI224" s="90">
        <f>IF(AND(Tabel5[[#This Row],[Respons Vendor]]=AE224,Tabel5[[#This Row],[Respons Vendor]]&lt;&gt;"See Note"),AD224,AG224)</f>
        <v>0</v>
      </c>
      <c r="AJ224" s="18"/>
      <c r="AK224" s="89"/>
      <c r="AL224" s="18"/>
      <c r="AM224" s="95">
        <f t="shared" si="95"/>
        <v>0</v>
      </c>
      <c r="AN224" s="95">
        <f t="shared" si="96"/>
        <v>0</v>
      </c>
      <c r="AO224" s="95">
        <f t="shared" si="97"/>
        <v>0</v>
      </c>
      <c r="AP224" s="95">
        <f t="shared" si="98"/>
        <v>0</v>
      </c>
      <c r="AQ224" s="95">
        <f t="shared" si="99"/>
        <v>0</v>
      </c>
      <c r="AR224" s="95">
        <f t="shared" si="100"/>
        <v>0</v>
      </c>
      <c r="AS224" s="95">
        <f t="shared" si="101"/>
        <v>0</v>
      </c>
      <c r="AT224" s="95">
        <f t="shared" si="102"/>
        <v>0</v>
      </c>
      <c r="AU224" s="95">
        <f t="shared" si="103"/>
        <v>0</v>
      </c>
      <c r="AV224" s="95">
        <f t="shared" si="104"/>
        <v>0</v>
      </c>
      <c r="AW224" s="95">
        <f t="shared" si="105"/>
        <v>0</v>
      </c>
      <c r="AX224" s="95">
        <f t="shared" si="106"/>
        <v>0</v>
      </c>
      <c r="AY224" s="95">
        <f t="shared" si="107"/>
        <v>0</v>
      </c>
      <c r="AZ224" s="95">
        <f t="shared" si="108"/>
        <v>0</v>
      </c>
      <c r="BA224" s="95">
        <f t="shared" si="109"/>
        <v>1</v>
      </c>
      <c r="BB224" s="95">
        <f t="shared" si="110"/>
        <v>0</v>
      </c>
      <c r="BC224" s="95">
        <f t="shared" si="111"/>
        <v>0</v>
      </c>
      <c r="BD224" s="95">
        <f t="shared" si="112"/>
        <v>0</v>
      </c>
      <c r="BE224" s="95">
        <f t="shared" si="113"/>
        <v>0</v>
      </c>
      <c r="BF224" s="95">
        <f t="shared" si="114"/>
        <v>0</v>
      </c>
      <c r="BG224" s="64"/>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row>
    <row r="225" spans="1:82" x14ac:dyDescent="0.2">
      <c r="A225" s="244" t="s">
        <v>1130</v>
      </c>
      <c r="B225" s="247" t="s">
        <v>1131</v>
      </c>
      <c r="C225" s="44" t="str">
        <f t="shared" si="119"/>
        <v/>
      </c>
      <c r="D225" s="44" t="str">
        <f t="shared" si="118"/>
        <v/>
      </c>
      <c r="E225" s="119" t="str">
        <f t="shared" si="117"/>
        <v>Yes</v>
      </c>
      <c r="F225" s="119" t="s">
        <v>758</v>
      </c>
      <c r="G225" s="117" t="s">
        <v>1121</v>
      </c>
      <c r="H225" s="18"/>
      <c r="I225" s="18"/>
      <c r="J225" s="18"/>
      <c r="K225" s="18"/>
      <c r="L225" s="18"/>
      <c r="M225" s="18"/>
      <c r="N225" s="18"/>
      <c r="O225" s="18"/>
      <c r="P225" s="18"/>
      <c r="Q225" s="18"/>
      <c r="R225" s="18"/>
      <c r="S225" s="18"/>
      <c r="T225" s="18"/>
      <c r="U225" s="18"/>
      <c r="V225" s="18"/>
      <c r="W225" s="18"/>
      <c r="X225" s="18"/>
      <c r="Y225" s="18"/>
      <c r="Z225" s="18"/>
      <c r="AA225" s="18"/>
      <c r="AB225" s="18" t="str">
        <f>IF(Tabel5[[#This Row],[Question ID]]="","",IF(Tabel5[[#This Row],[Respons Vendor]]=AE225,"ok","nok"))</f>
        <v>nok</v>
      </c>
      <c r="AC225" s="18" t="s">
        <v>67</v>
      </c>
      <c r="AD225" s="89">
        <v>1</v>
      </c>
      <c r="AE225" s="89" t="s">
        <v>230</v>
      </c>
      <c r="AF225" s="89">
        <f t="shared" si="115"/>
        <v>1</v>
      </c>
      <c r="AG225" s="89">
        <f>IF(AND(AE225="See Note",Tabel5[[#This Row],[Respons Vendor]]=AE225,Tabel5[[#This Row],[Note]]&lt;&gt;""),AF225,0)</f>
        <v>0</v>
      </c>
      <c r="AH225" s="89"/>
      <c r="AI225" s="90">
        <f>IF(AND(Tabel5[[#This Row],[Respons Vendor]]=AE225,Tabel5[[#This Row],[Respons Vendor]]&lt;&gt;"See Note"),AD225,AG225)</f>
        <v>0</v>
      </c>
      <c r="AJ225" s="18"/>
      <c r="AK225" s="89"/>
      <c r="AL225" s="18"/>
      <c r="AM225" s="95">
        <f t="shared" si="95"/>
        <v>0</v>
      </c>
      <c r="AN225" s="95">
        <f t="shared" si="96"/>
        <v>0</v>
      </c>
      <c r="AO225" s="95">
        <f t="shared" si="97"/>
        <v>0</v>
      </c>
      <c r="AP225" s="95">
        <f t="shared" si="98"/>
        <v>0</v>
      </c>
      <c r="AQ225" s="95">
        <f t="shared" si="99"/>
        <v>0</v>
      </c>
      <c r="AR225" s="95">
        <f t="shared" si="100"/>
        <v>0</v>
      </c>
      <c r="AS225" s="95">
        <f t="shared" si="101"/>
        <v>0</v>
      </c>
      <c r="AT225" s="95">
        <f t="shared" si="102"/>
        <v>0</v>
      </c>
      <c r="AU225" s="95">
        <f t="shared" si="103"/>
        <v>0</v>
      </c>
      <c r="AV225" s="95">
        <f t="shared" si="104"/>
        <v>0</v>
      </c>
      <c r="AW225" s="95">
        <f t="shared" si="105"/>
        <v>0</v>
      </c>
      <c r="AX225" s="95">
        <f t="shared" si="106"/>
        <v>0</v>
      </c>
      <c r="AY225" s="95">
        <f t="shared" si="107"/>
        <v>0</v>
      </c>
      <c r="AZ225" s="95">
        <f t="shared" si="108"/>
        <v>0</v>
      </c>
      <c r="BA225" s="95">
        <f t="shared" si="109"/>
        <v>1</v>
      </c>
      <c r="BB225" s="95">
        <f t="shared" si="110"/>
        <v>0</v>
      </c>
      <c r="BC225" s="95">
        <f t="shared" si="111"/>
        <v>0</v>
      </c>
      <c r="BD225" s="95">
        <f t="shared" si="112"/>
        <v>0</v>
      </c>
      <c r="BE225" s="95">
        <f t="shared" si="113"/>
        <v>0</v>
      </c>
      <c r="BF225" s="95">
        <f t="shared" si="114"/>
        <v>0</v>
      </c>
      <c r="BG225" s="64"/>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row>
    <row r="226" spans="1:82" ht="25.5" x14ac:dyDescent="0.2">
      <c r="A226" s="17" t="s">
        <v>1132</v>
      </c>
      <c r="B226" s="19" t="s">
        <v>1133</v>
      </c>
      <c r="C226" s="44" t="str">
        <f t="shared" si="119"/>
        <v/>
      </c>
      <c r="D226" s="44" t="str">
        <f t="shared" si="118"/>
        <v/>
      </c>
      <c r="E226" s="119" t="str">
        <f t="shared" si="117"/>
        <v>Yes</v>
      </c>
      <c r="F226" s="119" t="s">
        <v>758</v>
      </c>
      <c r="G226" s="117" t="s">
        <v>1121</v>
      </c>
      <c r="H226" s="18"/>
      <c r="I226" s="18"/>
      <c r="J226" s="18"/>
      <c r="K226" s="18"/>
      <c r="L226" s="18"/>
      <c r="M226" s="18"/>
      <c r="N226" s="18"/>
      <c r="O226" s="18"/>
      <c r="P226" s="18"/>
      <c r="Q226" s="18"/>
      <c r="R226" s="18"/>
      <c r="S226" s="18"/>
      <c r="T226" s="18"/>
      <c r="U226" s="18"/>
      <c r="V226" s="18"/>
      <c r="W226" s="18"/>
      <c r="X226" s="18"/>
      <c r="Y226" s="18"/>
      <c r="Z226" s="18"/>
      <c r="AA226" s="18"/>
      <c r="AB226" s="18" t="str">
        <f>IF(Tabel5[[#This Row],[Question ID]]="","",IF(Tabel5[[#This Row],[Respons Vendor]]=AE226,"ok","nok"))</f>
        <v>nok</v>
      </c>
      <c r="AC226" s="18" t="s">
        <v>67</v>
      </c>
      <c r="AD226" s="89">
        <v>1</v>
      </c>
      <c r="AE226" s="89" t="s">
        <v>230</v>
      </c>
      <c r="AF226" s="89">
        <f t="shared" si="115"/>
        <v>1</v>
      </c>
      <c r="AG226" s="89">
        <f>IF(AND(AE226="See Note",Tabel5[[#This Row],[Respons Vendor]]=AE226,Tabel5[[#This Row],[Note]]&lt;&gt;""),AF226,0)</f>
        <v>0</v>
      </c>
      <c r="AH226" s="89"/>
      <c r="AI226" s="90">
        <f>IF(AND(Tabel5[[#This Row],[Respons Vendor]]=AE226,Tabel5[[#This Row],[Respons Vendor]]&lt;&gt;"See Note"),AD226,AG226)</f>
        <v>0</v>
      </c>
      <c r="AJ226" s="18"/>
      <c r="AK226" s="89"/>
      <c r="AL226" s="18"/>
      <c r="AM226" s="95">
        <f t="shared" si="95"/>
        <v>0</v>
      </c>
      <c r="AN226" s="95">
        <f t="shared" si="96"/>
        <v>0</v>
      </c>
      <c r="AO226" s="95">
        <f t="shared" si="97"/>
        <v>0</v>
      </c>
      <c r="AP226" s="95">
        <f t="shared" si="98"/>
        <v>0</v>
      </c>
      <c r="AQ226" s="95">
        <f t="shared" si="99"/>
        <v>0</v>
      </c>
      <c r="AR226" s="95">
        <f t="shared" si="100"/>
        <v>0</v>
      </c>
      <c r="AS226" s="95">
        <f t="shared" si="101"/>
        <v>0</v>
      </c>
      <c r="AT226" s="95">
        <f t="shared" si="102"/>
        <v>0</v>
      </c>
      <c r="AU226" s="95">
        <f t="shared" si="103"/>
        <v>0</v>
      </c>
      <c r="AV226" s="95">
        <f t="shared" si="104"/>
        <v>0</v>
      </c>
      <c r="AW226" s="95">
        <f t="shared" si="105"/>
        <v>0</v>
      </c>
      <c r="AX226" s="95">
        <f t="shared" si="106"/>
        <v>0</v>
      </c>
      <c r="AY226" s="95">
        <f t="shared" si="107"/>
        <v>0</v>
      </c>
      <c r="AZ226" s="95">
        <f t="shared" si="108"/>
        <v>0</v>
      </c>
      <c r="BA226" s="95">
        <f t="shared" si="109"/>
        <v>1</v>
      </c>
      <c r="BB226" s="95">
        <f t="shared" si="110"/>
        <v>0</v>
      </c>
      <c r="BC226" s="95">
        <f t="shared" si="111"/>
        <v>0</v>
      </c>
      <c r="BD226" s="95">
        <f t="shared" si="112"/>
        <v>0</v>
      </c>
      <c r="BE226" s="95">
        <f t="shared" si="113"/>
        <v>0</v>
      </c>
      <c r="BF226" s="95">
        <f t="shared" si="114"/>
        <v>0</v>
      </c>
      <c r="BG226" s="64"/>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row>
    <row r="227" spans="1:82" x14ac:dyDescent="0.2">
      <c r="A227" s="17" t="s">
        <v>1134</v>
      </c>
      <c r="B227" s="19" t="s">
        <v>1135</v>
      </c>
      <c r="C227" s="44" t="str">
        <f t="shared" si="119"/>
        <v/>
      </c>
      <c r="D227" s="44" t="str">
        <f t="shared" si="118"/>
        <v/>
      </c>
      <c r="E227" s="119" t="str">
        <f t="shared" si="117"/>
        <v>Yes</v>
      </c>
      <c r="F227" s="119" t="s">
        <v>758</v>
      </c>
      <c r="G227" s="117" t="s">
        <v>1121</v>
      </c>
      <c r="H227" s="18"/>
      <c r="I227" s="18"/>
      <c r="J227" s="18"/>
      <c r="K227" s="18"/>
      <c r="L227" s="18"/>
      <c r="M227" s="18"/>
      <c r="N227" s="18"/>
      <c r="O227" s="18"/>
      <c r="P227" s="18"/>
      <c r="Q227" s="18"/>
      <c r="R227" s="18"/>
      <c r="S227" s="18"/>
      <c r="T227" s="18"/>
      <c r="U227" s="18"/>
      <c r="V227" s="18"/>
      <c r="W227" s="18"/>
      <c r="X227" s="18"/>
      <c r="Y227" s="18"/>
      <c r="Z227" s="18"/>
      <c r="AA227" s="18"/>
      <c r="AB227" s="18" t="str">
        <f>IF(Tabel5[[#This Row],[Question ID]]="","",IF(Tabel5[[#This Row],[Respons Vendor]]=AE227,"ok","nok"))</f>
        <v>nok</v>
      </c>
      <c r="AC227" s="18" t="s">
        <v>67</v>
      </c>
      <c r="AD227" s="89">
        <v>1</v>
      </c>
      <c r="AE227" s="89" t="s">
        <v>230</v>
      </c>
      <c r="AF227" s="89">
        <f t="shared" si="115"/>
        <v>1</v>
      </c>
      <c r="AG227" s="89">
        <f>IF(AND(AE227="See Note",Tabel5[[#This Row],[Respons Vendor]]=AE227,Tabel5[[#This Row],[Note]]&lt;&gt;""),AF227,0)</f>
        <v>0</v>
      </c>
      <c r="AH227" s="89"/>
      <c r="AI227" s="90">
        <f>IF(AND(Tabel5[[#This Row],[Respons Vendor]]=AE227,Tabel5[[#This Row],[Respons Vendor]]&lt;&gt;"See Note"),AD227,AG227)</f>
        <v>0</v>
      </c>
      <c r="AJ227" s="18"/>
      <c r="AK227" s="89"/>
      <c r="AL227" s="18"/>
      <c r="AM227" s="95">
        <f t="shared" si="95"/>
        <v>0</v>
      </c>
      <c r="AN227" s="95">
        <f t="shared" si="96"/>
        <v>0</v>
      </c>
      <c r="AO227" s="95">
        <f t="shared" si="97"/>
        <v>0</v>
      </c>
      <c r="AP227" s="95">
        <f t="shared" si="98"/>
        <v>0</v>
      </c>
      <c r="AQ227" s="95">
        <f t="shared" si="99"/>
        <v>0</v>
      </c>
      <c r="AR227" s="95">
        <f t="shared" si="100"/>
        <v>0</v>
      </c>
      <c r="AS227" s="95">
        <f t="shared" si="101"/>
        <v>0</v>
      </c>
      <c r="AT227" s="95">
        <f t="shared" si="102"/>
        <v>0</v>
      </c>
      <c r="AU227" s="95">
        <f t="shared" si="103"/>
        <v>0</v>
      </c>
      <c r="AV227" s="95">
        <f t="shared" si="104"/>
        <v>0</v>
      </c>
      <c r="AW227" s="95">
        <f t="shared" si="105"/>
        <v>0</v>
      </c>
      <c r="AX227" s="95">
        <f t="shared" si="106"/>
        <v>0</v>
      </c>
      <c r="AY227" s="95">
        <f t="shared" si="107"/>
        <v>0</v>
      </c>
      <c r="AZ227" s="95">
        <f t="shared" si="108"/>
        <v>0</v>
      </c>
      <c r="BA227" s="95">
        <f t="shared" si="109"/>
        <v>1</v>
      </c>
      <c r="BB227" s="95">
        <f t="shared" si="110"/>
        <v>0</v>
      </c>
      <c r="BC227" s="95">
        <f t="shared" si="111"/>
        <v>0</v>
      </c>
      <c r="BD227" s="95">
        <f t="shared" si="112"/>
        <v>0</v>
      </c>
      <c r="BE227" s="95">
        <f t="shared" si="113"/>
        <v>0</v>
      </c>
      <c r="BF227" s="95">
        <f t="shared" si="114"/>
        <v>0</v>
      </c>
      <c r="BG227" s="64"/>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row>
    <row r="228" spans="1:82" x14ac:dyDescent="0.2">
      <c r="B228" s="79" t="s">
        <v>1136</v>
      </c>
      <c r="C228" s="44">
        <v>0</v>
      </c>
      <c r="D228" s="44" t="str">
        <f t="shared" si="118"/>
        <v/>
      </c>
      <c r="E228" s="119" t="str">
        <f t="shared" si="117"/>
        <v>Yes</v>
      </c>
      <c r="F228" s="119"/>
      <c r="G228" s="117"/>
      <c r="H228" s="18"/>
      <c r="I228" s="18"/>
      <c r="J228" s="18"/>
      <c r="K228" s="18"/>
      <c r="L228" s="18"/>
      <c r="M228" s="18"/>
      <c r="N228" s="18"/>
      <c r="O228" s="18"/>
      <c r="P228" s="18"/>
      <c r="Q228" s="18"/>
      <c r="R228" s="18"/>
      <c r="S228" s="18"/>
      <c r="T228" s="18"/>
      <c r="U228" s="18"/>
      <c r="V228" s="18"/>
      <c r="W228" s="18"/>
      <c r="X228" s="18"/>
      <c r="Y228" s="18"/>
      <c r="Z228" s="18"/>
      <c r="AA228" s="18"/>
      <c r="AB228" s="18" t="str">
        <f>IF(Tabel5[[#This Row],[Question ID]]="","",IF(Tabel5[[#This Row],[Respons Vendor]]=AE228,"ok","nok"))</f>
        <v/>
      </c>
      <c r="AC228" s="18"/>
      <c r="AD228" s="89"/>
      <c r="AE228" s="89" t="s">
        <v>230</v>
      </c>
      <c r="AF228" s="89">
        <f t="shared" si="115"/>
        <v>0</v>
      </c>
      <c r="AG228" s="89">
        <f>IF(AND(AE228="See Note",Tabel5[[#This Row],[Respons Vendor]]=AE228,Tabel5[[#This Row],[Note]]&lt;&gt;""),AF228,0)</f>
        <v>0</v>
      </c>
      <c r="AH228" s="89"/>
      <c r="AI228" s="90">
        <f>IF(AND(Tabel5[[#This Row],[Respons Vendor]]=AE228,Tabel5[[#This Row],[Respons Vendor]]&lt;&gt;"See Note"),AD228,AG228)</f>
        <v>0</v>
      </c>
      <c r="AJ228" s="18"/>
      <c r="AK228" s="89"/>
      <c r="AL228" s="18"/>
      <c r="AM228" s="95">
        <f t="shared" si="95"/>
        <v>0</v>
      </c>
      <c r="AN228" s="95">
        <f t="shared" si="96"/>
        <v>0</v>
      </c>
      <c r="AO228" s="95">
        <f t="shared" si="97"/>
        <v>0</v>
      </c>
      <c r="AP228" s="95">
        <f t="shared" si="98"/>
        <v>0</v>
      </c>
      <c r="AQ228" s="95">
        <f t="shared" si="99"/>
        <v>0</v>
      </c>
      <c r="AR228" s="95">
        <f t="shared" si="100"/>
        <v>0</v>
      </c>
      <c r="AS228" s="95">
        <f t="shared" si="101"/>
        <v>0</v>
      </c>
      <c r="AT228" s="95">
        <f t="shared" si="102"/>
        <v>0</v>
      </c>
      <c r="AU228" s="95">
        <f t="shared" si="103"/>
        <v>0</v>
      </c>
      <c r="AV228" s="95">
        <f t="shared" si="104"/>
        <v>0</v>
      </c>
      <c r="AW228" s="95">
        <f t="shared" si="105"/>
        <v>0</v>
      </c>
      <c r="AX228" s="95">
        <f t="shared" si="106"/>
        <v>0</v>
      </c>
      <c r="AY228" s="95">
        <f t="shared" si="107"/>
        <v>0</v>
      </c>
      <c r="AZ228" s="95">
        <f t="shared" si="108"/>
        <v>0</v>
      </c>
      <c r="BA228" s="95">
        <f t="shared" si="109"/>
        <v>0</v>
      </c>
      <c r="BB228" s="95">
        <f t="shared" si="110"/>
        <v>0</v>
      </c>
      <c r="BC228" s="95">
        <f t="shared" si="111"/>
        <v>0</v>
      </c>
      <c r="BD228" s="95">
        <f t="shared" si="112"/>
        <v>0</v>
      </c>
      <c r="BE228" s="95">
        <f t="shared" si="113"/>
        <v>0</v>
      </c>
      <c r="BF228" s="95">
        <f t="shared" si="114"/>
        <v>0</v>
      </c>
      <c r="BG228" s="64"/>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row>
    <row r="229" spans="1:82" x14ac:dyDescent="0.2">
      <c r="B229" s="80" t="s">
        <v>1137</v>
      </c>
      <c r="C229" s="44">
        <v>0</v>
      </c>
      <c r="D229" s="44" t="str">
        <f t="shared" si="118"/>
        <v/>
      </c>
      <c r="E229" s="119" t="str">
        <f t="shared" si="117"/>
        <v>Yes</v>
      </c>
      <c r="F229" s="119"/>
      <c r="G229" s="117"/>
      <c r="H229" s="18"/>
      <c r="I229" s="18"/>
      <c r="J229" s="18"/>
      <c r="K229" s="18"/>
      <c r="L229" s="18"/>
      <c r="M229" s="18"/>
      <c r="N229" s="18"/>
      <c r="O229" s="18"/>
      <c r="P229" s="18"/>
      <c r="Q229" s="18"/>
      <c r="R229" s="18"/>
      <c r="S229" s="18"/>
      <c r="T229" s="18"/>
      <c r="U229" s="18"/>
      <c r="V229" s="18"/>
      <c r="W229" s="18"/>
      <c r="X229" s="18"/>
      <c r="Y229" s="18"/>
      <c r="Z229" s="18"/>
      <c r="AA229" s="18"/>
      <c r="AB229" s="18" t="str">
        <f>IF(Tabel5[[#This Row],[Question ID]]="","",IF(Tabel5[[#This Row],[Respons Vendor]]=AE229,"ok","nok"))</f>
        <v/>
      </c>
      <c r="AC229" s="18"/>
      <c r="AD229" s="89"/>
      <c r="AE229" s="89" t="s">
        <v>230</v>
      </c>
      <c r="AF229" s="89">
        <f t="shared" si="115"/>
        <v>0</v>
      </c>
      <c r="AG229" s="89">
        <f>IF(AND(AE229="See Note",Tabel5[[#This Row],[Respons Vendor]]=AE229,Tabel5[[#This Row],[Note]]&lt;&gt;""),AF229,0)</f>
        <v>0</v>
      </c>
      <c r="AH229" s="89"/>
      <c r="AI229" s="90">
        <f>IF(AND(Tabel5[[#This Row],[Respons Vendor]]=AE229,Tabel5[[#This Row],[Respons Vendor]]&lt;&gt;"See Note"),AD229,AG229)</f>
        <v>0</v>
      </c>
      <c r="AJ229" s="18"/>
      <c r="AK229" s="89"/>
      <c r="AL229" s="18"/>
      <c r="AM229" s="95">
        <f t="shared" ref="AM229:AM282" si="120">IF($AC229=AM$1,$AD229,0)</f>
        <v>0</v>
      </c>
      <c r="AN229" s="95">
        <f t="shared" ref="AN229:AN282" si="121">IF($AC229=AM$1,$AI229,0)</f>
        <v>0</v>
      </c>
      <c r="AO229" s="95">
        <f t="shared" ref="AO229:AO282" si="122">IF($AC229=AO$1,$AD229,0)</f>
        <v>0</v>
      </c>
      <c r="AP229" s="95">
        <f t="shared" ref="AP229:AP282" si="123">IF($AC229=AO$1,$AI229,0)</f>
        <v>0</v>
      </c>
      <c r="AQ229" s="95">
        <f t="shared" ref="AQ229:AQ282" si="124">IF($AC229=AQ$1,$AD229,0)</f>
        <v>0</v>
      </c>
      <c r="AR229" s="95">
        <f t="shared" ref="AR229:AR282" si="125">IF($AC229=AQ$1,$AI229,0)</f>
        <v>0</v>
      </c>
      <c r="AS229" s="95">
        <f t="shared" ref="AS229:AS282" si="126">IF($AC229=AS$1,$AD229,0)</f>
        <v>0</v>
      </c>
      <c r="AT229" s="95">
        <f t="shared" ref="AT229:AT282" si="127">IF($AC229=AS$1,$AI229,0)</f>
        <v>0</v>
      </c>
      <c r="AU229" s="95">
        <f t="shared" ref="AU229:AU282" si="128">IF($AC229=AU$1,$AD229,0)</f>
        <v>0</v>
      </c>
      <c r="AV229" s="95">
        <f t="shared" ref="AV229:AV282" si="129">IF($AC229=AU$1,$AI229,0)</f>
        <v>0</v>
      </c>
      <c r="AW229" s="95">
        <f t="shared" ref="AW229:AW282" si="130">IF($AC229=AW$1,$AD229,0)</f>
        <v>0</v>
      </c>
      <c r="AX229" s="95">
        <f t="shared" ref="AX229:AX282" si="131">IF($AC229=AW$1,$AI229,0)</f>
        <v>0</v>
      </c>
      <c r="AY229" s="95">
        <f t="shared" ref="AY229:AY282" si="132">IF($AC229=AY$1,$AD229,0)</f>
        <v>0</v>
      </c>
      <c r="AZ229" s="95">
        <f t="shared" ref="AZ229:AZ282" si="133">IF($AC229=AY$1,$AI229,0)</f>
        <v>0</v>
      </c>
      <c r="BA229" s="95">
        <f t="shared" ref="BA229:BA282" si="134">IF($AC229=BA$1,$AD229,0)</f>
        <v>0</v>
      </c>
      <c r="BB229" s="95">
        <f t="shared" ref="BB229:BB282" si="135">IF($AC229=BA$1,$AI229,0)</f>
        <v>0</v>
      </c>
      <c r="BC229" s="95">
        <f t="shared" ref="BC229:BC282" si="136">IF($AC229=BC$1,$AD229,0)</f>
        <v>0</v>
      </c>
      <c r="BD229" s="95">
        <f t="shared" ref="BD229:BD282" si="137">IF($AC229=BC$1,$AI229,0)</f>
        <v>0</v>
      </c>
      <c r="BE229" s="95">
        <f t="shared" ref="BE229:BE282" si="138">IF($AC229=BE$1,$AD229,0)</f>
        <v>0</v>
      </c>
      <c r="BF229" s="95">
        <f t="shared" ref="BF229:BF282" si="139">IF($AC229=BE$1,$AI229,0)</f>
        <v>0</v>
      </c>
      <c r="BG229" s="64"/>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row>
    <row r="230" spans="1:82" x14ac:dyDescent="0.2">
      <c r="A230" s="17" t="s">
        <v>1138</v>
      </c>
      <c r="B230" s="19" t="s">
        <v>1139</v>
      </c>
      <c r="C230" s="44" t="str">
        <f t="shared" ref="C230:C251" si="140">IF(_Medisch="nee","N/A","")</f>
        <v/>
      </c>
      <c r="D230" s="44" t="str">
        <f t="shared" si="118"/>
        <v/>
      </c>
      <c r="E230" s="119" t="str">
        <f t="shared" si="117"/>
        <v>Yes</v>
      </c>
      <c r="F230" s="119" t="s">
        <v>746</v>
      </c>
      <c r="G230" s="117"/>
      <c r="H230" s="18"/>
      <c r="I230" s="18"/>
      <c r="J230" s="18"/>
      <c r="K230" s="18"/>
      <c r="L230" s="18"/>
      <c r="M230" s="18"/>
      <c r="N230" s="18"/>
      <c r="O230" s="18"/>
      <c r="P230" s="18"/>
      <c r="Q230" s="18"/>
      <c r="R230" s="18"/>
      <c r="S230" s="18"/>
      <c r="T230" s="18"/>
      <c r="U230" s="18"/>
      <c r="V230" s="18"/>
      <c r="W230" s="18"/>
      <c r="X230" s="18"/>
      <c r="Y230" s="18"/>
      <c r="Z230" s="18"/>
      <c r="AA230" s="18"/>
      <c r="AB230" s="18" t="str">
        <f>IF(Tabel5[[#This Row],[Question ID]]="","",IF(Tabel5[[#This Row],[Respons Vendor]]=AE230,"ok","nok"))</f>
        <v>nok</v>
      </c>
      <c r="AC230" s="18" t="s">
        <v>68</v>
      </c>
      <c r="AD230" s="105">
        <v>5</v>
      </c>
      <c r="AE230" s="89" t="s">
        <v>230</v>
      </c>
      <c r="AF230" s="89">
        <f t="shared" si="115"/>
        <v>5</v>
      </c>
      <c r="AG230" s="89">
        <f>IF(AND(AE230="See Note",Tabel5[[#This Row],[Respons Vendor]]=AE230,Tabel5[[#This Row],[Note]]&lt;&gt;""),AF230,0)</f>
        <v>0</v>
      </c>
      <c r="AH230" s="89"/>
      <c r="AI230" s="90">
        <f>IF(AND(Tabel5[[#This Row],[Respons Vendor]]=AE230,Tabel5[[#This Row],[Respons Vendor]]&lt;&gt;"See Note"),AD230,AG230)</f>
        <v>0</v>
      </c>
      <c r="AJ230" s="18"/>
      <c r="AK230" s="89"/>
      <c r="AL230" s="18"/>
      <c r="AM230" s="95">
        <f t="shared" si="120"/>
        <v>0</v>
      </c>
      <c r="AN230" s="95">
        <f t="shared" si="121"/>
        <v>0</v>
      </c>
      <c r="AO230" s="95">
        <f t="shared" si="122"/>
        <v>0</v>
      </c>
      <c r="AP230" s="95">
        <f t="shared" si="123"/>
        <v>0</v>
      </c>
      <c r="AQ230" s="95">
        <f t="shared" si="124"/>
        <v>0</v>
      </c>
      <c r="AR230" s="95">
        <f t="shared" si="125"/>
        <v>0</v>
      </c>
      <c r="AS230" s="95">
        <f t="shared" si="126"/>
        <v>0</v>
      </c>
      <c r="AT230" s="95">
        <f t="shared" si="127"/>
        <v>0</v>
      </c>
      <c r="AU230" s="95">
        <f t="shared" si="128"/>
        <v>0</v>
      </c>
      <c r="AV230" s="95">
        <f t="shared" si="129"/>
        <v>0</v>
      </c>
      <c r="AW230" s="95">
        <f t="shared" si="130"/>
        <v>0</v>
      </c>
      <c r="AX230" s="95">
        <f t="shared" si="131"/>
        <v>0</v>
      </c>
      <c r="AY230" s="95">
        <f t="shared" si="132"/>
        <v>0</v>
      </c>
      <c r="AZ230" s="95">
        <f t="shared" si="133"/>
        <v>0</v>
      </c>
      <c r="BA230" s="95">
        <f t="shared" si="134"/>
        <v>0</v>
      </c>
      <c r="BB230" s="95">
        <f t="shared" si="135"/>
        <v>0</v>
      </c>
      <c r="BC230" s="95">
        <f t="shared" si="136"/>
        <v>5</v>
      </c>
      <c r="BD230" s="95">
        <f t="shared" si="137"/>
        <v>0</v>
      </c>
      <c r="BE230" s="95">
        <f t="shared" si="138"/>
        <v>0</v>
      </c>
      <c r="BF230" s="95">
        <f t="shared" si="139"/>
        <v>0</v>
      </c>
      <c r="BG230" s="64"/>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row>
    <row r="231" spans="1:82" ht="33.75" x14ac:dyDescent="0.2">
      <c r="A231" s="17" t="s">
        <v>1140</v>
      </c>
      <c r="B231" s="19" t="s">
        <v>1141</v>
      </c>
      <c r="C231" s="44" t="str">
        <f t="shared" si="140"/>
        <v/>
      </c>
      <c r="D231" s="44" t="str">
        <f t="shared" si="118"/>
        <v/>
      </c>
      <c r="E231" s="119" t="str">
        <f t="shared" si="117"/>
        <v>Yes</v>
      </c>
      <c r="F231" s="119" t="s">
        <v>758</v>
      </c>
      <c r="G231" s="117" t="s">
        <v>1142</v>
      </c>
      <c r="H231" s="18"/>
      <c r="I231" s="18"/>
      <c r="J231" s="18"/>
      <c r="K231" s="18"/>
      <c r="L231" s="18"/>
      <c r="M231" s="18"/>
      <c r="N231" s="18"/>
      <c r="O231" s="18"/>
      <c r="P231" s="18"/>
      <c r="Q231" s="18"/>
      <c r="R231" s="18"/>
      <c r="S231" s="18"/>
      <c r="T231" s="18"/>
      <c r="U231" s="18"/>
      <c r="V231" s="18"/>
      <c r="W231" s="18"/>
      <c r="X231" s="18"/>
      <c r="Y231" s="18"/>
      <c r="Z231" s="18"/>
      <c r="AA231" s="18"/>
      <c r="AB231" s="18" t="str">
        <f>IF(Tabel5[[#This Row],[Question ID]]="","",IF(Tabel5[[#This Row],[Respons Vendor]]=AE231,"ok","nok"))</f>
        <v>nok</v>
      </c>
      <c r="AC231" s="18" t="s">
        <v>68</v>
      </c>
      <c r="AD231" s="105">
        <v>5</v>
      </c>
      <c r="AE231" s="89" t="s">
        <v>230</v>
      </c>
      <c r="AF231" s="89">
        <f t="shared" si="115"/>
        <v>5</v>
      </c>
      <c r="AG231" s="89">
        <f>IF(AND(AE231="See Note",Tabel5[[#This Row],[Respons Vendor]]=AE231,Tabel5[[#This Row],[Note]]&lt;&gt;""),AF231,0)</f>
        <v>0</v>
      </c>
      <c r="AH231" s="89"/>
      <c r="AI231" s="90">
        <f>IF(AND(Tabel5[[#This Row],[Respons Vendor]]=AE231,Tabel5[[#This Row],[Respons Vendor]]&lt;&gt;"See Note"),AD231,AG231)</f>
        <v>0</v>
      </c>
      <c r="AJ231" s="18"/>
      <c r="AK231" s="89"/>
      <c r="AL231" s="18"/>
      <c r="AM231" s="95">
        <f t="shared" si="120"/>
        <v>0</v>
      </c>
      <c r="AN231" s="95">
        <f t="shared" si="121"/>
        <v>0</v>
      </c>
      <c r="AO231" s="95">
        <f t="shared" si="122"/>
        <v>0</v>
      </c>
      <c r="AP231" s="95">
        <f t="shared" si="123"/>
        <v>0</v>
      </c>
      <c r="AQ231" s="95">
        <f t="shared" si="124"/>
        <v>0</v>
      </c>
      <c r="AR231" s="95">
        <f t="shared" si="125"/>
        <v>0</v>
      </c>
      <c r="AS231" s="95">
        <f t="shared" si="126"/>
        <v>0</v>
      </c>
      <c r="AT231" s="95">
        <f t="shared" si="127"/>
        <v>0</v>
      </c>
      <c r="AU231" s="95">
        <f t="shared" si="128"/>
        <v>0</v>
      </c>
      <c r="AV231" s="95">
        <f t="shared" si="129"/>
        <v>0</v>
      </c>
      <c r="AW231" s="95">
        <f t="shared" si="130"/>
        <v>0</v>
      </c>
      <c r="AX231" s="95">
        <f t="shared" si="131"/>
        <v>0</v>
      </c>
      <c r="AY231" s="95">
        <f t="shared" si="132"/>
        <v>0</v>
      </c>
      <c r="AZ231" s="95">
        <f t="shared" si="133"/>
        <v>0</v>
      </c>
      <c r="BA231" s="95">
        <f t="shared" si="134"/>
        <v>0</v>
      </c>
      <c r="BB231" s="95">
        <f t="shared" si="135"/>
        <v>0</v>
      </c>
      <c r="BC231" s="95">
        <f t="shared" si="136"/>
        <v>5</v>
      </c>
      <c r="BD231" s="95">
        <f t="shared" si="137"/>
        <v>0</v>
      </c>
      <c r="BE231" s="95">
        <f t="shared" si="138"/>
        <v>0</v>
      </c>
      <c r="BF231" s="95">
        <f t="shared" si="139"/>
        <v>0</v>
      </c>
      <c r="BG231" s="64"/>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row>
    <row r="232" spans="1:82" ht="22.5" x14ac:dyDescent="0.2">
      <c r="A232" s="17" t="s">
        <v>1143</v>
      </c>
      <c r="B232" s="19" t="s">
        <v>1144</v>
      </c>
      <c r="C232" s="44" t="str">
        <f t="shared" si="140"/>
        <v/>
      </c>
      <c r="D232" s="44" t="str">
        <f t="shared" si="118"/>
        <v/>
      </c>
      <c r="E232" s="119" t="str">
        <f t="shared" si="117"/>
        <v>Yes</v>
      </c>
      <c r="F232" s="119" t="s">
        <v>746</v>
      </c>
      <c r="G232" s="117" t="s">
        <v>1145</v>
      </c>
      <c r="H232" s="18"/>
      <c r="I232" s="18"/>
      <c r="J232" s="18"/>
      <c r="K232" s="18"/>
      <c r="L232" s="18"/>
      <c r="M232" s="18"/>
      <c r="N232" s="18"/>
      <c r="O232" s="18"/>
      <c r="P232" s="18"/>
      <c r="Q232" s="18"/>
      <c r="R232" s="18"/>
      <c r="S232" s="18"/>
      <c r="T232" s="18"/>
      <c r="U232" s="18"/>
      <c r="V232" s="18"/>
      <c r="W232" s="18"/>
      <c r="X232" s="18"/>
      <c r="Y232" s="18"/>
      <c r="Z232" s="18"/>
      <c r="AA232" s="18"/>
      <c r="AB232" s="18" t="str">
        <f>IF(Tabel5[[#This Row],[Question ID]]="","",IF(Tabel5[[#This Row],[Respons Vendor]]=AE232,"ok","nok"))</f>
        <v>nok</v>
      </c>
      <c r="AC232" s="18" t="s">
        <v>68</v>
      </c>
      <c r="AD232" s="105">
        <v>3</v>
      </c>
      <c r="AE232" s="89" t="s">
        <v>230</v>
      </c>
      <c r="AF232" s="89">
        <f t="shared" si="115"/>
        <v>3</v>
      </c>
      <c r="AG232" s="89">
        <f>IF(AND(AE232="See Note",Tabel5[[#This Row],[Respons Vendor]]=AE232,Tabel5[[#This Row],[Note]]&lt;&gt;""),AF232,0)</f>
        <v>0</v>
      </c>
      <c r="AH232" s="89"/>
      <c r="AI232" s="90">
        <f>IF(AND(Tabel5[[#This Row],[Respons Vendor]]=AE232,Tabel5[[#This Row],[Respons Vendor]]&lt;&gt;"See Note"),AD232,AG232)</f>
        <v>0</v>
      </c>
      <c r="AJ232" s="18"/>
      <c r="AK232" s="89"/>
      <c r="AL232" s="18"/>
      <c r="AM232" s="95">
        <f t="shared" si="120"/>
        <v>0</v>
      </c>
      <c r="AN232" s="95">
        <f t="shared" si="121"/>
        <v>0</v>
      </c>
      <c r="AO232" s="95">
        <f t="shared" si="122"/>
        <v>0</v>
      </c>
      <c r="AP232" s="95">
        <f t="shared" si="123"/>
        <v>0</v>
      </c>
      <c r="AQ232" s="95">
        <f t="shared" si="124"/>
        <v>0</v>
      </c>
      <c r="AR232" s="95">
        <f t="shared" si="125"/>
        <v>0</v>
      </c>
      <c r="AS232" s="95">
        <f t="shared" si="126"/>
        <v>0</v>
      </c>
      <c r="AT232" s="95">
        <f t="shared" si="127"/>
        <v>0</v>
      </c>
      <c r="AU232" s="95">
        <f t="shared" si="128"/>
        <v>0</v>
      </c>
      <c r="AV232" s="95">
        <f t="shared" si="129"/>
        <v>0</v>
      </c>
      <c r="AW232" s="95">
        <f t="shared" si="130"/>
        <v>0</v>
      </c>
      <c r="AX232" s="95">
        <f t="shared" si="131"/>
        <v>0</v>
      </c>
      <c r="AY232" s="95">
        <f t="shared" si="132"/>
        <v>0</v>
      </c>
      <c r="AZ232" s="95">
        <f t="shared" si="133"/>
        <v>0</v>
      </c>
      <c r="BA232" s="95">
        <f t="shared" si="134"/>
        <v>0</v>
      </c>
      <c r="BB232" s="95">
        <f t="shared" si="135"/>
        <v>0</v>
      </c>
      <c r="BC232" s="95">
        <f t="shared" si="136"/>
        <v>3</v>
      </c>
      <c r="BD232" s="95">
        <f t="shared" si="137"/>
        <v>0</v>
      </c>
      <c r="BE232" s="95">
        <f t="shared" si="138"/>
        <v>0</v>
      </c>
      <c r="BF232" s="95">
        <f t="shared" si="139"/>
        <v>0</v>
      </c>
      <c r="BG232" s="64"/>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row>
    <row r="233" spans="1:82" ht="25.5" x14ac:dyDescent="0.2">
      <c r="A233" s="244" t="s">
        <v>1146</v>
      </c>
      <c r="B233" s="247" t="s">
        <v>1147</v>
      </c>
      <c r="C233" s="44" t="str">
        <f t="shared" si="140"/>
        <v/>
      </c>
      <c r="D233" s="44" t="str">
        <f t="shared" si="118"/>
        <v/>
      </c>
      <c r="E233" s="119" t="str">
        <f t="shared" si="117"/>
        <v>Yes</v>
      </c>
      <c r="F233" s="119" t="s">
        <v>746</v>
      </c>
      <c r="G233" s="117"/>
      <c r="H233" s="18"/>
      <c r="I233" s="18"/>
      <c r="J233" s="18"/>
      <c r="K233" s="18"/>
      <c r="L233" s="18"/>
      <c r="M233" s="18"/>
      <c r="N233" s="18"/>
      <c r="O233" s="18"/>
      <c r="P233" s="18"/>
      <c r="Q233" s="18"/>
      <c r="R233" s="18"/>
      <c r="S233" s="18"/>
      <c r="T233" s="18"/>
      <c r="U233" s="18"/>
      <c r="V233" s="18"/>
      <c r="W233" s="18"/>
      <c r="X233" s="18"/>
      <c r="Y233" s="18"/>
      <c r="Z233" s="18"/>
      <c r="AA233" s="18"/>
      <c r="AB233" s="18" t="str">
        <f>IF(Tabel5[[#This Row],[Question ID]]="","",IF(Tabel5[[#This Row],[Respons Vendor]]=AE233,"ok","nok"))</f>
        <v>nok</v>
      </c>
      <c r="AC233" s="18" t="s">
        <v>68</v>
      </c>
      <c r="AD233" s="105">
        <v>3</v>
      </c>
      <c r="AE233" s="89" t="s">
        <v>230</v>
      </c>
      <c r="AF233" s="89">
        <f t="shared" si="115"/>
        <v>3</v>
      </c>
      <c r="AG233" s="89">
        <f>IF(AND(AE233="See Note",Tabel5[[#This Row],[Respons Vendor]]=AE233,Tabel5[[#This Row],[Note]]&lt;&gt;""),AF233,0)</f>
        <v>0</v>
      </c>
      <c r="AH233" s="89"/>
      <c r="AI233" s="90">
        <f>IF(AND(Tabel5[[#This Row],[Respons Vendor]]=AE233,Tabel5[[#This Row],[Respons Vendor]]&lt;&gt;"See Note"),AD233,AG233)</f>
        <v>0</v>
      </c>
      <c r="AJ233" s="18"/>
      <c r="AK233" s="89"/>
      <c r="AL233" s="18"/>
      <c r="AM233" s="95">
        <f t="shared" si="120"/>
        <v>0</v>
      </c>
      <c r="AN233" s="95">
        <f t="shared" si="121"/>
        <v>0</v>
      </c>
      <c r="AO233" s="95">
        <f t="shared" si="122"/>
        <v>0</v>
      </c>
      <c r="AP233" s="95">
        <f t="shared" si="123"/>
        <v>0</v>
      </c>
      <c r="AQ233" s="95">
        <f t="shared" si="124"/>
        <v>0</v>
      </c>
      <c r="AR233" s="95">
        <f t="shared" si="125"/>
        <v>0</v>
      </c>
      <c r="AS233" s="95">
        <f t="shared" si="126"/>
        <v>0</v>
      </c>
      <c r="AT233" s="95">
        <f t="shared" si="127"/>
        <v>0</v>
      </c>
      <c r="AU233" s="95">
        <f t="shared" si="128"/>
        <v>0</v>
      </c>
      <c r="AV233" s="95">
        <f t="shared" si="129"/>
        <v>0</v>
      </c>
      <c r="AW233" s="95">
        <f t="shared" si="130"/>
        <v>0</v>
      </c>
      <c r="AX233" s="95">
        <f t="shared" si="131"/>
        <v>0</v>
      </c>
      <c r="AY233" s="95">
        <f t="shared" si="132"/>
        <v>0</v>
      </c>
      <c r="AZ233" s="95">
        <f t="shared" si="133"/>
        <v>0</v>
      </c>
      <c r="BA233" s="95">
        <f t="shared" si="134"/>
        <v>0</v>
      </c>
      <c r="BB233" s="95">
        <f t="shared" si="135"/>
        <v>0</v>
      </c>
      <c r="BC233" s="95">
        <f t="shared" si="136"/>
        <v>3</v>
      </c>
      <c r="BD233" s="95">
        <f t="shared" si="137"/>
        <v>0</v>
      </c>
      <c r="BE233" s="95">
        <f t="shared" si="138"/>
        <v>0</v>
      </c>
      <c r="BF233" s="95">
        <f t="shared" si="139"/>
        <v>0</v>
      </c>
      <c r="BG233" s="64"/>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row>
    <row r="234" spans="1:82" ht="25.5" x14ac:dyDescent="0.2">
      <c r="A234" s="244" t="s">
        <v>1148</v>
      </c>
      <c r="B234" s="247" t="s">
        <v>1149</v>
      </c>
      <c r="C234" s="44" t="str">
        <f t="shared" si="140"/>
        <v/>
      </c>
      <c r="D234" s="44" t="str">
        <f t="shared" si="118"/>
        <v/>
      </c>
      <c r="E234" s="119" t="str">
        <f t="shared" si="117"/>
        <v>Yes</v>
      </c>
      <c r="F234" s="119" t="s">
        <v>746</v>
      </c>
      <c r="G234" s="117"/>
      <c r="H234" s="18"/>
      <c r="I234" s="18"/>
      <c r="J234" s="18"/>
      <c r="K234" s="18"/>
      <c r="L234" s="18"/>
      <c r="M234" s="18"/>
      <c r="N234" s="18"/>
      <c r="O234" s="18"/>
      <c r="P234" s="18"/>
      <c r="Q234" s="18"/>
      <c r="R234" s="18"/>
      <c r="S234" s="18"/>
      <c r="T234" s="18"/>
      <c r="U234" s="18"/>
      <c r="V234" s="18"/>
      <c r="W234" s="18"/>
      <c r="X234" s="18"/>
      <c r="Y234" s="18"/>
      <c r="Z234" s="18"/>
      <c r="AA234" s="18"/>
      <c r="AB234" s="18" t="str">
        <f>IF(Tabel5[[#This Row],[Question ID]]="","",IF(Tabel5[[#This Row],[Respons Vendor]]=AE234,"ok","nok"))</f>
        <v>nok</v>
      </c>
      <c r="AC234" s="18" t="s">
        <v>68</v>
      </c>
      <c r="AD234" s="105">
        <v>3</v>
      </c>
      <c r="AE234" s="89" t="s">
        <v>230</v>
      </c>
      <c r="AF234" s="89">
        <f t="shared" si="115"/>
        <v>3</v>
      </c>
      <c r="AG234" s="89">
        <f>IF(AND(AE234="See Note",Tabel5[[#This Row],[Respons Vendor]]=AE234,Tabel5[[#This Row],[Note]]&lt;&gt;""),AF234,0)</f>
        <v>0</v>
      </c>
      <c r="AH234" s="89"/>
      <c r="AI234" s="90">
        <f>IF(AND(Tabel5[[#This Row],[Respons Vendor]]=AE234,Tabel5[[#This Row],[Respons Vendor]]&lt;&gt;"See Note"),AD234,AG234)</f>
        <v>0</v>
      </c>
      <c r="AJ234" s="18"/>
      <c r="AK234" s="89"/>
      <c r="AL234" s="18"/>
      <c r="AM234" s="95">
        <f t="shared" si="120"/>
        <v>0</v>
      </c>
      <c r="AN234" s="95">
        <f t="shared" si="121"/>
        <v>0</v>
      </c>
      <c r="AO234" s="95">
        <f t="shared" si="122"/>
        <v>0</v>
      </c>
      <c r="AP234" s="95">
        <f t="shared" si="123"/>
        <v>0</v>
      </c>
      <c r="AQ234" s="95">
        <f t="shared" si="124"/>
        <v>0</v>
      </c>
      <c r="AR234" s="95">
        <f t="shared" si="125"/>
        <v>0</v>
      </c>
      <c r="AS234" s="95">
        <f t="shared" si="126"/>
        <v>0</v>
      </c>
      <c r="AT234" s="95">
        <f t="shared" si="127"/>
        <v>0</v>
      </c>
      <c r="AU234" s="95">
        <f t="shared" si="128"/>
        <v>0</v>
      </c>
      <c r="AV234" s="95">
        <f t="shared" si="129"/>
        <v>0</v>
      </c>
      <c r="AW234" s="95">
        <f t="shared" si="130"/>
        <v>0</v>
      </c>
      <c r="AX234" s="95">
        <f t="shared" si="131"/>
        <v>0</v>
      </c>
      <c r="AY234" s="95">
        <f t="shared" si="132"/>
        <v>0</v>
      </c>
      <c r="AZ234" s="95">
        <f t="shared" si="133"/>
        <v>0</v>
      </c>
      <c r="BA234" s="95">
        <f t="shared" si="134"/>
        <v>0</v>
      </c>
      <c r="BB234" s="95">
        <f t="shared" si="135"/>
        <v>0</v>
      </c>
      <c r="BC234" s="95">
        <f t="shared" si="136"/>
        <v>3</v>
      </c>
      <c r="BD234" s="95">
        <f t="shared" si="137"/>
        <v>0</v>
      </c>
      <c r="BE234" s="95">
        <f t="shared" si="138"/>
        <v>0</v>
      </c>
      <c r="BF234" s="95">
        <f t="shared" si="139"/>
        <v>0</v>
      </c>
      <c r="BG234" s="64"/>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row>
    <row r="235" spans="1:82" ht="25.5" x14ac:dyDescent="0.2">
      <c r="A235" s="17" t="s">
        <v>1150</v>
      </c>
      <c r="B235" s="19" t="s">
        <v>1151</v>
      </c>
      <c r="C235" s="44" t="str">
        <f t="shared" si="140"/>
        <v/>
      </c>
      <c r="D235" s="44" t="str">
        <f t="shared" si="118"/>
        <v/>
      </c>
      <c r="E235" s="119" t="str">
        <f t="shared" si="117"/>
        <v>Yes</v>
      </c>
      <c r="F235" s="119"/>
      <c r="G235" s="117"/>
      <c r="H235" s="18"/>
      <c r="I235" s="18"/>
      <c r="J235" s="18"/>
      <c r="K235" s="18"/>
      <c r="L235" s="18"/>
      <c r="M235" s="18"/>
      <c r="N235" s="18"/>
      <c r="O235" s="18"/>
      <c r="P235" s="18"/>
      <c r="Q235" s="18"/>
      <c r="R235" s="18"/>
      <c r="S235" s="18"/>
      <c r="T235" s="18"/>
      <c r="U235" s="18"/>
      <c r="V235" s="18"/>
      <c r="W235" s="18"/>
      <c r="X235" s="18"/>
      <c r="Y235" s="18"/>
      <c r="Z235" s="18"/>
      <c r="AA235" s="18"/>
      <c r="AB235" s="18" t="str">
        <f>IF(Tabel5[[#This Row],[Question ID]]="","",IF(Tabel5[[#This Row],[Respons Vendor]]=AE235,"ok","nok"))</f>
        <v>nok</v>
      </c>
      <c r="AC235" s="18" t="s">
        <v>68</v>
      </c>
      <c r="AD235" s="89">
        <v>1</v>
      </c>
      <c r="AE235" s="89" t="s">
        <v>230</v>
      </c>
      <c r="AF235" s="89">
        <f t="shared" si="115"/>
        <v>1</v>
      </c>
      <c r="AG235" s="89">
        <f>IF(AND(AE235="See Note",Tabel5[[#This Row],[Respons Vendor]]=AE235,Tabel5[[#This Row],[Note]]&lt;&gt;""),AF235,0)</f>
        <v>0</v>
      </c>
      <c r="AH235" s="89"/>
      <c r="AI235" s="90">
        <f>IF(AND(Tabel5[[#This Row],[Respons Vendor]]=AE235,Tabel5[[#This Row],[Respons Vendor]]&lt;&gt;"See Note"),AD235,AG235)</f>
        <v>0</v>
      </c>
      <c r="AJ235" s="18"/>
      <c r="AK235" s="89"/>
      <c r="AL235" s="18"/>
      <c r="AM235" s="95">
        <f t="shared" si="120"/>
        <v>0</v>
      </c>
      <c r="AN235" s="95">
        <f t="shared" si="121"/>
        <v>0</v>
      </c>
      <c r="AO235" s="95">
        <f t="shared" si="122"/>
        <v>0</v>
      </c>
      <c r="AP235" s="95">
        <f t="shared" si="123"/>
        <v>0</v>
      </c>
      <c r="AQ235" s="95">
        <f t="shared" si="124"/>
        <v>0</v>
      </c>
      <c r="AR235" s="95">
        <f t="shared" si="125"/>
        <v>0</v>
      </c>
      <c r="AS235" s="95">
        <f t="shared" si="126"/>
        <v>0</v>
      </c>
      <c r="AT235" s="95">
        <f t="shared" si="127"/>
        <v>0</v>
      </c>
      <c r="AU235" s="95">
        <f t="shared" si="128"/>
        <v>0</v>
      </c>
      <c r="AV235" s="95">
        <f t="shared" si="129"/>
        <v>0</v>
      </c>
      <c r="AW235" s="95">
        <f t="shared" si="130"/>
        <v>0</v>
      </c>
      <c r="AX235" s="95">
        <f t="shared" si="131"/>
        <v>0</v>
      </c>
      <c r="AY235" s="95">
        <f t="shared" si="132"/>
        <v>0</v>
      </c>
      <c r="AZ235" s="95">
        <f t="shared" si="133"/>
        <v>0</v>
      </c>
      <c r="BA235" s="95">
        <f t="shared" si="134"/>
        <v>0</v>
      </c>
      <c r="BB235" s="95">
        <f t="shared" si="135"/>
        <v>0</v>
      </c>
      <c r="BC235" s="95">
        <f t="shared" si="136"/>
        <v>1</v>
      </c>
      <c r="BD235" s="95">
        <f t="shared" si="137"/>
        <v>0</v>
      </c>
      <c r="BE235" s="95">
        <f t="shared" si="138"/>
        <v>0</v>
      </c>
      <c r="BF235" s="95">
        <f t="shared" si="139"/>
        <v>0</v>
      </c>
      <c r="BG235" s="64"/>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row>
    <row r="236" spans="1:82" ht="25.5" x14ac:dyDescent="0.2">
      <c r="A236" s="17" t="s">
        <v>1152</v>
      </c>
      <c r="B236" s="19" t="s">
        <v>1153</v>
      </c>
      <c r="C236" s="44" t="str">
        <f t="shared" si="140"/>
        <v/>
      </c>
      <c r="D236" s="44" t="str">
        <f t="shared" si="118"/>
        <v/>
      </c>
      <c r="E236" s="119" t="str">
        <f t="shared" si="117"/>
        <v>Yes</v>
      </c>
      <c r="F236" s="119"/>
      <c r="G236" s="117"/>
      <c r="H236" s="18"/>
      <c r="I236" s="18"/>
      <c r="J236" s="18"/>
      <c r="K236" s="18"/>
      <c r="L236" s="18"/>
      <c r="M236" s="18"/>
      <c r="N236" s="18"/>
      <c r="O236" s="18"/>
      <c r="P236" s="18"/>
      <c r="Q236" s="18"/>
      <c r="R236" s="18"/>
      <c r="S236" s="18"/>
      <c r="T236" s="18"/>
      <c r="U236" s="18"/>
      <c r="V236" s="18"/>
      <c r="W236" s="18"/>
      <c r="X236" s="18"/>
      <c r="Y236" s="18"/>
      <c r="Z236" s="18"/>
      <c r="AA236" s="18"/>
      <c r="AB236" s="18" t="str">
        <f>IF(Tabel5[[#This Row],[Question ID]]="","",IF(Tabel5[[#This Row],[Respons Vendor]]=AE236,"ok","nok"))</f>
        <v>nok</v>
      </c>
      <c r="AC236" s="18" t="s">
        <v>68</v>
      </c>
      <c r="AD236" s="89">
        <v>1</v>
      </c>
      <c r="AE236" s="89" t="s">
        <v>230</v>
      </c>
      <c r="AF236" s="89">
        <f t="shared" si="115"/>
        <v>1</v>
      </c>
      <c r="AG236" s="89">
        <f>IF(AND(AE236="See Note",Tabel5[[#This Row],[Respons Vendor]]=AE236,Tabel5[[#This Row],[Note]]&lt;&gt;""),AF236,0)</f>
        <v>0</v>
      </c>
      <c r="AH236" s="89"/>
      <c r="AI236" s="90">
        <f>IF(AND(Tabel5[[#This Row],[Respons Vendor]]=AE236,Tabel5[[#This Row],[Respons Vendor]]&lt;&gt;"See Note"),AD236,AG236)</f>
        <v>0</v>
      </c>
      <c r="AJ236" s="18"/>
      <c r="AK236" s="89"/>
      <c r="AL236" s="18"/>
      <c r="AM236" s="95">
        <f t="shared" si="120"/>
        <v>0</v>
      </c>
      <c r="AN236" s="95">
        <f t="shared" si="121"/>
        <v>0</v>
      </c>
      <c r="AO236" s="95">
        <f t="shared" si="122"/>
        <v>0</v>
      </c>
      <c r="AP236" s="95">
        <f t="shared" si="123"/>
        <v>0</v>
      </c>
      <c r="AQ236" s="95">
        <f t="shared" si="124"/>
        <v>0</v>
      </c>
      <c r="AR236" s="95">
        <f t="shared" si="125"/>
        <v>0</v>
      </c>
      <c r="AS236" s="95">
        <f t="shared" si="126"/>
        <v>0</v>
      </c>
      <c r="AT236" s="95">
        <f t="shared" si="127"/>
        <v>0</v>
      </c>
      <c r="AU236" s="95">
        <f t="shared" si="128"/>
        <v>0</v>
      </c>
      <c r="AV236" s="95">
        <f t="shared" si="129"/>
        <v>0</v>
      </c>
      <c r="AW236" s="95">
        <f t="shared" si="130"/>
        <v>0</v>
      </c>
      <c r="AX236" s="95">
        <f t="shared" si="131"/>
        <v>0</v>
      </c>
      <c r="AY236" s="95">
        <f t="shared" si="132"/>
        <v>0</v>
      </c>
      <c r="AZ236" s="95">
        <f t="shared" si="133"/>
        <v>0</v>
      </c>
      <c r="BA236" s="95">
        <f t="shared" si="134"/>
        <v>0</v>
      </c>
      <c r="BB236" s="95">
        <f t="shared" si="135"/>
        <v>0</v>
      </c>
      <c r="BC236" s="95">
        <f t="shared" si="136"/>
        <v>1</v>
      </c>
      <c r="BD236" s="95">
        <f t="shared" si="137"/>
        <v>0</v>
      </c>
      <c r="BE236" s="95">
        <f t="shared" si="138"/>
        <v>0</v>
      </c>
      <c r="BF236" s="95">
        <f t="shared" si="139"/>
        <v>0</v>
      </c>
      <c r="BG236" s="64"/>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row>
    <row r="237" spans="1:82" x14ac:dyDescent="0.2">
      <c r="A237" s="244" t="s">
        <v>1154</v>
      </c>
      <c r="B237" s="247" t="s">
        <v>1155</v>
      </c>
      <c r="C237" s="44" t="str">
        <f t="shared" si="140"/>
        <v/>
      </c>
      <c r="D237" s="44" t="str">
        <f t="shared" si="118"/>
        <v/>
      </c>
      <c r="E237" s="119" t="str">
        <f t="shared" si="117"/>
        <v>Yes</v>
      </c>
      <c r="F237" s="119"/>
      <c r="G237" s="117"/>
      <c r="H237" s="18"/>
      <c r="I237" s="18"/>
      <c r="J237" s="18"/>
      <c r="K237" s="18"/>
      <c r="L237" s="18"/>
      <c r="M237" s="18"/>
      <c r="N237" s="18"/>
      <c r="O237" s="18"/>
      <c r="P237" s="18"/>
      <c r="Q237" s="18"/>
      <c r="R237" s="18"/>
      <c r="S237" s="18"/>
      <c r="T237" s="18"/>
      <c r="U237" s="18"/>
      <c r="V237" s="18"/>
      <c r="W237" s="18"/>
      <c r="X237" s="18"/>
      <c r="Y237" s="18"/>
      <c r="Z237" s="18"/>
      <c r="AA237" s="18"/>
      <c r="AB237" s="18" t="str">
        <f>IF(Tabel5[[#This Row],[Question ID]]="","",IF(Tabel5[[#This Row],[Respons Vendor]]=AE237,"ok","nok"))</f>
        <v>nok</v>
      </c>
      <c r="AC237" s="18" t="s">
        <v>68</v>
      </c>
      <c r="AD237" s="105">
        <v>3</v>
      </c>
      <c r="AE237" s="89" t="s">
        <v>230</v>
      </c>
      <c r="AF237" s="89">
        <f t="shared" si="115"/>
        <v>3</v>
      </c>
      <c r="AG237" s="89">
        <f>IF(AND(AE237="See Note",Tabel5[[#This Row],[Respons Vendor]]=AE237,Tabel5[[#This Row],[Note]]&lt;&gt;""),AF237,0)</f>
        <v>0</v>
      </c>
      <c r="AH237" s="89"/>
      <c r="AI237" s="90">
        <f>IF(AND(Tabel5[[#This Row],[Respons Vendor]]=AE237,Tabel5[[#This Row],[Respons Vendor]]&lt;&gt;"See Note"),AD237,AG237)</f>
        <v>0</v>
      </c>
      <c r="AJ237" s="18"/>
      <c r="AK237" s="89"/>
      <c r="AL237" s="18"/>
      <c r="AM237" s="95">
        <f t="shared" si="120"/>
        <v>0</v>
      </c>
      <c r="AN237" s="95">
        <f t="shared" si="121"/>
        <v>0</v>
      </c>
      <c r="AO237" s="95">
        <f t="shared" si="122"/>
        <v>0</v>
      </c>
      <c r="AP237" s="95">
        <f t="shared" si="123"/>
        <v>0</v>
      </c>
      <c r="AQ237" s="95">
        <f t="shared" si="124"/>
        <v>0</v>
      </c>
      <c r="AR237" s="95">
        <f t="shared" si="125"/>
        <v>0</v>
      </c>
      <c r="AS237" s="95">
        <f t="shared" si="126"/>
        <v>0</v>
      </c>
      <c r="AT237" s="95">
        <f t="shared" si="127"/>
        <v>0</v>
      </c>
      <c r="AU237" s="95">
        <f t="shared" si="128"/>
        <v>0</v>
      </c>
      <c r="AV237" s="95">
        <f t="shared" si="129"/>
        <v>0</v>
      </c>
      <c r="AW237" s="95">
        <f t="shared" si="130"/>
        <v>0</v>
      </c>
      <c r="AX237" s="95">
        <f t="shared" si="131"/>
        <v>0</v>
      </c>
      <c r="AY237" s="95">
        <f t="shared" si="132"/>
        <v>0</v>
      </c>
      <c r="AZ237" s="95">
        <f t="shared" si="133"/>
        <v>0</v>
      </c>
      <c r="BA237" s="95">
        <f t="shared" si="134"/>
        <v>0</v>
      </c>
      <c r="BB237" s="95">
        <f t="shared" si="135"/>
        <v>0</v>
      </c>
      <c r="BC237" s="95">
        <f t="shared" si="136"/>
        <v>3</v>
      </c>
      <c r="BD237" s="95">
        <f t="shared" si="137"/>
        <v>0</v>
      </c>
      <c r="BE237" s="95">
        <f t="shared" si="138"/>
        <v>0</v>
      </c>
      <c r="BF237" s="95">
        <f t="shared" si="139"/>
        <v>0</v>
      </c>
      <c r="BG237" s="64"/>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row>
    <row r="238" spans="1:82" x14ac:dyDescent="0.2">
      <c r="A238" s="17" t="s">
        <v>1156</v>
      </c>
      <c r="B238" s="19" t="s">
        <v>1157</v>
      </c>
      <c r="C238" s="44" t="str">
        <f t="shared" si="140"/>
        <v/>
      </c>
      <c r="D238" s="44" t="str">
        <f t="shared" si="118"/>
        <v/>
      </c>
      <c r="E238" s="119" t="str">
        <f t="shared" si="117"/>
        <v>Yes</v>
      </c>
      <c r="F238" s="119"/>
      <c r="G238" s="117"/>
      <c r="H238" s="18"/>
      <c r="I238" s="18"/>
      <c r="J238" s="18"/>
      <c r="K238" s="18"/>
      <c r="L238" s="18"/>
      <c r="M238" s="18"/>
      <c r="N238" s="18"/>
      <c r="O238" s="18"/>
      <c r="P238" s="18"/>
      <c r="Q238" s="18"/>
      <c r="R238" s="18"/>
      <c r="S238" s="18"/>
      <c r="T238" s="18"/>
      <c r="U238" s="18"/>
      <c r="V238" s="18"/>
      <c r="W238" s="18"/>
      <c r="X238" s="18"/>
      <c r="Y238" s="18"/>
      <c r="Z238" s="18"/>
      <c r="AA238" s="18"/>
      <c r="AB238" s="18" t="str">
        <f>IF(Tabel5[[#This Row],[Question ID]]="","",IF(Tabel5[[#This Row],[Respons Vendor]]=AE238,"ok","nok"))</f>
        <v>nok</v>
      </c>
      <c r="AC238" s="18" t="s">
        <v>68</v>
      </c>
      <c r="AD238" s="89">
        <v>1</v>
      </c>
      <c r="AE238" s="89" t="s">
        <v>230</v>
      </c>
      <c r="AF238" s="89">
        <f t="shared" si="115"/>
        <v>1</v>
      </c>
      <c r="AG238" s="89">
        <f>IF(AND(AE238="See Note",Tabel5[[#This Row],[Respons Vendor]]=AE238,Tabel5[[#This Row],[Note]]&lt;&gt;""),AF238,0)</f>
        <v>0</v>
      </c>
      <c r="AH238" s="89"/>
      <c r="AI238" s="90">
        <f>IF(AND(Tabel5[[#This Row],[Respons Vendor]]=AE238,Tabel5[[#This Row],[Respons Vendor]]&lt;&gt;"See Note"),AD238,AG238)</f>
        <v>0</v>
      </c>
      <c r="AJ238" s="18"/>
      <c r="AK238" s="89"/>
      <c r="AL238" s="18"/>
      <c r="AM238" s="95">
        <f t="shared" si="120"/>
        <v>0</v>
      </c>
      <c r="AN238" s="95">
        <f t="shared" si="121"/>
        <v>0</v>
      </c>
      <c r="AO238" s="95">
        <f t="shared" si="122"/>
        <v>0</v>
      </c>
      <c r="AP238" s="95">
        <f t="shared" si="123"/>
        <v>0</v>
      </c>
      <c r="AQ238" s="95">
        <f t="shared" si="124"/>
        <v>0</v>
      </c>
      <c r="AR238" s="95">
        <f t="shared" si="125"/>
        <v>0</v>
      </c>
      <c r="AS238" s="95">
        <f t="shared" si="126"/>
        <v>0</v>
      </c>
      <c r="AT238" s="95">
        <f t="shared" si="127"/>
        <v>0</v>
      </c>
      <c r="AU238" s="95">
        <f t="shared" si="128"/>
        <v>0</v>
      </c>
      <c r="AV238" s="95">
        <f t="shared" si="129"/>
        <v>0</v>
      </c>
      <c r="AW238" s="95">
        <f t="shared" si="130"/>
        <v>0</v>
      </c>
      <c r="AX238" s="95">
        <f t="shared" si="131"/>
        <v>0</v>
      </c>
      <c r="AY238" s="95">
        <f t="shared" si="132"/>
        <v>0</v>
      </c>
      <c r="AZ238" s="95">
        <f t="shared" si="133"/>
        <v>0</v>
      </c>
      <c r="BA238" s="95">
        <f t="shared" si="134"/>
        <v>0</v>
      </c>
      <c r="BB238" s="95">
        <f t="shared" si="135"/>
        <v>0</v>
      </c>
      <c r="BC238" s="95">
        <f t="shared" si="136"/>
        <v>1</v>
      </c>
      <c r="BD238" s="95">
        <f t="shared" si="137"/>
        <v>0</v>
      </c>
      <c r="BE238" s="95">
        <f t="shared" si="138"/>
        <v>0</v>
      </c>
      <c r="BF238" s="95">
        <f t="shared" si="139"/>
        <v>0</v>
      </c>
      <c r="BG238" s="64"/>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row>
    <row r="239" spans="1:82" x14ac:dyDescent="0.2">
      <c r="A239" s="244" t="s">
        <v>1158</v>
      </c>
      <c r="B239" s="247" t="s">
        <v>1159</v>
      </c>
      <c r="C239" s="44" t="str">
        <f t="shared" si="140"/>
        <v/>
      </c>
      <c r="D239" s="44" t="str">
        <f t="shared" si="118"/>
        <v/>
      </c>
      <c r="E239" s="119" t="str">
        <f t="shared" si="117"/>
        <v>Yes</v>
      </c>
      <c r="F239" s="119"/>
      <c r="G239" s="117"/>
      <c r="H239" s="18"/>
      <c r="I239" s="18"/>
      <c r="J239" s="18"/>
      <c r="K239" s="18"/>
      <c r="L239" s="18"/>
      <c r="M239" s="18"/>
      <c r="N239" s="18"/>
      <c r="O239" s="18"/>
      <c r="P239" s="18"/>
      <c r="Q239" s="18"/>
      <c r="R239" s="18"/>
      <c r="S239" s="18"/>
      <c r="T239" s="18"/>
      <c r="U239" s="18"/>
      <c r="V239" s="18"/>
      <c r="W239" s="18"/>
      <c r="X239" s="18"/>
      <c r="Y239" s="18"/>
      <c r="Z239" s="18"/>
      <c r="AA239" s="18"/>
      <c r="AB239" s="18" t="str">
        <f>IF(Tabel5[[#This Row],[Question ID]]="","",IF(Tabel5[[#This Row],[Respons Vendor]]=AE239,"ok","nok"))</f>
        <v>nok</v>
      </c>
      <c r="AC239" s="18" t="s">
        <v>68</v>
      </c>
      <c r="AD239" s="89">
        <v>1</v>
      </c>
      <c r="AE239" s="89" t="s">
        <v>230</v>
      </c>
      <c r="AF239" s="89">
        <f t="shared" ref="AF239:AF289" si="141">AD239</f>
        <v>1</v>
      </c>
      <c r="AG239" s="89">
        <f>IF(AND(AE239="See Note",Tabel5[[#This Row],[Respons Vendor]]=AE239,Tabel5[[#This Row],[Note]]&lt;&gt;""),AF239,0)</f>
        <v>0</v>
      </c>
      <c r="AH239" s="89"/>
      <c r="AI239" s="90">
        <f>IF(AND(Tabel5[[#This Row],[Respons Vendor]]=AE239,Tabel5[[#This Row],[Respons Vendor]]&lt;&gt;"See Note"),AD239,AG239)</f>
        <v>0</v>
      </c>
      <c r="AJ239" s="18"/>
      <c r="AK239" s="89"/>
      <c r="AL239" s="18"/>
      <c r="AM239" s="95">
        <f t="shared" si="120"/>
        <v>0</v>
      </c>
      <c r="AN239" s="95">
        <f t="shared" si="121"/>
        <v>0</v>
      </c>
      <c r="AO239" s="95">
        <f t="shared" si="122"/>
        <v>0</v>
      </c>
      <c r="AP239" s="95">
        <f t="shared" si="123"/>
        <v>0</v>
      </c>
      <c r="AQ239" s="95">
        <f t="shared" si="124"/>
        <v>0</v>
      </c>
      <c r="AR239" s="95">
        <f t="shared" si="125"/>
        <v>0</v>
      </c>
      <c r="AS239" s="95">
        <f t="shared" si="126"/>
        <v>0</v>
      </c>
      <c r="AT239" s="95">
        <f t="shared" si="127"/>
        <v>0</v>
      </c>
      <c r="AU239" s="95">
        <f t="shared" si="128"/>
        <v>0</v>
      </c>
      <c r="AV239" s="95">
        <f t="shared" si="129"/>
        <v>0</v>
      </c>
      <c r="AW239" s="95">
        <f t="shared" si="130"/>
        <v>0</v>
      </c>
      <c r="AX239" s="95">
        <f t="shared" si="131"/>
        <v>0</v>
      </c>
      <c r="AY239" s="95">
        <f t="shared" si="132"/>
        <v>0</v>
      </c>
      <c r="AZ239" s="95">
        <f t="shared" si="133"/>
        <v>0</v>
      </c>
      <c r="BA239" s="95">
        <f t="shared" si="134"/>
        <v>0</v>
      </c>
      <c r="BB239" s="95">
        <f t="shared" si="135"/>
        <v>0</v>
      </c>
      <c r="BC239" s="95">
        <f t="shared" si="136"/>
        <v>1</v>
      </c>
      <c r="BD239" s="95">
        <f t="shared" si="137"/>
        <v>0</v>
      </c>
      <c r="BE239" s="95">
        <f t="shared" si="138"/>
        <v>0</v>
      </c>
      <c r="BF239" s="95">
        <f t="shared" si="139"/>
        <v>0</v>
      </c>
      <c r="BG239" s="64"/>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row>
    <row r="240" spans="1:82" ht="25.5" x14ac:dyDescent="0.2">
      <c r="A240" s="244" t="s">
        <v>1160</v>
      </c>
      <c r="B240" s="247" t="s">
        <v>1161</v>
      </c>
      <c r="C240" s="44" t="str">
        <f t="shared" si="140"/>
        <v/>
      </c>
      <c r="D240" s="44" t="str">
        <f t="shared" si="118"/>
        <v/>
      </c>
      <c r="E240" s="119" t="str">
        <f t="shared" si="117"/>
        <v>Yes</v>
      </c>
      <c r="F240" s="119"/>
      <c r="G240" s="117"/>
      <c r="H240" s="18"/>
      <c r="I240" s="18"/>
      <c r="J240" s="18"/>
      <c r="K240" s="18"/>
      <c r="L240" s="18"/>
      <c r="M240" s="18"/>
      <c r="N240" s="18"/>
      <c r="O240" s="18"/>
      <c r="P240" s="18"/>
      <c r="Q240" s="18"/>
      <c r="R240" s="18"/>
      <c r="S240" s="18"/>
      <c r="T240" s="18"/>
      <c r="U240" s="18"/>
      <c r="V240" s="18"/>
      <c r="W240" s="18"/>
      <c r="X240" s="18"/>
      <c r="Y240" s="18"/>
      <c r="Z240" s="18"/>
      <c r="AA240" s="18"/>
      <c r="AB240" s="18" t="str">
        <f>IF(Tabel5[[#This Row],[Question ID]]="","",IF(Tabel5[[#This Row],[Respons Vendor]]=AE240,"ok","nok"))</f>
        <v>nok</v>
      </c>
      <c r="AC240" s="18" t="s">
        <v>68</v>
      </c>
      <c r="AD240" s="89">
        <v>1</v>
      </c>
      <c r="AE240" s="89" t="s">
        <v>230</v>
      </c>
      <c r="AF240" s="89">
        <f t="shared" si="141"/>
        <v>1</v>
      </c>
      <c r="AG240" s="89">
        <f>IF(AND(AE240="See Note",Tabel5[[#This Row],[Respons Vendor]]=AE240,Tabel5[[#This Row],[Note]]&lt;&gt;""),AF240,0)</f>
        <v>0</v>
      </c>
      <c r="AH240" s="89"/>
      <c r="AI240" s="90">
        <f>IF(AND(Tabel5[[#This Row],[Respons Vendor]]=AE240,Tabel5[[#This Row],[Respons Vendor]]&lt;&gt;"See Note"),AD240,AG240)</f>
        <v>0</v>
      </c>
      <c r="AJ240" s="18"/>
      <c r="AK240" s="89"/>
      <c r="AL240" s="18"/>
      <c r="AM240" s="95">
        <f t="shared" si="120"/>
        <v>0</v>
      </c>
      <c r="AN240" s="95">
        <f t="shared" si="121"/>
        <v>0</v>
      </c>
      <c r="AO240" s="95">
        <f t="shared" si="122"/>
        <v>0</v>
      </c>
      <c r="AP240" s="95">
        <f t="shared" si="123"/>
        <v>0</v>
      </c>
      <c r="AQ240" s="95">
        <f t="shared" si="124"/>
        <v>0</v>
      </c>
      <c r="AR240" s="95">
        <f t="shared" si="125"/>
        <v>0</v>
      </c>
      <c r="AS240" s="95">
        <f t="shared" si="126"/>
        <v>0</v>
      </c>
      <c r="AT240" s="95">
        <f t="shared" si="127"/>
        <v>0</v>
      </c>
      <c r="AU240" s="95">
        <f t="shared" si="128"/>
        <v>0</v>
      </c>
      <c r="AV240" s="95">
        <f t="shared" si="129"/>
        <v>0</v>
      </c>
      <c r="AW240" s="95">
        <f t="shared" si="130"/>
        <v>0</v>
      </c>
      <c r="AX240" s="95">
        <f t="shared" si="131"/>
        <v>0</v>
      </c>
      <c r="AY240" s="95">
        <f t="shared" si="132"/>
        <v>0</v>
      </c>
      <c r="AZ240" s="95">
        <f t="shared" si="133"/>
        <v>0</v>
      </c>
      <c r="BA240" s="95">
        <f t="shared" si="134"/>
        <v>0</v>
      </c>
      <c r="BB240" s="95">
        <f t="shared" si="135"/>
        <v>0</v>
      </c>
      <c r="BC240" s="95">
        <f t="shared" si="136"/>
        <v>1</v>
      </c>
      <c r="BD240" s="95">
        <f t="shared" si="137"/>
        <v>0</v>
      </c>
      <c r="BE240" s="95">
        <f t="shared" si="138"/>
        <v>0</v>
      </c>
      <c r="BF240" s="95">
        <f t="shared" si="139"/>
        <v>0</v>
      </c>
      <c r="BG240" s="64"/>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row>
    <row r="241" spans="1:82" ht="45" x14ac:dyDescent="0.2">
      <c r="A241" s="17" t="s">
        <v>1162</v>
      </c>
      <c r="B241" s="19" t="s">
        <v>1163</v>
      </c>
      <c r="C241" s="44" t="str">
        <f t="shared" si="140"/>
        <v/>
      </c>
      <c r="D241" s="44" t="str">
        <f t="shared" si="118"/>
        <v/>
      </c>
      <c r="E241" s="119" t="str">
        <f t="shared" si="117"/>
        <v>Yes</v>
      </c>
      <c r="F241" s="119" t="s">
        <v>746</v>
      </c>
      <c r="G241" s="117" t="s">
        <v>1164</v>
      </c>
      <c r="H241" s="18"/>
      <c r="I241" s="18"/>
      <c r="J241" s="18"/>
      <c r="K241" s="18"/>
      <c r="L241" s="18"/>
      <c r="M241" s="18"/>
      <c r="N241" s="18"/>
      <c r="O241" s="18"/>
      <c r="P241" s="18"/>
      <c r="Q241" s="18"/>
      <c r="R241" s="18"/>
      <c r="S241" s="18"/>
      <c r="T241" s="18"/>
      <c r="U241" s="18"/>
      <c r="V241" s="18"/>
      <c r="W241" s="18"/>
      <c r="X241" s="18"/>
      <c r="Y241" s="18"/>
      <c r="Z241" s="18"/>
      <c r="AA241" s="18"/>
      <c r="AB241" s="18" t="str">
        <f>IF(Tabel5[[#This Row],[Question ID]]="","",IF(Tabel5[[#This Row],[Respons Vendor]]=AE241,"ok","nok"))</f>
        <v>nok</v>
      </c>
      <c r="AC241" s="18" t="s">
        <v>68</v>
      </c>
      <c r="AD241" s="89">
        <v>1</v>
      </c>
      <c r="AE241" s="89" t="s">
        <v>230</v>
      </c>
      <c r="AF241" s="89">
        <f t="shared" si="141"/>
        <v>1</v>
      </c>
      <c r="AG241" s="89">
        <f>IF(AND(AE241="See Note",Tabel5[[#This Row],[Respons Vendor]]=AE241,Tabel5[[#This Row],[Note]]&lt;&gt;""),AF241,0)</f>
        <v>0</v>
      </c>
      <c r="AH241" s="89"/>
      <c r="AI241" s="90">
        <f>IF(AND(Tabel5[[#This Row],[Respons Vendor]]=AE241,Tabel5[[#This Row],[Respons Vendor]]&lt;&gt;"See Note"),AD241,AG241)</f>
        <v>0</v>
      </c>
      <c r="AJ241" s="18"/>
      <c r="AK241" s="89"/>
      <c r="AL241" s="18"/>
      <c r="AM241" s="95">
        <f t="shared" si="120"/>
        <v>0</v>
      </c>
      <c r="AN241" s="95">
        <f t="shared" si="121"/>
        <v>0</v>
      </c>
      <c r="AO241" s="95">
        <f t="shared" si="122"/>
        <v>0</v>
      </c>
      <c r="AP241" s="95">
        <f t="shared" si="123"/>
        <v>0</v>
      </c>
      <c r="AQ241" s="95">
        <f t="shared" si="124"/>
        <v>0</v>
      </c>
      <c r="AR241" s="95">
        <f t="shared" si="125"/>
        <v>0</v>
      </c>
      <c r="AS241" s="95">
        <f t="shared" si="126"/>
        <v>0</v>
      </c>
      <c r="AT241" s="95">
        <f t="shared" si="127"/>
        <v>0</v>
      </c>
      <c r="AU241" s="95">
        <f t="shared" si="128"/>
        <v>0</v>
      </c>
      <c r="AV241" s="95">
        <f t="shared" si="129"/>
        <v>0</v>
      </c>
      <c r="AW241" s="95">
        <f t="shared" si="130"/>
        <v>0</v>
      </c>
      <c r="AX241" s="95">
        <f t="shared" si="131"/>
        <v>0</v>
      </c>
      <c r="AY241" s="95">
        <f t="shared" si="132"/>
        <v>0</v>
      </c>
      <c r="AZ241" s="95">
        <f t="shared" si="133"/>
        <v>0</v>
      </c>
      <c r="BA241" s="95">
        <f t="shared" si="134"/>
        <v>0</v>
      </c>
      <c r="BB241" s="95">
        <f t="shared" si="135"/>
        <v>0</v>
      </c>
      <c r="BC241" s="95">
        <f t="shared" si="136"/>
        <v>1</v>
      </c>
      <c r="BD241" s="95">
        <f t="shared" si="137"/>
        <v>0</v>
      </c>
      <c r="BE241" s="95">
        <f t="shared" si="138"/>
        <v>0</v>
      </c>
      <c r="BF241" s="95">
        <f t="shared" si="139"/>
        <v>0</v>
      </c>
      <c r="BG241" s="64"/>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row>
    <row r="242" spans="1:82" ht="45" x14ac:dyDescent="0.2">
      <c r="A242" s="17" t="s">
        <v>1165</v>
      </c>
      <c r="B242" s="19" t="s">
        <v>1166</v>
      </c>
      <c r="C242" s="44" t="str">
        <f t="shared" si="140"/>
        <v/>
      </c>
      <c r="D242" s="44" t="str">
        <f t="shared" si="118"/>
        <v/>
      </c>
      <c r="E242" s="119" t="str">
        <f t="shared" si="117"/>
        <v>Yes</v>
      </c>
      <c r="F242" s="119" t="s">
        <v>746</v>
      </c>
      <c r="G242" s="117" t="s">
        <v>1164</v>
      </c>
      <c r="H242" s="18"/>
      <c r="I242" s="18"/>
      <c r="J242" s="18"/>
      <c r="K242" s="18"/>
      <c r="L242" s="18"/>
      <c r="M242" s="18"/>
      <c r="N242" s="18"/>
      <c r="O242" s="18"/>
      <c r="P242" s="18"/>
      <c r="Q242" s="18"/>
      <c r="R242" s="18"/>
      <c r="S242" s="18"/>
      <c r="T242" s="18"/>
      <c r="U242" s="18"/>
      <c r="V242" s="18"/>
      <c r="W242" s="18"/>
      <c r="X242" s="18"/>
      <c r="Y242" s="18"/>
      <c r="Z242" s="18"/>
      <c r="AA242" s="18"/>
      <c r="AB242" s="18" t="str">
        <f>IF(Tabel5[[#This Row],[Question ID]]="","",IF(Tabel5[[#This Row],[Respons Vendor]]=AE242,"ok","nok"))</f>
        <v>nok</v>
      </c>
      <c r="AC242" s="18" t="s">
        <v>68</v>
      </c>
      <c r="AD242" s="89">
        <v>1</v>
      </c>
      <c r="AE242" s="89" t="s">
        <v>230</v>
      </c>
      <c r="AF242" s="89">
        <f t="shared" si="141"/>
        <v>1</v>
      </c>
      <c r="AG242" s="89">
        <f>IF(AND(AE242="See Note",Tabel5[[#This Row],[Respons Vendor]]=AE242,Tabel5[[#This Row],[Note]]&lt;&gt;""),AF242,0)</f>
        <v>0</v>
      </c>
      <c r="AH242" s="89"/>
      <c r="AI242" s="90">
        <f>IF(AND(Tabel5[[#This Row],[Respons Vendor]]=AE242,Tabel5[[#This Row],[Respons Vendor]]&lt;&gt;"See Note"),AD242,AG242)</f>
        <v>0</v>
      </c>
      <c r="AJ242" s="18"/>
      <c r="AK242" s="89"/>
      <c r="AL242" s="18"/>
      <c r="AM242" s="95">
        <f t="shared" si="120"/>
        <v>0</v>
      </c>
      <c r="AN242" s="95">
        <f t="shared" si="121"/>
        <v>0</v>
      </c>
      <c r="AO242" s="95">
        <f t="shared" si="122"/>
        <v>0</v>
      </c>
      <c r="AP242" s="95">
        <f t="shared" si="123"/>
        <v>0</v>
      </c>
      <c r="AQ242" s="95">
        <f t="shared" si="124"/>
        <v>0</v>
      </c>
      <c r="AR242" s="95">
        <f t="shared" si="125"/>
        <v>0</v>
      </c>
      <c r="AS242" s="95">
        <f t="shared" si="126"/>
        <v>0</v>
      </c>
      <c r="AT242" s="95">
        <f t="shared" si="127"/>
        <v>0</v>
      </c>
      <c r="AU242" s="95">
        <f t="shared" si="128"/>
        <v>0</v>
      </c>
      <c r="AV242" s="95">
        <f t="shared" si="129"/>
        <v>0</v>
      </c>
      <c r="AW242" s="95">
        <f t="shared" si="130"/>
        <v>0</v>
      </c>
      <c r="AX242" s="95">
        <f t="shared" si="131"/>
        <v>0</v>
      </c>
      <c r="AY242" s="95">
        <f t="shared" si="132"/>
        <v>0</v>
      </c>
      <c r="AZ242" s="95">
        <f t="shared" si="133"/>
        <v>0</v>
      </c>
      <c r="BA242" s="95">
        <f t="shared" si="134"/>
        <v>0</v>
      </c>
      <c r="BB242" s="95">
        <f t="shared" si="135"/>
        <v>0</v>
      </c>
      <c r="BC242" s="95">
        <f t="shared" si="136"/>
        <v>1</v>
      </c>
      <c r="BD242" s="95">
        <f t="shared" si="137"/>
        <v>0</v>
      </c>
      <c r="BE242" s="95">
        <f t="shared" si="138"/>
        <v>0</v>
      </c>
      <c r="BF242" s="95">
        <f t="shared" si="139"/>
        <v>0</v>
      </c>
      <c r="BG242" s="64"/>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row>
    <row r="243" spans="1:82" ht="45" x14ac:dyDescent="0.2">
      <c r="A243" s="17" t="s">
        <v>1167</v>
      </c>
      <c r="B243" s="19" t="s">
        <v>1168</v>
      </c>
      <c r="C243" s="44" t="str">
        <f t="shared" si="140"/>
        <v/>
      </c>
      <c r="D243" s="44" t="str">
        <f t="shared" si="118"/>
        <v/>
      </c>
      <c r="E243" s="119" t="str">
        <f t="shared" si="117"/>
        <v>Yes</v>
      </c>
      <c r="F243" s="119" t="s">
        <v>746</v>
      </c>
      <c r="G243" s="117" t="s">
        <v>1164</v>
      </c>
      <c r="H243" s="18"/>
      <c r="I243" s="18"/>
      <c r="J243" s="18"/>
      <c r="K243" s="18"/>
      <c r="L243" s="18"/>
      <c r="M243" s="18"/>
      <c r="N243" s="18"/>
      <c r="O243" s="18"/>
      <c r="P243" s="18"/>
      <c r="Q243" s="18"/>
      <c r="R243" s="18"/>
      <c r="S243" s="18"/>
      <c r="T243" s="18"/>
      <c r="U243" s="18"/>
      <c r="V243" s="18"/>
      <c r="W243" s="18"/>
      <c r="X243" s="18"/>
      <c r="Y243" s="18"/>
      <c r="Z243" s="18"/>
      <c r="AA243" s="18"/>
      <c r="AB243" s="18" t="str">
        <f>IF(Tabel5[[#This Row],[Question ID]]="","",IF(Tabel5[[#This Row],[Respons Vendor]]=AE243,"ok","nok"))</f>
        <v>nok</v>
      </c>
      <c r="AC243" s="18" t="s">
        <v>68</v>
      </c>
      <c r="AD243" s="89">
        <v>1</v>
      </c>
      <c r="AE243" s="89" t="s">
        <v>230</v>
      </c>
      <c r="AF243" s="89">
        <f t="shared" si="141"/>
        <v>1</v>
      </c>
      <c r="AG243" s="89">
        <f>IF(AND(AE243="See Note",Tabel5[[#This Row],[Respons Vendor]]=AE243,Tabel5[[#This Row],[Note]]&lt;&gt;""),AF243,0)</f>
        <v>0</v>
      </c>
      <c r="AH243" s="89"/>
      <c r="AI243" s="90">
        <f>IF(AND(Tabel5[[#This Row],[Respons Vendor]]=AE243,Tabel5[[#This Row],[Respons Vendor]]&lt;&gt;"See Note"),AD243,AG243)</f>
        <v>0</v>
      </c>
      <c r="AJ243" s="18"/>
      <c r="AK243" s="89"/>
      <c r="AL243" s="18"/>
      <c r="AM243" s="95">
        <f t="shared" si="120"/>
        <v>0</v>
      </c>
      <c r="AN243" s="95">
        <f t="shared" si="121"/>
        <v>0</v>
      </c>
      <c r="AO243" s="95">
        <f t="shared" si="122"/>
        <v>0</v>
      </c>
      <c r="AP243" s="95">
        <f t="shared" si="123"/>
        <v>0</v>
      </c>
      <c r="AQ243" s="95">
        <f t="shared" si="124"/>
        <v>0</v>
      </c>
      <c r="AR243" s="95">
        <f t="shared" si="125"/>
        <v>0</v>
      </c>
      <c r="AS243" s="95">
        <f t="shared" si="126"/>
        <v>0</v>
      </c>
      <c r="AT243" s="95">
        <f t="shared" si="127"/>
        <v>0</v>
      </c>
      <c r="AU243" s="95">
        <f t="shared" si="128"/>
        <v>0</v>
      </c>
      <c r="AV243" s="95">
        <f t="shared" si="129"/>
        <v>0</v>
      </c>
      <c r="AW243" s="95">
        <f t="shared" si="130"/>
        <v>0</v>
      </c>
      <c r="AX243" s="95">
        <f t="shared" si="131"/>
        <v>0</v>
      </c>
      <c r="AY243" s="95">
        <f t="shared" si="132"/>
        <v>0</v>
      </c>
      <c r="AZ243" s="95">
        <f t="shared" si="133"/>
        <v>0</v>
      </c>
      <c r="BA243" s="95">
        <f t="shared" si="134"/>
        <v>0</v>
      </c>
      <c r="BB243" s="95">
        <f t="shared" si="135"/>
        <v>0</v>
      </c>
      <c r="BC243" s="95">
        <f t="shared" si="136"/>
        <v>1</v>
      </c>
      <c r="BD243" s="95">
        <f t="shared" si="137"/>
        <v>0</v>
      </c>
      <c r="BE243" s="95">
        <f t="shared" si="138"/>
        <v>0</v>
      </c>
      <c r="BF243" s="95">
        <f t="shared" si="139"/>
        <v>0</v>
      </c>
      <c r="BG243" s="64"/>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row>
    <row r="244" spans="1:82" ht="45" x14ac:dyDescent="0.2">
      <c r="A244" s="17" t="s">
        <v>1169</v>
      </c>
      <c r="B244" s="19" t="s">
        <v>1170</v>
      </c>
      <c r="C244" s="44" t="str">
        <f t="shared" si="140"/>
        <v/>
      </c>
      <c r="D244" s="44" t="str">
        <f t="shared" si="118"/>
        <v/>
      </c>
      <c r="E244" s="119" t="str">
        <f t="shared" si="117"/>
        <v>Yes</v>
      </c>
      <c r="F244" s="119" t="s">
        <v>746</v>
      </c>
      <c r="G244" s="117" t="s">
        <v>1164</v>
      </c>
      <c r="H244" s="18"/>
      <c r="I244" s="18"/>
      <c r="J244" s="18"/>
      <c r="K244" s="18"/>
      <c r="L244" s="18"/>
      <c r="M244" s="18"/>
      <c r="N244" s="18"/>
      <c r="O244" s="18"/>
      <c r="P244" s="18"/>
      <c r="Q244" s="18"/>
      <c r="R244" s="18"/>
      <c r="S244" s="18"/>
      <c r="T244" s="18"/>
      <c r="U244" s="18"/>
      <c r="V244" s="18"/>
      <c r="W244" s="18"/>
      <c r="X244" s="18"/>
      <c r="Y244" s="18"/>
      <c r="Z244" s="18"/>
      <c r="AA244" s="18"/>
      <c r="AB244" s="18" t="str">
        <f>IF(Tabel5[[#This Row],[Question ID]]="","",IF(Tabel5[[#This Row],[Respons Vendor]]=AE244,"ok","nok"))</f>
        <v>nok</v>
      </c>
      <c r="AC244" s="18" t="s">
        <v>68</v>
      </c>
      <c r="AD244" s="89">
        <v>1</v>
      </c>
      <c r="AE244" s="89" t="s">
        <v>230</v>
      </c>
      <c r="AF244" s="89">
        <f t="shared" si="141"/>
        <v>1</v>
      </c>
      <c r="AG244" s="89">
        <f>IF(AND(AE244="See Note",Tabel5[[#This Row],[Respons Vendor]]=AE244,Tabel5[[#This Row],[Note]]&lt;&gt;""),AF244,0)</f>
        <v>0</v>
      </c>
      <c r="AH244" s="89"/>
      <c r="AI244" s="90">
        <f>IF(AND(Tabel5[[#This Row],[Respons Vendor]]=AE244,Tabel5[[#This Row],[Respons Vendor]]&lt;&gt;"See Note"),AD244,AG244)</f>
        <v>0</v>
      </c>
      <c r="AJ244" s="18"/>
      <c r="AK244" s="89"/>
      <c r="AL244" s="18"/>
      <c r="AM244" s="95">
        <f t="shared" si="120"/>
        <v>0</v>
      </c>
      <c r="AN244" s="95">
        <f t="shared" si="121"/>
        <v>0</v>
      </c>
      <c r="AO244" s="95">
        <f t="shared" si="122"/>
        <v>0</v>
      </c>
      <c r="AP244" s="95">
        <f t="shared" si="123"/>
        <v>0</v>
      </c>
      <c r="AQ244" s="95">
        <f t="shared" si="124"/>
        <v>0</v>
      </c>
      <c r="AR244" s="95">
        <f t="shared" si="125"/>
        <v>0</v>
      </c>
      <c r="AS244" s="95">
        <f t="shared" si="126"/>
        <v>0</v>
      </c>
      <c r="AT244" s="95">
        <f t="shared" si="127"/>
        <v>0</v>
      </c>
      <c r="AU244" s="95">
        <f t="shared" si="128"/>
        <v>0</v>
      </c>
      <c r="AV244" s="95">
        <f t="shared" si="129"/>
        <v>0</v>
      </c>
      <c r="AW244" s="95">
        <f t="shared" si="130"/>
        <v>0</v>
      </c>
      <c r="AX244" s="95">
        <f t="shared" si="131"/>
        <v>0</v>
      </c>
      <c r="AY244" s="95">
        <f t="shared" si="132"/>
        <v>0</v>
      </c>
      <c r="AZ244" s="95">
        <f t="shared" si="133"/>
        <v>0</v>
      </c>
      <c r="BA244" s="95">
        <f t="shared" si="134"/>
        <v>0</v>
      </c>
      <c r="BB244" s="95">
        <f t="shared" si="135"/>
        <v>0</v>
      </c>
      <c r="BC244" s="95">
        <f t="shared" si="136"/>
        <v>1</v>
      </c>
      <c r="BD244" s="95">
        <f t="shared" si="137"/>
        <v>0</v>
      </c>
      <c r="BE244" s="95">
        <f t="shared" si="138"/>
        <v>0</v>
      </c>
      <c r="BF244" s="95">
        <f t="shared" si="139"/>
        <v>0</v>
      </c>
      <c r="BG244" s="64"/>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row>
    <row r="245" spans="1:82" ht="25.5" x14ac:dyDescent="0.2">
      <c r="A245" s="17" t="s">
        <v>1171</v>
      </c>
      <c r="B245" s="19" t="s">
        <v>1172</v>
      </c>
      <c r="C245" s="44" t="str">
        <f t="shared" si="140"/>
        <v/>
      </c>
      <c r="D245" s="44" t="str">
        <f t="shared" si="118"/>
        <v/>
      </c>
      <c r="E245" s="119" t="str">
        <f t="shared" si="117"/>
        <v>Yes</v>
      </c>
      <c r="F245" s="119" t="s">
        <v>746</v>
      </c>
      <c r="G245" s="117"/>
      <c r="H245" s="18"/>
      <c r="I245" s="18"/>
      <c r="J245" s="18"/>
      <c r="K245" s="18"/>
      <c r="L245" s="18"/>
      <c r="M245" s="18"/>
      <c r="N245" s="18"/>
      <c r="O245" s="18"/>
      <c r="P245" s="18"/>
      <c r="Q245" s="18"/>
      <c r="R245" s="18"/>
      <c r="S245" s="18"/>
      <c r="T245" s="18"/>
      <c r="U245" s="18"/>
      <c r="V245" s="18"/>
      <c r="W245" s="18"/>
      <c r="X245" s="18"/>
      <c r="Y245" s="18"/>
      <c r="Z245" s="18"/>
      <c r="AA245" s="18"/>
      <c r="AB245" s="18" t="str">
        <f>IF(Tabel5[[#This Row],[Question ID]]="","",IF(Tabel5[[#This Row],[Respons Vendor]]=AE245,"ok","nok"))</f>
        <v>nok</v>
      </c>
      <c r="AC245" s="18" t="s">
        <v>68</v>
      </c>
      <c r="AD245" s="105">
        <v>3</v>
      </c>
      <c r="AE245" s="89" t="s">
        <v>230</v>
      </c>
      <c r="AF245" s="89">
        <f t="shared" si="141"/>
        <v>3</v>
      </c>
      <c r="AG245" s="89">
        <f>IF(AND(AE245="See Note",Tabel5[[#This Row],[Respons Vendor]]=AE245,Tabel5[[#This Row],[Note]]&lt;&gt;""),AF245,0)</f>
        <v>0</v>
      </c>
      <c r="AH245" s="89"/>
      <c r="AI245" s="90">
        <f>IF(AND(Tabel5[[#This Row],[Respons Vendor]]=AE245,Tabel5[[#This Row],[Respons Vendor]]&lt;&gt;"See Note"),AD245,AG245)</f>
        <v>0</v>
      </c>
      <c r="AJ245" s="18"/>
      <c r="AK245" s="89"/>
      <c r="AL245" s="18"/>
      <c r="AM245" s="95">
        <f t="shared" si="120"/>
        <v>0</v>
      </c>
      <c r="AN245" s="95">
        <f t="shared" si="121"/>
        <v>0</v>
      </c>
      <c r="AO245" s="95">
        <f t="shared" si="122"/>
        <v>0</v>
      </c>
      <c r="AP245" s="95">
        <f t="shared" si="123"/>
        <v>0</v>
      </c>
      <c r="AQ245" s="95">
        <f t="shared" si="124"/>
        <v>0</v>
      </c>
      <c r="AR245" s="95">
        <f t="shared" si="125"/>
        <v>0</v>
      </c>
      <c r="AS245" s="95">
        <f t="shared" si="126"/>
        <v>0</v>
      </c>
      <c r="AT245" s="95">
        <f t="shared" si="127"/>
        <v>0</v>
      </c>
      <c r="AU245" s="95">
        <f t="shared" si="128"/>
        <v>0</v>
      </c>
      <c r="AV245" s="95">
        <f t="shared" si="129"/>
        <v>0</v>
      </c>
      <c r="AW245" s="95">
        <f t="shared" si="130"/>
        <v>0</v>
      </c>
      <c r="AX245" s="95">
        <f t="shared" si="131"/>
        <v>0</v>
      </c>
      <c r="AY245" s="95">
        <f t="shared" si="132"/>
        <v>0</v>
      </c>
      <c r="AZ245" s="95">
        <f t="shared" si="133"/>
        <v>0</v>
      </c>
      <c r="BA245" s="95">
        <f t="shared" si="134"/>
        <v>0</v>
      </c>
      <c r="BB245" s="95">
        <f t="shared" si="135"/>
        <v>0</v>
      </c>
      <c r="BC245" s="95">
        <f t="shared" si="136"/>
        <v>3</v>
      </c>
      <c r="BD245" s="95">
        <f t="shared" si="137"/>
        <v>0</v>
      </c>
      <c r="BE245" s="95">
        <f t="shared" si="138"/>
        <v>0</v>
      </c>
      <c r="BF245" s="95">
        <f t="shared" si="139"/>
        <v>0</v>
      </c>
      <c r="BG245" s="64"/>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row>
    <row r="246" spans="1:82" ht="45" x14ac:dyDescent="0.2">
      <c r="A246" s="17" t="s">
        <v>1173</v>
      </c>
      <c r="B246" s="19" t="s">
        <v>1174</v>
      </c>
      <c r="C246" s="44" t="str">
        <f t="shared" si="140"/>
        <v/>
      </c>
      <c r="D246" s="44" t="str">
        <f t="shared" si="118"/>
        <v/>
      </c>
      <c r="E246" s="119" t="str">
        <f t="shared" si="117"/>
        <v>No</v>
      </c>
      <c r="F246" s="119" t="s">
        <v>746</v>
      </c>
      <c r="G246" s="117" t="s">
        <v>1175</v>
      </c>
      <c r="H246" s="18"/>
      <c r="I246" s="18"/>
      <c r="J246" s="18"/>
      <c r="K246" s="18"/>
      <c r="L246" s="18"/>
      <c r="M246" s="18"/>
      <c r="N246" s="18"/>
      <c r="O246" s="18"/>
      <c r="P246" s="18"/>
      <c r="Q246" s="18"/>
      <c r="R246" s="18"/>
      <c r="S246" s="18"/>
      <c r="T246" s="18"/>
      <c r="U246" s="18"/>
      <c r="V246" s="18"/>
      <c r="W246" s="18"/>
      <c r="X246" s="18"/>
      <c r="Y246" s="18"/>
      <c r="Z246" s="18"/>
      <c r="AA246" s="18"/>
      <c r="AB246" s="18" t="str">
        <f>IF(Tabel5[[#This Row],[Question ID]]="","",IF(Tabel5[[#This Row],[Respons Vendor]]=AE246,"ok","nok"))</f>
        <v>nok</v>
      </c>
      <c r="AC246" s="18" t="s">
        <v>68</v>
      </c>
      <c r="AD246" s="89">
        <v>1</v>
      </c>
      <c r="AE246" s="89" t="s">
        <v>684</v>
      </c>
      <c r="AF246" s="89">
        <f t="shared" si="141"/>
        <v>1</v>
      </c>
      <c r="AG246" s="89">
        <f>IF(AND(AE246="See Note",Tabel5[[#This Row],[Respons Vendor]]=AE246,Tabel5[[#This Row],[Note]]&lt;&gt;""),AF246,0)</f>
        <v>0</v>
      </c>
      <c r="AH246" s="89"/>
      <c r="AI246" s="90">
        <f>IF(AND(Tabel5[[#This Row],[Respons Vendor]]=AE246,Tabel5[[#This Row],[Respons Vendor]]&lt;&gt;"See Note"),AD246,AG246)</f>
        <v>0</v>
      </c>
      <c r="AJ246" s="18"/>
      <c r="AK246" s="89"/>
      <c r="AL246" s="18"/>
      <c r="AM246" s="95">
        <f t="shared" si="120"/>
        <v>0</v>
      </c>
      <c r="AN246" s="95">
        <f t="shared" si="121"/>
        <v>0</v>
      </c>
      <c r="AO246" s="95">
        <f t="shared" si="122"/>
        <v>0</v>
      </c>
      <c r="AP246" s="95">
        <f t="shared" si="123"/>
        <v>0</v>
      </c>
      <c r="AQ246" s="95">
        <f t="shared" si="124"/>
        <v>0</v>
      </c>
      <c r="AR246" s="95">
        <f t="shared" si="125"/>
        <v>0</v>
      </c>
      <c r="AS246" s="95">
        <f t="shared" si="126"/>
        <v>0</v>
      </c>
      <c r="AT246" s="95">
        <f t="shared" si="127"/>
        <v>0</v>
      </c>
      <c r="AU246" s="95">
        <f t="shared" si="128"/>
        <v>0</v>
      </c>
      <c r="AV246" s="95">
        <f t="shared" si="129"/>
        <v>0</v>
      </c>
      <c r="AW246" s="95">
        <f t="shared" si="130"/>
        <v>0</v>
      </c>
      <c r="AX246" s="95">
        <f t="shared" si="131"/>
        <v>0</v>
      </c>
      <c r="AY246" s="95">
        <f t="shared" si="132"/>
        <v>0</v>
      </c>
      <c r="AZ246" s="95">
        <f t="shared" si="133"/>
        <v>0</v>
      </c>
      <c r="BA246" s="95">
        <f t="shared" si="134"/>
        <v>0</v>
      </c>
      <c r="BB246" s="95">
        <f t="shared" si="135"/>
        <v>0</v>
      </c>
      <c r="BC246" s="95">
        <f t="shared" si="136"/>
        <v>1</v>
      </c>
      <c r="BD246" s="95">
        <f t="shared" si="137"/>
        <v>0</v>
      </c>
      <c r="BE246" s="95">
        <f t="shared" si="138"/>
        <v>0</v>
      </c>
      <c r="BF246" s="95">
        <f t="shared" si="139"/>
        <v>0</v>
      </c>
      <c r="BG246" s="64"/>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row>
    <row r="247" spans="1:82" ht="25.5" x14ac:dyDescent="0.2">
      <c r="A247" s="17" t="s">
        <v>1176</v>
      </c>
      <c r="B247" s="19" t="s">
        <v>1177</v>
      </c>
      <c r="C247" s="44" t="str">
        <f t="shared" si="140"/>
        <v/>
      </c>
      <c r="D247" s="44" t="str">
        <f t="shared" si="118"/>
        <v/>
      </c>
      <c r="E247" s="119" t="str">
        <f t="shared" si="117"/>
        <v>Yes</v>
      </c>
      <c r="F247" s="119" t="s">
        <v>758</v>
      </c>
      <c r="G247" s="254" t="s">
        <v>1178</v>
      </c>
      <c r="H247" s="18"/>
      <c r="I247" s="18"/>
      <c r="J247" s="18"/>
      <c r="K247" s="18"/>
      <c r="L247" s="18"/>
      <c r="M247" s="18"/>
      <c r="N247" s="18"/>
      <c r="O247" s="18"/>
      <c r="P247" s="18"/>
      <c r="Q247" s="18"/>
      <c r="R247" s="18"/>
      <c r="S247" s="18"/>
      <c r="T247" s="18"/>
      <c r="U247" s="18"/>
      <c r="V247" s="18"/>
      <c r="W247" s="18"/>
      <c r="X247" s="18"/>
      <c r="Y247" s="18"/>
      <c r="Z247" s="18"/>
      <c r="AA247" s="18"/>
      <c r="AB247" s="18" t="str">
        <f>IF(Tabel5[[#This Row],[Question ID]]="","",IF(Tabel5[[#This Row],[Respons Vendor]]=AE247,"ok","nok"))</f>
        <v>nok</v>
      </c>
      <c r="AC247" s="18" t="s">
        <v>68</v>
      </c>
      <c r="AD247" s="89">
        <v>1</v>
      </c>
      <c r="AE247" s="89" t="s">
        <v>230</v>
      </c>
      <c r="AF247" s="89">
        <f t="shared" si="141"/>
        <v>1</v>
      </c>
      <c r="AG247" s="89">
        <f>IF(AND(AE247="See Note",Tabel5[[#This Row],[Respons Vendor]]=AE247,Tabel5[[#This Row],[Note]]&lt;&gt;""),AF247,0)</f>
        <v>0</v>
      </c>
      <c r="AH247" s="89"/>
      <c r="AI247" s="90">
        <f>IF(AND(Tabel5[[#This Row],[Respons Vendor]]=AE247,Tabel5[[#This Row],[Respons Vendor]]&lt;&gt;"See Note"),AD247,AG247)</f>
        <v>0</v>
      </c>
      <c r="AJ247" s="18"/>
      <c r="AK247" s="89"/>
      <c r="AL247" s="18"/>
      <c r="AM247" s="95">
        <f t="shared" si="120"/>
        <v>0</v>
      </c>
      <c r="AN247" s="95">
        <f t="shared" si="121"/>
        <v>0</v>
      </c>
      <c r="AO247" s="95">
        <f t="shared" si="122"/>
        <v>0</v>
      </c>
      <c r="AP247" s="95">
        <f t="shared" si="123"/>
        <v>0</v>
      </c>
      <c r="AQ247" s="95">
        <f t="shared" si="124"/>
        <v>0</v>
      </c>
      <c r="AR247" s="95">
        <f t="shared" si="125"/>
        <v>0</v>
      </c>
      <c r="AS247" s="95">
        <f t="shared" si="126"/>
        <v>0</v>
      </c>
      <c r="AT247" s="95">
        <f t="shared" si="127"/>
        <v>0</v>
      </c>
      <c r="AU247" s="95">
        <f t="shared" si="128"/>
        <v>0</v>
      </c>
      <c r="AV247" s="95">
        <f t="shared" si="129"/>
        <v>0</v>
      </c>
      <c r="AW247" s="95">
        <f t="shared" si="130"/>
        <v>0</v>
      </c>
      <c r="AX247" s="95">
        <f t="shared" si="131"/>
        <v>0</v>
      </c>
      <c r="AY247" s="95">
        <f t="shared" si="132"/>
        <v>0</v>
      </c>
      <c r="AZ247" s="95">
        <f t="shared" si="133"/>
        <v>0</v>
      </c>
      <c r="BA247" s="95">
        <f t="shared" si="134"/>
        <v>0</v>
      </c>
      <c r="BB247" s="95">
        <f t="shared" si="135"/>
        <v>0</v>
      </c>
      <c r="BC247" s="95">
        <f t="shared" si="136"/>
        <v>1</v>
      </c>
      <c r="BD247" s="95">
        <f t="shared" si="137"/>
        <v>0</v>
      </c>
      <c r="BE247" s="95">
        <f t="shared" si="138"/>
        <v>0</v>
      </c>
      <c r="BF247" s="95">
        <f t="shared" si="139"/>
        <v>0</v>
      </c>
      <c r="BG247" s="64"/>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row>
    <row r="248" spans="1:82" ht="33.75" x14ac:dyDescent="0.2">
      <c r="A248" s="17" t="s">
        <v>1179</v>
      </c>
      <c r="B248" s="19" t="s">
        <v>1180</v>
      </c>
      <c r="C248" s="44" t="str">
        <f t="shared" si="140"/>
        <v/>
      </c>
      <c r="D248" s="44" t="str">
        <f t="shared" si="118"/>
        <v/>
      </c>
      <c r="E248" s="119" t="str">
        <f t="shared" si="117"/>
        <v>Yes</v>
      </c>
      <c r="F248" s="119" t="s">
        <v>758</v>
      </c>
      <c r="G248" s="117" t="s">
        <v>1181</v>
      </c>
      <c r="H248" s="18"/>
      <c r="I248" s="18"/>
      <c r="J248" s="18"/>
      <c r="K248" s="18"/>
      <c r="L248" s="18"/>
      <c r="M248" s="18"/>
      <c r="N248" s="18"/>
      <c r="O248" s="18"/>
      <c r="P248" s="18"/>
      <c r="Q248" s="18"/>
      <c r="R248" s="18"/>
      <c r="S248" s="18"/>
      <c r="T248" s="18"/>
      <c r="U248" s="18"/>
      <c r="V248" s="18"/>
      <c r="W248" s="18"/>
      <c r="X248" s="18"/>
      <c r="Y248" s="18"/>
      <c r="Z248" s="18"/>
      <c r="AA248" s="18"/>
      <c r="AB248" s="18" t="str">
        <f>IF(Tabel5[[#This Row],[Question ID]]="","",IF(Tabel5[[#This Row],[Respons Vendor]]=AE248,"ok","nok"))</f>
        <v>nok</v>
      </c>
      <c r="AC248" s="18" t="s">
        <v>68</v>
      </c>
      <c r="AD248" s="105">
        <v>3</v>
      </c>
      <c r="AE248" s="89" t="s">
        <v>230</v>
      </c>
      <c r="AF248" s="89">
        <f t="shared" si="141"/>
        <v>3</v>
      </c>
      <c r="AG248" s="89">
        <f>IF(AND(AE248="See Note",Tabel5[[#This Row],[Respons Vendor]]=AE248,Tabel5[[#This Row],[Note]]&lt;&gt;""),AF248,0)</f>
        <v>0</v>
      </c>
      <c r="AH248" s="89"/>
      <c r="AI248" s="90">
        <f>IF(AND(Tabel5[[#This Row],[Respons Vendor]]=AE248,Tabel5[[#This Row],[Respons Vendor]]&lt;&gt;"See Note"),AD248,AG248)</f>
        <v>0</v>
      </c>
      <c r="AJ248" s="18"/>
      <c r="AK248" s="89"/>
      <c r="AL248" s="18"/>
      <c r="AM248" s="95">
        <f t="shared" si="120"/>
        <v>0</v>
      </c>
      <c r="AN248" s="95">
        <f t="shared" si="121"/>
        <v>0</v>
      </c>
      <c r="AO248" s="95">
        <f t="shared" si="122"/>
        <v>0</v>
      </c>
      <c r="AP248" s="95">
        <f t="shared" si="123"/>
        <v>0</v>
      </c>
      <c r="AQ248" s="95">
        <f t="shared" si="124"/>
        <v>0</v>
      </c>
      <c r="AR248" s="95">
        <f t="shared" si="125"/>
        <v>0</v>
      </c>
      <c r="AS248" s="95">
        <f t="shared" si="126"/>
        <v>0</v>
      </c>
      <c r="AT248" s="95">
        <f t="shared" si="127"/>
        <v>0</v>
      </c>
      <c r="AU248" s="95">
        <f t="shared" si="128"/>
        <v>0</v>
      </c>
      <c r="AV248" s="95">
        <f t="shared" si="129"/>
        <v>0</v>
      </c>
      <c r="AW248" s="95">
        <f t="shared" si="130"/>
        <v>0</v>
      </c>
      <c r="AX248" s="95">
        <f t="shared" si="131"/>
        <v>0</v>
      </c>
      <c r="AY248" s="95">
        <f t="shared" si="132"/>
        <v>0</v>
      </c>
      <c r="AZ248" s="95">
        <f t="shared" si="133"/>
        <v>0</v>
      </c>
      <c r="BA248" s="95">
        <f t="shared" si="134"/>
        <v>0</v>
      </c>
      <c r="BB248" s="95">
        <f t="shared" si="135"/>
        <v>0</v>
      </c>
      <c r="BC248" s="95">
        <f t="shared" si="136"/>
        <v>3</v>
      </c>
      <c r="BD248" s="95">
        <f t="shared" si="137"/>
        <v>0</v>
      </c>
      <c r="BE248" s="95">
        <f t="shared" si="138"/>
        <v>0</v>
      </c>
      <c r="BF248" s="95">
        <f t="shared" si="139"/>
        <v>0</v>
      </c>
      <c r="BG248" s="64"/>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row>
    <row r="249" spans="1:82" ht="33.75" x14ac:dyDescent="0.2">
      <c r="A249" s="244" t="s">
        <v>1182</v>
      </c>
      <c r="B249" s="247" t="s">
        <v>1183</v>
      </c>
      <c r="C249" s="44" t="str">
        <f t="shared" si="140"/>
        <v/>
      </c>
      <c r="D249" s="44" t="str">
        <f t="shared" si="118"/>
        <v/>
      </c>
      <c r="E249" s="119" t="str">
        <f t="shared" si="117"/>
        <v>Yes</v>
      </c>
      <c r="F249" s="119" t="s">
        <v>758</v>
      </c>
      <c r="G249" s="117" t="s">
        <v>1181</v>
      </c>
      <c r="H249" s="18"/>
      <c r="I249" s="18"/>
      <c r="J249" s="18"/>
      <c r="K249" s="18"/>
      <c r="L249" s="18"/>
      <c r="M249" s="18"/>
      <c r="N249" s="18"/>
      <c r="O249" s="18"/>
      <c r="P249" s="18"/>
      <c r="Q249" s="18"/>
      <c r="R249" s="18"/>
      <c r="S249" s="18"/>
      <c r="T249" s="18"/>
      <c r="U249" s="18"/>
      <c r="V249" s="18"/>
      <c r="W249" s="18"/>
      <c r="X249" s="18"/>
      <c r="Y249" s="18"/>
      <c r="Z249" s="18"/>
      <c r="AA249" s="18"/>
      <c r="AB249" s="18" t="str">
        <f>IF(Tabel5[[#This Row],[Question ID]]="","",IF(Tabel5[[#This Row],[Respons Vendor]]=AE249,"ok","nok"))</f>
        <v>nok</v>
      </c>
      <c r="AC249" s="18" t="s">
        <v>68</v>
      </c>
      <c r="AD249" s="89">
        <v>1</v>
      </c>
      <c r="AE249" s="89" t="s">
        <v>230</v>
      </c>
      <c r="AF249" s="89">
        <f t="shared" si="141"/>
        <v>1</v>
      </c>
      <c r="AG249" s="89">
        <f>IF(AND(AE249="See Note",Tabel5[[#This Row],[Respons Vendor]]=AE249,Tabel5[[#This Row],[Note]]&lt;&gt;""),AF249,0)</f>
        <v>0</v>
      </c>
      <c r="AH249" s="89"/>
      <c r="AI249" s="90">
        <f>IF(AND(Tabel5[[#This Row],[Respons Vendor]]=AE249,Tabel5[[#This Row],[Respons Vendor]]&lt;&gt;"See Note"),AD249,AG249)</f>
        <v>0</v>
      </c>
      <c r="AJ249" s="18"/>
      <c r="AK249" s="89"/>
      <c r="AL249" s="18"/>
      <c r="AM249" s="95">
        <f t="shared" si="120"/>
        <v>0</v>
      </c>
      <c r="AN249" s="95">
        <f t="shared" si="121"/>
        <v>0</v>
      </c>
      <c r="AO249" s="95">
        <f t="shared" si="122"/>
        <v>0</v>
      </c>
      <c r="AP249" s="95">
        <f t="shared" si="123"/>
        <v>0</v>
      </c>
      <c r="AQ249" s="95">
        <f t="shared" si="124"/>
        <v>0</v>
      </c>
      <c r="AR249" s="95">
        <f t="shared" si="125"/>
        <v>0</v>
      </c>
      <c r="AS249" s="95">
        <f t="shared" si="126"/>
        <v>0</v>
      </c>
      <c r="AT249" s="95">
        <f t="shared" si="127"/>
        <v>0</v>
      </c>
      <c r="AU249" s="95">
        <f t="shared" si="128"/>
        <v>0</v>
      </c>
      <c r="AV249" s="95">
        <f t="shared" si="129"/>
        <v>0</v>
      </c>
      <c r="AW249" s="95">
        <f t="shared" si="130"/>
        <v>0</v>
      </c>
      <c r="AX249" s="95">
        <f t="shared" si="131"/>
        <v>0</v>
      </c>
      <c r="AY249" s="95">
        <f t="shared" si="132"/>
        <v>0</v>
      </c>
      <c r="AZ249" s="95">
        <f t="shared" si="133"/>
        <v>0</v>
      </c>
      <c r="BA249" s="95">
        <f t="shared" si="134"/>
        <v>0</v>
      </c>
      <c r="BB249" s="95">
        <f t="shared" si="135"/>
        <v>0</v>
      </c>
      <c r="BC249" s="95">
        <f t="shared" si="136"/>
        <v>1</v>
      </c>
      <c r="BD249" s="95">
        <f t="shared" si="137"/>
        <v>0</v>
      </c>
      <c r="BE249" s="95">
        <f t="shared" si="138"/>
        <v>0</v>
      </c>
      <c r="BF249" s="95">
        <f t="shared" si="139"/>
        <v>0</v>
      </c>
      <c r="BG249" s="64"/>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row>
    <row r="250" spans="1:82" x14ac:dyDescent="0.2">
      <c r="A250" s="17" t="s">
        <v>1184</v>
      </c>
      <c r="B250" s="19" t="s">
        <v>1185</v>
      </c>
      <c r="C250" s="44" t="str">
        <f t="shared" si="140"/>
        <v/>
      </c>
      <c r="D250" s="44" t="str">
        <f t="shared" si="118"/>
        <v/>
      </c>
      <c r="E250" s="119" t="str">
        <f t="shared" si="117"/>
        <v>Yes</v>
      </c>
      <c r="F250" s="119" t="s">
        <v>746</v>
      </c>
      <c r="G250" s="254" t="s">
        <v>1186</v>
      </c>
      <c r="H250" s="18"/>
      <c r="I250" s="18"/>
      <c r="J250" s="18"/>
      <c r="K250" s="18"/>
      <c r="L250" s="18"/>
      <c r="M250" s="18"/>
      <c r="N250" s="18"/>
      <c r="O250" s="18"/>
      <c r="P250" s="18"/>
      <c r="Q250" s="18"/>
      <c r="R250" s="18"/>
      <c r="S250" s="18"/>
      <c r="T250" s="18"/>
      <c r="U250" s="18"/>
      <c r="V250" s="18"/>
      <c r="W250" s="18"/>
      <c r="X250" s="18"/>
      <c r="Y250" s="18"/>
      <c r="Z250" s="18"/>
      <c r="AA250" s="18"/>
      <c r="AB250" s="18" t="str">
        <f>IF(Tabel5[[#This Row],[Question ID]]="","",IF(Tabel5[[#This Row],[Respons Vendor]]=AE250,"ok","nok"))</f>
        <v>nok</v>
      </c>
      <c r="AC250" s="18" t="s">
        <v>68</v>
      </c>
      <c r="AD250" s="89">
        <v>1</v>
      </c>
      <c r="AE250" s="89" t="s">
        <v>230</v>
      </c>
      <c r="AF250" s="89">
        <f t="shared" si="141"/>
        <v>1</v>
      </c>
      <c r="AG250" s="89">
        <f>IF(AND(AE250="See Note",Tabel5[[#This Row],[Respons Vendor]]=AE250,Tabel5[[#This Row],[Note]]&lt;&gt;""),AF250,0)</f>
        <v>0</v>
      </c>
      <c r="AH250" s="89"/>
      <c r="AI250" s="90">
        <f>IF(AND(Tabel5[[#This Row],[Respons Vendor]]=AE250,Tabel5[[#This Row],[Respons Vendor]]&lt;&gt;"See Note"),AD250,AG250)</f>
        <v>0</v>
      </c>
      <c r="AJ250" s="18"/>
      <c r="AK250" s="89"/>
      <c r="AL250" s="18"/>
      <c r="AM250" s="95">
        <f t="shared" si="120"/>
        <v>0</v>
      </c>
      <c r="AN250" s="95">
        <f t="shared" si="121"/>
        <v>0</v>
      </c>
      <c r="AO250" s="95">
        <f t="shared" si="122"/>
        <v>0</v>
      </c>
      <c r="AP250" s="95">
        <f t="shared" si="123"/>
        <v>0</v>
      </c>
      <c r="AQ250" s="95">
        <f t="shared" si="124"/>
        <v>0</v>
      </c>
      <c r="AR250" s="95">
        <f t="shared" si="125"/>
        <v>0</v>
      </c>
      <c r="AS250" s="95">
        <f t="shared" si="126"/>
        <v>0</v>
      </c>
      <c r="AT250" s="95">
        <f t="shared" si="127"/>
        <v>0</v>
      </c>
      <c r="AU250" s="95">
        <f t="shared" si="128"/>
        <v>0</v>
      </c>
      <c r="AV250" s="95">
        <f t="shared" si="129"/>
        <v>0</v>
      </c>
      <c r="AW250" s="95">
        <f t="shared" si="130"/>
        <v>0</v>
      </c>
      <c r="AX250" s="95">
        <f t="shared" si="131"/>
        <v>0</v>
      </c>
      <c r="AY250" s="95">
        <f t="shared" si="132"/>
        <v>0</v>
      </c>
      <c r="AZ250" s="95">
        <f t="shared" si="133"/>
        <v>0</v>
      </c>
      <c r="BA250" s="95">
        <f t="shared" si="134"/>
        <v>0</v>
      </c>
      <c r="BB250" s="95">
        <f t="shared" si="135"/>
        <v>0</v>
      </c>
      <c r="BC250" s="95">
        <f t="shared" si="136"/>
        <v>1</v>
      </c>
      <c r="BD250" s="95">
        <f t="shared" si="137"/>
        <v>0</v>
      </c>
      <c r="BE250" s="95">
        <f t="shared" si="138"/>
        <v>0</v>
      </c>
      <c r="BF250" s="95">
        <f t="shared" si="139"/>
        <v>0</v>
      </c>
      <c r="BG250" s="64"/>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row>
    <row r="251" spans="1:82" x14ac:dyDescent="0.2">
      <c r="A251" s="17" t="s">
        <v>1187</v>
      </c>
      <c r="B251" s="19" t="s">
        <v>1188</v>
      </c>
      <c r="C251" s="44" t="str">
        <f t="shared" si="140"/>
        <v/>
      </c>
      <c r="D251" s="44" t="str">
        <f t="shared" si="118"/>
        <v/>
      </c>
      <c r="E251" s="119" t="str">
        <f t="shared" si="117"/>
        <v>See Note</v>
      </c>
      <c r="F251" s="119" t="s">
        <v>341</v>
      </c>
      <c r="G251" s="254" t="s">
        <v>1189</v>
      </c>
      <c r="H251" s="18"/>
      <c r="I251" s="18"/>
      <c r="J251" s="18"/>
      <c r="K251" s="18"/>
      <c r="L251" s="18"/>
      <c r="M251" s="18"/>
      <c r="N251" s="18"/>
      <c r="O251" s="18"/>
      <c r="P251" s="18"/>
      <c r="Q251" s="18"/>
      <c r="R251" s="18"/>
      <c r="S251" s="18"/>
      <c r="T251" s="18"/>
      <c r="U251" s="18"/>
      <c r="V251" s="18"/>
      <c r="W251" s="18"/>
      <c r="X251" s="18"/>
      <c r="Y251" s="18"/>
      <c r="Z251" s="18"/>
      <c r="AA251" s="18"/>
      <c r="AB251" s="18" t="str">
        <f>IF(Tabel5[[#This Row],[Question ID]]="","",IF(Tabel5[[#This Row],[Respons Vendor]]=AE251,"ok","nok"))</f>
        <v>nok</v>
      </c>
      <c r="AC251" s="18" t="s">
        <v>68</v>
      </c>
      <c r="AD251" s="89">
        <v>1</v>
      </c>
      <c r="AE251" s="89" t="s">
        <v>651</v>
      </c>
      <c r="AF251" s="89">
        <f t="shared" si="141"/>
        <v>1</v>
      </c>
      <c r="AG251" s="89">
        <f>IF(AND(AE251="See Note",Tabel5[[#This Row],[Respons Vendor]]=AE251,Tabel5[[#This Row],[Note]]&lt;&gt;""),AF251,0)</f>
        <v>0</v>
      </c>
      <c r="AH251" s="89"/>
      <c r="AI251" s="90">
        <f>IF(AND(Tabel5[[#This Row],[Respons Vendor]]=AE251,Tabel5[[#This Row],[Respons Vendor]]&lt;&gt;"See Note"),AD251,AG251)</f>
        <v>0</v>
      </c>
      <c r="AJ251" s="18" t="s">
        <v>651</v>
      </c>
      <c r="AK251" s="89"/>
      <c r="AL251" s="18"/>
      <c r="AM251" s="95">
        <f t="shared" si="120"/>
        <v>0</v>
      </c>
      <c r="AN251" s="95">
        <f t="shared" si="121"/>
        <v>0</v>
      </c>
      <c r="AO251" s="95">
        <f t="shared" si="122"/>
        <v>0</v>
      </c>
      <c r="AP251" s="95">
        <f t="shared" si="123"/>
        <v>0</v>
      </c>
      <c r="AQ251" s="95">
        <f t="shared" si="124"/>
        <v>0</v>
      </c>
      <c r="AR251" s="95">
        <f t="shared" si="125"/>
        <v>0</v>
      </c>
      <c r="AS251" s="95">
        <f t="shared" si="126"/>
        <v>0</v>
      </c>
      <c r="AT251" s="95">
        <f t="shared" si="127"/>
        <v>0</v>
      </c>
      <c r="AU251" s="95">
        <f t="shared" si="128"/>
        <v>0</v>
      </c>
      <c r="AV251" s="95">
        <f t="shared" si="129"/>
        <v>0</v>
      </c>
      <c r="AW251" s="95">
        <f t="shared" si="130"/>
        <v>0</v>
      </c>
      <c r="AX251" s="95">
        <f t="shared" si="131"/>
        <v>0</v>
      </c>
      <c r="AY251" s="95">
        <f t="shared" si="132"/>
        <v>0</v>
      </c>
      <c r="AZ251" s="95">
        <f t="shared" si="133"/>
        <v>0</v>
      </c>
      <c r="BA251" s="95">
        <f t="shared" si="134"/>
        <v>0</v>
      </c>
      <c r="BB251" s="95">
        <f t="shared" si="135"/>
        <v>0</v>
      </c>
      <c r="BC251" s="95">
        <f t="shared" si="136"/>
        <v>1</v>
      </c>
      <c r="BD251" s="95">
        <f t="shared" si="137"/>
        <v>0</v>
      </c>
      <c r="BE251" s="95">
        <f t="shared" si="138"/>
        <v>0</v>
      </c>
      <c r="BF251" s="95">
        <f t="shared" si="139"/>
        <v>0</v>
      </c>
      <c r="BG251" s="64"/>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row>
    <row r="252" spans="1:82" x14ac:dyDescent="0.2">
      <c r="B252" s="79" t="s">
        <v>1190</v>
      </c>
      <c r="C252" s="44">
        <v>0</v>
      </c>
      <c r="D252" s="44" t="str">
        <f t="shared" si="118"/>
        <v/>
      </c>
      <c r="E252" s="119">
        <f t="shared" si="117"/>
        <v>0</v>
      </c>
      <c r="F252" s="119"/>
      <c r="G252" s="117"/>
      <c r="H252" s="18"/>
      <c r="I252" s="18"/>
      <c r="J252" s="18"/>
      <c r="K252" s="18"/>
      <c r="L252" s="18"/>
      <c r="M252" s="18"/>
      <c r="N252" s="18"/>
      <c r="O252" s="18"/>
      <c r="P252" s="18"/>
      <c r="Q252" s="18"/>
      <c r="R252" s="18"/>
      <c r="S252" s="18"/>
      <c r="T252" s="18"/>
      <c r="U252" s="18"/>
      <c r="V252" s="18"/>
      <c r="W252" s="18"/>
      <c r="X252" s="18"/>
      <c r="Y252" s="18"/>
      <c r="Z252" s="18"/>
      <c r="AA252" s="18"/>
      <c r="AB252" s="18" t="str">
        <f>IF(Tabel5[[#This Row],[Question ID]]="","",IF(Tabel5[[#This Row],[Respons Vendor]]=AE252,"ok","nok"))</f>
        <v/>
      </c>
      <c r="AC252" s="18"/>
      <c r="AD252" s="89"/>
      <c r="AE252" s="89"/>
      <c r="AF252" s="89">
        <f t="shared" si="141"/>
        <v>0</v>
      </c>
      <c r="AG252" s="89">
        <f>IF(AND(AE252="See Note",Tabel5[[#This Row],[Respons Vendor]]=AE252,Tabel5[[#This Row],[Note]]&lt;&gt;""),AF252,0)</f>
        <v>0</v>
      </c>
      <c r="AH252" s="89"/>
      <c r="AI252" s="90">
        <f>IF(AND(Tabel5[[#This Row],[Respons Vendor]]=AE252,Tabel5[[#This Row],[Respons Vendor]]&lt;&gt;"See Note"),AD252,AG252)</f>
        <v>0</v>
      </c>
      <c r="AJ252" s="18"/>
      <c r="AK252" s="89"/>
      <c r="AL252" s="18"/>
      <c r="AM252" s="95">
        <f t="shared" si="120"/>
        <v>0</v>
      </c>
      <c r="AN252" s="95">
        <f t="shared" si="121"/>
        <v>0</v>
      </c>
      <c r="AO252" s="95">
        <f t="shared" si="122"/>
        <v>0</v>
      </c>
      <c r="AP252" s="95">
        <f t="shared" si="123"/>
        <v>0</v>
      </c>
      <c r="AQ252" s="95">
        <f t="shared" si="124"/>
        <v>0</v>
      </c>
      <c r="AR252" s="95">
        <f t="shared" si="125"/>
        <v>0</v>
      </c>
      <c r="AS252" s="95">
        <f t="shared" si="126"/>
        <v>0</v>
      </c>
      <c r="AT252" s="95">
        <f t="shared" si="127"/>
        <v>0</v>
      </c>
      <c r="AU252" s="95">
        <f t="shared" si="128"/>
        <v>0</v>
      </c>
      <c r="AV252" s="95">
        <f t="shared" si="129"/>
        <v>0</v>
      </c>
      <c r="AW252" s="95">
        <f t="shared" si="130"/>
        <v>0</v>
      </c>
      <c r="AX252" s="95">
        <f t="shared" si="131"/>
        <v>0</v>
      </c>
      <c r="AY252" s="95">
        <f t="shared" si="132"/>
        <v>0</v>
      </c>
      <c r="AZ252" s="95">
        <f t="shared" si="133"/>
        <v>0</v>
      </c>
      <c r="BA252" s="95">
        <f t="shared" si="134"/>
        <v>0</v>
      </c>
      <c r="BB252" s="95">
        <f t="shared" si="135"/>
        <v>0</v>
      </c>
      <c r="BC252" s="95">
        <f t="shared" si="136"/>
        <v>0</v>
      </c>
      <c r="BD252" s="95">
        <f t="shared" si="137"/>
        <v>0</v>
      </c>
      <c r="BE252" s="95">
        <f t="shared" si="138"/>
        <v>0</v>
      </c>
      <c r="BF252" s="95">
        <f t="shared" si="139"/>
        <v>0</v>
      </c>
      <c r="BG252" s="64"/>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row>
    <row r="253" spans="1:82" ht="25.5" x14ac:dyDescent="0.2">
      <c r="B253" s="80" t="s">
        <v>1191</v>
      </c>
      <c r="C253" s="44">
        <v>0</v>
      </c>
      <c r="D253" s="44" t="str">
        <f t="shared" si="118"/>
        <v/>
      </c>
      <c r="E253" s="119">
        <f t="shared" si="117"/>
        <v>0</v>
      </c>
      <c r="F253" s="119"/>
      <c r="G253" s="117"/>
      <c r="H253" s="18"/>
      <c r="I253" s="18"/>
      <c r="J253" s="18"/>
      <c r="K253" s="18"/>
      <c r="L253" s="18"/>
      <c r="M253" s="18"/>
      <c r="N253" s="18"/>
      <c r="O253" s="18"/>
      <c r="P253" s="18"/>
      <c r="Q253" s="18"/>
      <c r="R253" s="18"/>
      <c r="S253" s="18"/>
      <c r="T253" s="18"/>
      <c r="U253" s="18"/>
      <c r="V253" s="18"/>
      <c r="W253" s="18"/>
      <c r="X253" s="18"/>
      <c r="Y253" s="18"/>
      <c r="Z253" s="18"/>
      <c r="AA253" s="18"/>
      <c r="AB253" s="18" t="str">
        <f>IF(Tabel5[[#This Row],[Question ID]]="","",IF(Tabel5[[#This Row],[Respons Vendor]]=AE253,"ok","nok"))</f>
        <v/>
      </c>
      <c r="AC253" s="18"/>
      <c r="AD253" s="89"/>
      <c r="AE253" s="89"/>
      <c r="AF253" s="89">
        <f t="shared" si="141"/>
        <v>0</v>
      </c>
      <c r="AG253" s="89">
        <f>IF(AND(AE253="See Note",Tabel5[[#This Row],[Respons Vendor]]=AE253,Tabel5[[#This Row],[Note]]&lt;&gt;""),AF253,0)</f>
        <v>0</v>
      </c>
      <c r="AH253" s="89"/>
      <c r="AI253" s="90">
        <f>IF(AND(Tabel5[[#This Row],[Respons Vendor]]=AE253,Tabel5[[#This Row],[Respons Vendor]]&lt;&gt;"See Note"),AD253,AG253)</f>
        <v>0</v>
      </c>
      <c r="AJ253" s="18"/>
      <c r="AK253" s="89"/>
      <c r="AL253" s="18"/>
      <c r="AM253" s="95">
        <f t="shared" si="120"/>
        <v>0</v>
      </c>
      <c r="AN253" s="95">
        <f t="shared" si="121"/>
        <v>0</v>
      </c>
      <c r="AO253" s="95">
        <f t="shared" si="122"/>
        <v>0</v>
      </c>
      <c r="AP253" s="95">
        <f t="shared" si="123"/>
        <v>0</v>
      </c>
      <c r="AQ253" s="95">
        <f t="shared" si="124"/>
        <v>0</v>
      </c>
      <c r="AR253" s="95">
        <f t="shared" si="125"/>
        <v>0</v>
      </c>
      <c r="AS253" s="95">
        <f t="shared" si="126"/>
        <v>0</v>
      </c>
      <c r="AT253" s="95">
        <f t="shared" si="127"/>
        <v>0</v>
      </c>
      <c r="AU253" s="95">
        <f t="shared" si="128"/>
        <v>0</v>
      </c>
      <c r="AV253" s="95">
        <f t="shared" si="129"/>
        <v>0</v>
      </c>
      <c r="AW253" s="95">
        <f t="shared" si="130"/>
        <v>0</v>
      </c>
      <c r="AX253" s="95">
        <f t="shared" si="131"/>
        <v>0</v>
      </c>
      <c r="AY253" s="95">
        <f t="shared" si="132"/>
        <v>0</v>
      </c>
      <c r="AZ253" s="95">
        <f t="shared" si="133"/>
        <v>0</v>
      </c>
      <c r="BA253" s="95">
        <f t="shared" si="134"/>
        <v>0</v>
      </c>
      <c r="BB253" s="95">
        <f t="shared" si="135"/>
        <v>0</v>
      </c>
      <c r="BC253" s="95">
        <f t="shared" si="136"/>
        <v>0</v>
      </c>
      <c r="BD253" s="95">
        <f t="shared" si="137"/>
        <v>0</v>
      </c>
      <c r="BE253" s="95">
        <f t="shared" si="138"/>
        <v>0</v>
      </c>
      <c r="BF253" s="95">
        <f t="shared" si="139"/>
        <v>0</v>
      </c>
      <c r="BG253" s="64"/>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row>
    <row r="254" spans="1:82" ht="22.5" x14ac:dyDescent="0.2">
      <c r="A254" s="17" t="s">
        <v>1192</v>
      </c>
      <c r="B254" s="19" t="s">
        <v>1193</v>
      </c>
      <c r="C254" s="44" t="str">
        <f>IF(_Medisch="nee","N/A","")</f>
        <v/>
      </c>
      <c r="D254" s="44" t="str">
        <f t="shared" si="118"/>
        <v/>
      </c>
      <c r="E254" s="119" t="str">
        <f t="shared" si="117"/>
        <v>Yes</v>
      </c>
      <c r="F254" s="119" t="s">
        <v>758</v>
      </c>
      <c r="G254" s="117" t="s">
        <v>1194</v>
      </c>
      <c r="H254" s="18"/>
      <c r="I254" s="18"/>
      <c r="J254" s="18"/>
      <c r="K254" s="18"/>
      <c r="L254" s="18"/>
      <c r="M254" s="18"/>
      <c r="N254" s="18"/>
      <c r="O254" s="18"/>
      <c r="P254" s="18"/>
      <c r="Q254" s="18"/>
      <c r="R254" s="18"/>
      <c r="S254" s="18"/>
      <c r="T254" s="18"/>
      <c r="U254" s="18"/>
      <c r="V254" s="18"/>
      <c r="W254" s="18"/>
      <c r="X254" s="18"/>
      <c r="Y254" s="18"/>
      <c r="Z254" s="18"/>
      <c r="AA254" s="18"/>
      <c r="AB254" s="18" t="str">
        <f>IF(Tabel5[[#This Row],[Question ID]]="","",IF(Tabel5[[#This Row],[Respons Vendor]]=AE254,"ok","nok"))</f>
        <v>nok</v>
      </c>
      <c r="AC254" s="18" t="s">
        <v>67</v>
      </c>
      <c r="AD254" s="89">
        <v>1</v>
      </c>
      <c r="AE254" s="89" t="s">
        <v>230</v>
      </c>
      <c r="AF254" s="89">
        <f t="shared" si="141"/>
        <v>1</v>
      </c>
      <c r="AG254" s="89">
        <f>IF(AND(AE254="See Note",Tabel5[[#This Row],[Respons Vendor]]=AE254,Tabel5[[#This Row],[Note]]&lt;&gt;""),AF254,0)</f>
        <v>0</v>
      </c>
      <c r="AH254" s="89"/>
      <c r="AI254" s="90">
        <f>IF(AND(Tabel5[[#This Row],[Respons Vendor]]=AE254,Tabel5[[#This Row],[Respons Vendor]]&lt;&gt;"See Note"),AD254,AG254)</f>
        <v>0</v>
      </c>
      <c r="AJ254" s="18"/>
      <c r="AK254" s="89"/>
      <c r="AL254" s="18"/>
      <c r="AM254" s="95">
        <f t="shared" si="120"/>
        <v>0</v>
      </c>
      <c r="AN254" s="95">
        <f t="shared" si="121"/>
        <v>0</v>
      </c>
      <c r="AO254" s="95">
        <f t="shared" si="122"/>
        <v>0</v>
      </c>
      <c r="AP254" s="95">
        <f t="shared" si="123"/>
        <v>0</v>
      </c>
      <c r="AQ254" s="95">
        <f t="shared" si="124"/>
        <v>0</v>
      </c>
      <c r="AR254" s="95">
        <f t="shared" si="125"/>
        <v>0</v>
      </c>
      <c r="AS254" s="95">
        <f t="shared" si="126"/>
        <v>0</v>
      </c>
      <c r="AT254" s="95">
        <f t="shared" si="127"/>
        <v>0</v>
      </c>
      <c r="AU254" s="95">
        <f t="shared" si="128"/>
        <v>0</v>
      </c>
      <c r="AV254" s="95">
        <f t="shared" si="129"/>
        <v>0</v>
      </c>
      <c r="AW254" s="95">
        <f t="shared" si="130"/>
        <v>0</v>
      </c>
      <c r="AX254" s="95">
        <f t="shared" si="131"/>
        <v>0</v>
      </c>
      <c r="AY254" s="95">
        <f t="shared" si="132"/>
        <v>0</v>
      </c>
      <c r="AZ254" s="95">
        <f t="shared" si="133"/>
        <v>0</v>
      </c>
      <c r="BA254" s="95">
        <f t="shared" si="134"/>
        <v>1</v>
      </c>
      <c r="BB254" s="95">
        <f t="shared" si="135"/>
        <v>0</v>
      </c>
      <c r="BC254" s="95">
        <f t="shared" si="136"/>
        <v>0</v>
      </c>
      <c r="BD254" s="95">
        <f t="shared" si="137"/>
        <v>0</v>
      </c>
      <c r="BE254" s="95">
        <f t="shared" si="138"/>
        <v>0</v>
      </c>
      <c r="BF254" s="95">
        <f t="shared" si="139"/>
        <v>0</v>
      </c>
      <c r="BG254" s="64"/>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row>
    <row r="255" spans="1:82" ht="25.5" x14ac:dyDescent="0.2">
      <c r="A255" s="17" t="s">
        <v>1195</v>
      </c>
      <c r="B255" s="19" t="s">
        <v>1196</v>
      </c>
      <c r="C255" s="44" t="str">
        <f>IF(_Medisch="nee","N/A","")</f>
        <v/>
      </c>
      <c r="D255" s="44" t="str">
        <f t="shared" si="118"/>
        <v/>
      </c>
      <c r="E255" s="119" t="str">
        <f t="shared" si="117"/>
        <v>Yes</v>
      </c>
      <c r="F255" s="119" t="s">
        <v>746</v>
      </c>
      <c r="G255" s="117" t="s">
        <v>1197</v>
      </c>
      <c r="H255" s="18"/>
      <c r="I255" s="18"/>
      <c r="J255" s="18"/>
      <c r="K255" s="18"/>
      <c r="L255" s="18"/>
      <c r="M255" s="18"/>
      <c r="N255" s="18"/>
      <c r="O255" s="18"/>
      <c r="P255" s="18"/>
      <c r="Q255" s="18"/>
      <c r="R255" s="18"/>
      <c r="S255" s="18"/>
      <c r="T255" s="18"/>
      <c r="U255" s="18"/>
      <c r="V255" s="18"/>
      <c r="W255" s="18"/>
      <c r="X255" s="18"/>
      <c r="Y255" s="18"/>
      <c r="Z255" s="18"/>
      <c r="AA255" s="18"/>
      <c r="AB255" s="18" t="str">
        <f>IF(Tabel5[[#This Row],[Question ID]]="","",IF(Tabel5[[#This Row],[Respons Vendor]]=AE255,"ok","nok"))</f>
        <v>nok</v>
      </c>
      <c r="AC255" s="18" t="s">
        <v>64</v>
      </c>
      <c r="AD255" s="105">
        <v>5</v>
      </c>
      <c r="AE255" s="89" t="s">
        <v>230</v>
      </c>
      <c r="AF255" s="89">
        <f t="shared" si="141"/>
        <v>5</v>
      </c>
      <c r="AG255" s="89">
        <f>IF(AND(AE255="See Note",Tabel5[[#This Row],[Respons Vendor]]=AE255,Tabel5[[#This Row],[Note]]&lt;&gt;""),AF255,0)</f>
        <v>0</v>
      </c>
      <c r="AH255" s="89"/>
      <c r="AI255" s="90">
        <f>IF(AND(Tabel5[[#This Row],[Respons Vendor]]=AE255,Tabel5[[#This Row],[Respons Vendor]]&lt;&gt;"See Note"),AD255,AG255)</f>
        <v>0</v>
      </c>
      <c r="AJ255" s="18"/>
      <c r="AK255" s="89"/>
      <c r="AL255" s="18"/>
      <c r="AM255" s="95">
        <f t="shared" si="120"/>
        <v>0</v>
      </c>
      <c r="AN255" s="95">
        <f t="shared" si="121"/>
        <v>0</v>
      </c>
      <c r="AO255" s="95">
        <f t="shared" si="122"/>
        <v>0</v>
      </c>
      <c r="AP255" s="95">
        <f t="shared" si="123"/>
        <v>0</v>
      </c>
      <c r="AQ255" s="95">
        <f t="shared" si="124"/>
        <v>0</v>
      </c>
      <c r="AR255" s="95">
        <f t="shared" si="125"/>
        <v>0</v>
      </c>
      <c r="AS255" s="95">
        <f t="shared" si="126"/>
        <v>5</v>
      </c>
      <c r="AT255" s="95">
        <f t="shared" si="127"/>
        <v>0</v>
      </c>
      <c r="AU255" s="95">
        <f t="shared" si="128"/>
        <v>0</v>
      </c>
      <c r="AV255" s="95">
        <f t="shared" si="129"/>
        <v>0</v>
      </c>
      <c r="AW255" s="95">
        <f t="shared" si="130"/>
        <v>0</v>
      </c>
      <c r="AX255" s="95">
        <f t="shared" si="131"/>
        <v>0</v>
      </c>
      <c r="AY255" s="95">
        <f t="shared" si="132"/>
        <v>0</v>
      </c>
      <c r="AZ255" s="95">
        <f t="shared" si="133"/>
        <v>0</v>
      </c>
      <c r="BA255" s="95">
        <f t="shared" si="134"/>
        <v>0</v>
      </c>
      <c r="BB255" s="95">
        <f t="shared" si="135"/>
        <v>0</v>
      </c>
      <c r="BC255" s="95">
        <f t="shared" si="136"/>
        <v>0</v>
      </c>
      <c r="BD255" s="95">
        <f t="shared" si="137"/>
        <v>0</v>
      </c>
      <c r="BE255" s="95">
        <f t="shared" si="138"/>
        <v>0</v>
      </c>
      <c r="BF255" s="95">
        <f t="shared" si="139"/>
        <v>0</v>
      </c>
      <c r="BG255" s="64"/>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row>
    <row r="256" spans="1:82" x14ac:dyDescent="0.2">
      <c r="A256" s="17" t="s">
        <v>1198</v>
      </c>
      <c r="B256" s="19" t="s">
        <v>1199</v>
      </c>
      <c r="C256" s="44" t="str">
        <f>IF(_Medisch="nee","N/A","")</f>
        <v/>
      </c>
      <c r="D256" s="44" t="str">
        <f t="shared" si="118"/>
        <v/>
      </c>
      <c r="E256" s="119" t="str">
        <f t="shared" si="117"/>
        <v>Yes</v>
      </c>
      <c r="F256" s="119" t="s">
        <v>746</v>
      </c>
      <c r="G256" s="117"/>
      <c r="H256" s="18"/>
      <c r="I256" s="18"/>
      <c r="J256" s="18"/>
      <c r="K256" s="18"/>
      <c r="L256" s="18"/>
      <c r="M256" s="18"/>
      <c r="N256" s="18"/>
      <c r="O256" s="18"/>
      <c r="P256" s="18"/>
      <c r="Q256" s="18"/>
      <c r="R256" s="18"/>
      <c r="S256" s="18"/>
      <c r="T256" s="18"/>
      <c r="U256" s="18"/>
      <c r="V256" s="18"/>
      <c r="W256" s="18"/>
      <c r="X256" s="18"/>
      <c r="Y256" s="18"/>
      <c r="Z256" s="18"/>
      <c r="AA256" s="18"/>
      <c r="AB256" s="18" t="str">
        <f>IF(Tabel5[[#This Row],[Question ID]]="","",IF(Tabel5[[#This Row],[Respons Vendor]]=AE256,"ok","nok"))</f>
        <v>nok</v>
      </c>
      <c r="AC256" s="18" t="s">
        <v>69</v>
      </c>
      <c r="AD256" s="89">
        <v>1</v>
      </c>
      <c r="AE256" s="89" t="s">
        <v>230</v>
      </c>
      <c r="AF256" s="89">
        <f t="shared" si="141"/>
        <v>1</v>
      </c>
      <c r="AG256" s="89">
        <f>IF(AND(AE256="See Note",Tabel5[[#This Row],[Respons Vendor]]=AE256,Tabel5[[#This Row],[Note]]&lt;&gt;""),AF256,0)</f>
        <v>0</v>
      </c>
      <c r="AH256" s="89"/>
      <c r="AI256" s="90">
        <f>IF(AND(Tabel5[[#This Row],[Respons Vendor]]=AE256,Tabel5[[#This Row],[Respons Vendor]]&lt;&gt;"See Note"),AD256,AG256)</f>
        <v>0</v>
      </c>
      <c r="AJ256" s="18"/>
      <c r="AK256" s="89"/>
      <c r="AL256" s="18"/>
      <c r="AM256" s="95">
        <f t="shared" si="120"/>
        <v>0</v>
      </c>
      <c r="AN256" s="95">
        <f t="shared" si="121"/>
        <v>0</v>
      </c>
      <c r="AO256" s="95">
        <f t="shared" si="122"/>
        <v>0</v>
      </c>
      <c r="AP256" s="95">
        <f t="shared" si="123"/>
        <v>0</v>
      </c>
      <c r="AQ256" s="95">
        <f t="shared" si="124"/>
        <v>0</v>
      </c>
      <c r="AR256" s="95">
        <f t="shared" si="125"/>
        <v>0</v>
      </c>
      <c r="AS256" s="95">
        <f t="shared" si="126"/>
        <v>0</v>
      </c>
      <c r="AT256" s="95">
        <f t="shared" si="127"/>
        <v>0</v>
      </c>
      <c r="AU256" s="95">
        <f t="shared" si="128"/>
        <v>0</v>
      </c>
      <c r="AV256" s="95">
        <f t="shared" si="129"/>
        <v>0</v>
      </c>
      <c r="AW256" s="95">
        <f t="shared" si="130"/>
        <v>0</v>
      </c>
      <c r="AX256" s="95">
        <f t="shared" si="131"/>
        <v>0</v>
      </c>
      <c r="AY256" s="95">
        <f t="shared" si="132"/>
        <v>0</v>
      </c>
      <c r="AZ256" s="95">
        <f t="shared" si="133"/>
        <v>0</v>
      </c>
      <c r="BA256" s="95">
        <f t="shared" si="134"/>
        <v>0</v>
      </c>
      <c r="BB256" s="95">
        <f t="shared" si="135"/>
        <v>0</v>
      </c>
      <c r="BC256" s="95">
        <f t="shared" si="136"/>
        <v>0</v>
      </c>
      <c r="BD256" s="95">
        <f t="shared" si="137"/>
        <v>0</v>
      </c>
      <c r="BE256" s="95">
        <f t="shared" si="138"/>
        <v>1</v>
      </c>
      <c r="BF256" s="95">
        <f t="shared" si="139"/>
        <v>0</v>
      </c>
      <c r="BG256" s="64"/>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row>
    <row r="257" spans="1:82" x14ac:dyDescent="0.2">
      <c r="A257" s="244" t="s">
        <v>1200</v>
      </c>
      <c r="B257" s="247" t="s">
        <v>1201</v>
      </c>
      <c r="C257" s="44" t="str">
        <f>IF(_Medisch="nee","N/A","")</f>
        <v/>
      </c>
      <c r="D257" s="44" t="str">
        <f t="shared" si="118"/>
        <v/>
      </c>
      <c r="E257" s="119" t="str">
        <f t="shared" si="117"/>
        <v>Yes</v>
      </c>
      <c r="F257" s="119" t="s">
        <v>746</v>
      </c>
      <c r="G257" s="117"/>
      <c r="H257" s="18"/>
      <c r="I257" s="18"/>
      <c r="J257" s="18"/>
      <c r="K257" s="18"/>
      <c r="L257" s="18"/>
      <c r="M257" s="18"/>
      <c r="N257" s="18"/>
      <c r="O257" s="18"/>
      <c r="P257" s="18"/>
      <c r="Q257" s="18"/>
      <c r="R257" s="18"/>
      <c r="S257" s="18"/>
      <c r="T257" s="18"/>
      <c r="U257" s="18"/>
      <c r="V257" s="18"/>
      <c r="W257" s="18"/>
      <c r="X257" s="18"/>
      <c r="Y257" s="18"/>
      <c r="Z257" s="18"/>
      <c r="AA257" s="18"/>
      <c r="AB257" s="18" t="str">
        <f>IF(Tabel5[[#This Row],[Question ID]]="","",IF(Tabel5[[#This Row],[Respons Vendor]]=AE257,"ok","nok"))</f>
        <v>nok</v>
      </c>
      <c r="AC257" s="18" t="s">
        <v>69</v>
      </c>
      <c r="AD257" s="89">
        <v>1</v>
      </c>
      <c r="AE257" s="89" t="s">
        <v>230</v>
      </c>
      <c r="AF257" s="89">
        <f t="shared" si="141"/>
        <v>1</v>
      </c>
      <c r="AG257" s="89">
        <f>IF(AND(AE257="See Note",Tabel5[[#This Row],[Respons Vendor]]=AE257,Tabel5[[#This Row],[Note]]&lt;&gt;""),AF257,0)</f>
        <v>0</v>
      </c>
      <c r="AH257" s="89"/>
      <c r="AI257" s="90">
        <f>IF(AND(Tabel5[[#This Row],[Respons Vendor]]=AE257,Tabel5[[#This Row],[Respons Vendor]]&lt;&gt;"See Note"),AD257,AG257)</f>
        <v>0</v>
      </c>
      <c r="AJ257" s="18"/>
      <c r="AK257" s="89"/>
      <c r="AL257" s="18"/>
      <c r="AM257" s="95">
        <f t="shared" si="120"/>
        <v>0</v>
      </c>
      <c r="AN257" s="95">
        <f t="shared" si="121"/>
        <v>0</v>
      </c>
      <c r="AO257" s="95">
        <f t="shared" si="122"/>
        <v>0</v>
      </c>
      <c r="AP257" s="95">
        <f t="shared" si="123"/>
        <v>0</v>
      </c>
      <c r="AQ257" s="95">
        <f t="shared" si="124"/>
        <v>0</v>
      </c>
      <c r="AR257" s="95">
        <f t="shared" si="125"/>
        <v>0</v>
      </c>
      <c r="AS257" s="95">
        <f t="shared" si="126"/>
        <v>0</v>
      </c>
      <c r="AT257" s="95">
        <f t="shared" si="127"/>
        <v>0</v>
      </c>
      <c r="AU257" s="95">
        <f t="shared" si="128"/>
        <v>0</v>
      </c>
      <c r="AV257" s="95">
        <f t="shared" si="129"/>
        <v>0</v>
      </c>
      <c r="AW257" s="95">
        <f t="shared" si="130"/>
        <v>0</v>
      </c>
      <c r="AX257" s="95">
        <f t="shared" si="131"/>
        <v>0</v>
      </c>
      <c r="AY257" s="95">
        <f t="shared" si="132"/>
        <v>0</v>
      </c>
      <c r="AZ257" s="95">
        <f t="shared" si="133"/>
        <v>0</v>
      </c>
      <c r="BA257" s="95">
        <f t="shared" si="134"/>
        <v>0</v>
      </c>
      <c r="BB257" s="95">
        <f t="shared" si="135"/>
        <v>0</v>
      </c>
      <c r="BC257" s="95">
        <f t="shared" si="136"/>
        <v>0</v>
      </c>
      <c r="BD257" s="95">
        <f t="shared" si="137"/>
        <v>0</v>
      </c>
      <c r="BE257" s="95">
        <f t="shared" si="138"/>
        <v>1</v>
      </c>
      <c r="BF257" s="95">
        <f t="shared" si="139"/>
        <v>0</v>
      </c>
      <c r="BG257" s="64"/>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row>
    <row r="258" spans="1:82" x14ac:dyDescent="0.2">
      <c r="A258" s="17" t="s">
        <v>1202</v>
      </c>
      <c r="B258" s="19" t="s">
        <v>1203</v>
      </c>
      <c r="C258" s="44" t="str">
        <f>IF(_Medisch="nee","N/A","")</f>
        <v/>
      </c>
      <c r="D258" s="44" t="str">
        <f t="shared" si="118"/>
        <v/>
      </c>
      <c r="E258" s="119" t="str">
        <f t="shared" si="117"/>
        <v>Yes</v>
      </c>
      <c r="F258" s="119" t="s">
        <v>758</v>
      </c>
      <c r="G258" s="117" t="s">
        <v>1204</v>
      </c>
      <c r="H258" s="18"/>
      <c r="I258" s="18"/>
      <c r="J258" s="18"/>
      <c r="K258" s="18"/>
      <c r="L258" s="18"/>
      <c r="M258" s="18"/>
      <c r="N258" s="18"/>
      <c r="O258" s="18"/>
      <c r="P258" s="18"/>
      <c r="Q258" s="18"/>
      <c r="R258" s="18"/>
      <c r="S258" s="18"/>
      <c r="T258" s="18"/>
      <c r="U258" s="18"/>
      <c r="V258" s="18"/>
      <c r="W258" s="18"/>
      <c r="X258" s="18"/>
      <c r="Y258" s="18"/>
      <c r="Z258" s="18"/>
      <c r="AA258" s="18"/>
      <c r="AB258" s="18" t="str">
        <f>IF(Tabel5[[#This Row],[Question ID]]="","",IF(Tabel5[[#This Row],[Respons Vendor]]=AE258,"ok","nok"))</f>
        <v>nok</v>
      </c>
      <c r="AC258" s="18" t="s">
        <v>67</v>
      </c>
      <c r="AD258" s="89">
        <v>1</v>
      </c>
      <c r="AE258" s="89" t="s">
        <v>230</v>
      </c>
      <c r="AF258" s="89">
        <f t="shared" si="141"/>
        <v>1</v>
      </c>
      <c r="AG258" s="89">
        <f>IF(AND(AE258="See Note",Tabel5[[#This Row],[Respons Vendor]]=AE258,Tabel5[[#This Row],[Note]]&lt;&gt;""),AF258,0)</f>
        <v>0</v>
      </c>
      <c r="AH258" s="89"/>
      <c r="AI258" s="90">
        <f>IF(AND(Tabel5[[#This Row],[Respons Vendor]]=AE258,Tabel5[[#This Row],[Respons Vendor]]&lt;&gt;"See Note"),AD258,AG258)</f>
        <v>0</v>
      </c>
      <c r="AJ258" s="18"/>
      <c r="AK258" s="89"/>
      <c r="AL258" s="18"/>
      <c r="AM258" s="95">
        <f t="shared" si="120"/>
        <v>0</v>
      </c>
      <c r="AN258" s="95">
        <f t="shared" si="121"/>
        <v>0</v>
      </c>
      <c r="AO258" s="95">
        <f t="shared" si="122"/>
        <v>0</v>
      </c>
      <c r="AP258" s="95">
        <f t="shared" si="123"/>
        <v>0</v>
      </c>
      <c r="AQ258" s="95">
        <f t="shared" si="124"/>
        <v>0</v>
      </c>
      <c r="AR258" s="95">
        <f t="shared" si="125"/>
        <v>0</v>
      </c>
      <c r="AS258" s="95">
        <f t="shared" si="126"/>
        <v>0</v>
      </c>
      <c r="AT258" s="95">
        <f t="shared" si="127"/>
        <v>0</v>
      </c>
      <c r="AU258" s="95">
        <f t="shared" si="128"/>
        <v>0</v>
      </c>
      <c r="AV258" s="95">
        <f t="shared" si="129"/>
        <v>0</v>
      </c>
      <c r="AW258" s="95">
        <f t="shared" si="130"/>
        <v>0</v>
      </c>
      <c r="AX258" s="95">
        <f t="shared" si="131"/>
        <v>0</v>
      </c>
      <c r="AY258" s="95">
        <f t="shared" si="132"/>
        <v>0</v>
      </c>
      <c r="AZ258" s="95">
        <f t="shared" si="133"/>
        <v>0</v>
      </c>
      <c r="BA258" s="95">
        <f t="shared" si="134"/>
        <v>1</v>
      </c>
      <c r="BB258" s="95">
        <f t="shared" si="135"/>
        <v>0</v>
      </c>
      <c r="BC258" s="95">
        <f t="shared" si="136"/>
        <v>0</v>
      </c>
      <c r="BD258" s="95">
        <f t="shared" si="137"/>
        <v>0</v>
      </c>
      <c r="BE258" s="95">
        <f t="shared" si="138"/>
        <v>0</v>
      </c>
      <c r="BF258" s="95">
        <f t="shared" si="139"/>
        <v>0</v>
      </c>
      <c r="BG258" s="64"/>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row>
    <row r="259" spans="1:82" x14ac:dyDescent="0.2">
      <c r="B259" s="79" t="s">
        <v>1205</v>
      </c>
      <c r="C259" s="44">
        <v>0</v>
      </c>
      <c r="D259" s="44" t="str">
        <f t="shared" si="118"/>
        <v/>
      </c>
      <c r="E259" s="119">
        <f t="shared" si="117"/>
        <v>0</v>
      </c>
      <c r="F259" s="119"/>
      <c r="G259" s="117"/>
      <c r="H259" s="18"/>
      <c r="I259" s="18"/>
      <c r="J259" s="18"/>
      <c r="K259" s="18"/>
      <c r="L259" s="18"/>
      <c r="M259" s="18"/>
      <c r="N259" s="18"/>
      <c r="O259" s="18"/>
      <c r="P259" s="18"/>
      <c r="Q259" s="18"/>
      <c r="R259" s="18"/>
      <c r="S259" s="18"/>
      <c r="T259" s="18"/>
      <c r="U259" s="18"/>
      <c r="V259" s="18"/>
      <c r="W259" s="18"/>
      <c r="X259" s="18"/>
      <c r="Y259" s="18"/>
      <c r="Z259" s="18"/>
      <c r="AA259" s="18"/>
      <c r="AB259" s="18" t="str">
        <f>IF(Tabel5[[#This Row],[Question ID]]="","",IF(Tabel5[[#This Row],[Respons Vendor]]=AE259,"ok","nok"))</f>
        <v/>
      </c>
      <c r="AC259" s="18"/>
      <c r="AD259" s="89"/>
      <c r="AE259" s="89"/>
      <c r="AF259" s="89">
        <f t="shared" si="141"/>
        <v>0</v>
      </c>
      <c r="AG259" s="89">
        <f>IF(AND(AE259="See Note",Tabel5[[#This Row],[Respons Vendor]]=AE259,Tabel5[[#This Row],[Note]]&lt;&gt;""),AF259,0)</f>
        <v>0</v>
      </c>
      <c r="AH259" s="89"/>
      <c r="AI259" s="90">
        <f>IF(AND(Tabel5[[#This Row],[Respons Vendor]]=AE259,Tabel5[[#This Row],[Respons Vendor]]&lt;&gt;"See Note"),AD259,AG259)</f>
        <v>0</v>
      </c>
      <c r="AJ259" s="18"/>
      <c r="AK259" s="89"/>
      <c r="AL259" s="18"/>
      <c r="AM259" s="95">
        <f t="shared" si="120"/>
        <v>0</v>
      </c>
      <c r="AN259" s="95">
        <f t="shared" si="121"/>
        <v>0</v>
      </c>
      <c r="AO259" s="95">
        <f t="shared" si="122"/>
        <v>0</v>
      </c>
      <c r="AP259" s="95">
        <f t="shared" si="123"/>
        <v>0</v>
      </c>
      <c r="AQ259" s="95">
        <f t="shared" si="124"/>
        <v>0</v>
      </c>
      <c r="AR259" s="95">
        <f t="shared" si="125"/>
        <v>0</v>
      </c>
      <c r="AS259" s="95">
        <f t="shared" si="126"/>
        <v>0</v>
      </c>
      <c r="AT259" s="95">
        <f t="shared" si="127"/>
        <v>0</v>
      </c>
      <c r="AU259" s="95">
        <f t="shared" si="128"/>
        <v>0</v>
      </c>
      <c r="AV259" s="95">
        <f t="shared" si="129"/>
        <v>0</v>
      </c>
      <c r="AW259" s="95">
        <f t="shared" si="130"/>
        <v>0</v>
      </c>
      <c r="AX259" s="95">
        <f t="shared" si="131"/>
        <v>0</v>
      </c>
      <c r="AY259" s="95">
        <f t="shared" si="132"/>
        <v>0</v>
      </c>
      <c r="AZ259" s="95">
        <f t="shared" si="133"/>
        <v>0</v>
      </c>
      <c r="BA259" s="95">
        <f t="shared" si="134"/>
        <v>0</v>
      </c>
      <c r="BB259" s="95">
        <f t="shared" si="135"/>
        <v>0</v>
      </c>
      <c r="BC259" s="95">
        <f t="shared" si="136"/>
        <v>0</v>
      </c>
      <c r="BD259" s="95">
        <f t="shared" si="137"/>
        <v>0</v>
      </c>
      <c r="BE259" s="95">
        <f t="shared" si="138"/>
        <v>0</v>
      </c>
      <c r="BF259" s="95">
        <f t="shared" si="139"/>
        <v>0</v>
      </c>
      <c r="BG259" s="64"/>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row>
    <row r="260" spans="1:82" ht="25.5" x14ac:dyDescent="0.2">
      <c r="B260" s="80" t="s">
        <v>1206</v>
      </c>
      <c r="C260" s="44">
        <v>0</v>
      </c>
      <c r="D260" s="44" t="str">
        <f t="shared" si="118"/>
        <v/>
      </c>
      <c r="E260" s="119">
        <f t="shared" ref="E260:E289" si="142">AE260</f>
        <v>0</v>
      </c>
      <c r="F260" s="119"/>
      <c r="G260" s="117"/>
      <c r="H260" s="18"/>
      <c r="I260" s="18"/>
      <c r="J260" s="18"/>
      <c r="K260" s="18"/>
      <c r="L260" s="18"/>
      <c r="M260" s="18"/>
      <c r="N260" s="18"/>
      <c r="O260" s="18"/>
      <c r="P260" s="18"/>
      <c r="Q260" s="18"/>
      <c r="R260" s="18"/>
      <c r="S260" s="18"/>
      <c r="T260" s="18"/>
      <c r="U260" s="18"/>
      <c r="V260" s="18"/>
      <c r="W260" s="18"/>
      <c r="X260" s="18"/>
      <c r="Y260" s="18"/>
      <c r="Z260" s="18"/>
      <c r="AA260" s="18"/>
      <c r="AB260" s="18" t="str">
        <f>IF(Tabel5[[#This Row],[Question ID]]="","",IF(Tabel5[[#This Row],[Respons Vendor]]=AE260,"ok","nok"))</f>
        <v/>
      </c>
      <c r="AC260" s="18"/>
      <c r="AD260" s="89"/>
      <c r="AE260" s="89"/>
      <c r="AF260" s="89">
        <f t="shared" si="141"/>
        <v>0</v>
      </c>
      <c r="AG260" s="89">
        <f>IF(AND(AE260="See Note",Tabel5[[#This Row],[Respons Vendor]]=AE260,Tabel5[[#This Row],[Note]]&lt;&gt;""),AF260,0)</f>
        <v>0</v>
      </c>
      <c r="AH260" s="89"/>
      <c r="AI260" s="90">
        <f>IF(AND(Tabel5[[#This Row],[Respons Vendor]]=AE260,Tabel5[[#This Row],[Respons Vendor]]&lt;&gt;"See Note"),AD260,AG260)</f>
        <v>0</v>
      </c>
      <c r="AJ260" s="18"/>
      <c r="AK260" s="89"/>
      <c r="AL260" s="18"/>
      <c r="AM260" s="95">
        <f t="shared" si="120"/>
        <v>0</v>
      </c>
      <c r="AN260" s="95">
        <f t="shared" si="121"/>
        <v>0</v>
      </c>
      <c r="AO260" s="95">
        <f t="shared" si="122"/>
        <v>0</v>
      </c>
      <c r="AP260" s="95">
        <f t="shared" si="123"/>
        <v>0</v>
      </c>
      <c r="AQ260" s="95">
        <f t="shared" si="124"/>
        <v>0</v>
      </c>
      <c r="AR260" s="95">
        <f t="shared" si="125"/>
        <v>0</v>
      </c>
      <c r="AS260" s="95">
        <f t="shared" si="126"/>
        <v>0</v>
      </c>
      <c r="AT260" s="95">
        <f t="shared" si="127"/>
        <v>0</v>
      </c>
      <c r="AU260" s="95">
        <f t="shared" si="128"/>
        <v>0</v>
      </c>
      <c r="AV260" s="95">
        <f t="shared" si="129"/>
        <v>0</v>
      </c>
      <c r="AW260" s="95">
        <f t="shared" si="130"/>
        <v>0</v>
      </c>
      <c r="AX260" s="95">
        <f t="shared" si="131"/>
        <v>0</v>
      </c>
      <c r="AY260" s="95">
        <f t="shared" si="132"/>
        <v>0</v>
      </c>
      <c r="AZ260" s="95">
        <f t="shared" si="133"/>
        <v>0</v>
      </c>
      <c r="BA260" s="95">
        <f t="shared" si="134"/>
        <v>0</v>
      </c>
      <c r="BB260" s="95">
        <f t="shared" si="135"/>
        <v>0</v>
      </c>
      <c r="BC260" s="95">
        <f t="shared" si="136"/>
        <v>0</v>
      </c>
      <c r="BD260" s="95">
        <f t="shared" si="137"/>
        <v>0</v>
      </c>
      <c r="BE260" s="95">
        <f t="shared" si="138"/>
        <v>0</v>
      </c>
      <c r="BF260" s="95">
        <f t="shared" si="139"/>
        <v>0</v>
      </c>
      <c r="BG260" s="64"/>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row>
    <row r="261" spans="1:82" x14ac:dyDescent="0.2">
      <c r="A261" s="17" t="s">
        <v>1207</v>
      </c>
      <c r="B261" s="19" t="s">
        <v>1208</v>
      </c>
      <c r="C261" s="44" t="str">
        <f t="shared" ref="C261:C267" si="143">IF(_Medisch="nee","N/A","")</f>
        <v/>
      </c>
      <c r="D261" s="44" t="str">
        <f t="shared" ref="D261:D290" si="144">IF(_Medisch="nee","N/A",IF($C$92="NO","N/A",""))</f>
        <v/>
      </c>
      <c r="E261" s="119" t="str">
        <f t="shared" si="142"/>
        <v>Yes</v>
      </c>
      <c r="F261" s="119" t="s">
        <v>746</v>
      </c>
      <c r="G261" s="117" t="s">
        <v>1209</v>
      </c>
      <c r="H261" s="18"/>
      <c r="I261" s="18"/>
      <c r="J261" s="18"/>
      <c r="K261" s="18"/>
      <c r="L261" s="18"/>
      <c r="M261" s="18"/>
      <c r="N261" s="18"/>
      <c r="O261" s="18"/>
      <c r="P261" s="18"/>
      <c r="Q261" s="18"/>
      <c r="R261" s="18"/>
      <c r="S261" s="18"/>
      <c r="T261" s="18"/>
      <c r="U261" s="18"/>
      <c r="V261" s="18"/>
      <c r="W261" s="18"/>
      <c r="X261" s="18"/>
      <c r="Y261" s="18"/>
      <c r="Z261" s="18"/>
      <c r="AA261" s="18"/>
      <c r="AB261" s="18" t="str">
        <f>IF(Tabel5[[#This Row],[Question ID]]="","",IF(Tabel5[[#This Row],[Respons Vendor]]=AE261,"ok","nok"))</f>
        <v>nok</v>
      </c>
      <c r="AC261" s="18" t="s">
        <v>64</v>
      </c>
      <c r="AD261" s="89">
        <v>1</v>
      </c>
      <c r="AE261" s="89" t="s">
        <v>230</v>
      </c>
      <c r="AF261" s="89">
        <f t="shared" si="141"/>
        <v>1</v>
      </c>
      <c r="AG261" s="89">
        <f>IF(AND(AE261="See Note",Tabel5[[#This Row],[Respons Vendor]]=AE261,Tabel5[[#This Row],[Note]]&lt;&gt;""),AF261,0)</f>
        <v>0</v>
      </c>
      <c r="AH261" s="89"/>
      <c r="AI261" s="90">
        <f>IF(AND(Tabel5[[#This Row],[Respons Vendor]]=AE261,Tabel5[[#This Row],[Respons Vendor]]&lt;&gt;"See Note"),AD261,AG261)</f>
        <v>0</v>
      </c>
      <c r="AJ261" s="18"/>
      <c r="AK261" s="89"/>
      <c r="AL261" s="18"/>
      <c r="AM261" s="95">
        <f t="shared" si="120"/>
        <v>0</v>
      </c>
      <c r="AN261" s="95">
        <f t="shared" si="121"/>
        <v>0</v>
      </c>
      <c r="AO261" s="95">
        <f t="shared" si="122"/>
        <v>0</v>
      </c>
      <c r="AP261" s="95">
        <f t="shared" si="123"/>
        <v>0</v>
      </c>
      <c r="AQ261" s="95">
        <f t="shared" si="124"/>
        <v>0</v>
      </c>
      <c r="AR261" s="95">
        <f t="shared" si="125"/>
        <v>0</v>
      </c>
      <c r="AS261" s="95">
        <f t="shared" si="126"/>
        <v>1</v>
      </c>
      <c r="AT261" s="95">
        <f t="shared" si="127"/>
        <v>0</v>
      </c>
      <c r="AU261" s="95">
        <f t="shared" si="128"/>
        <v>0</v>
      </c>
      <c r="AV261" s="95">
        <f t="shared" si="129"/>
        <v>0</v>
      </c>
      <c r="AW261" s="95">
        <f t="shared" si="130"/>
        <v>0</v>
      </c>
      <c r="AX261" s="95">
        <f t="shared" si="131"/>
        <v>0</v>
      </c>
      <c r="AY261" s="95">
        <f t="shared" si="132"/>
        <v>0</v>
      </c>
      <c r="AZ261" s="95">
        <f t="shared" si="133"/>
        <v>0</v>
      </c>
      <c r="BA261" s="95">
        <f t="shared" si="134"/>
        <v>0</v>
      </c>
      <c r="BB261" s="95">
        <f t="shared" si="135"/>
        <v>0</v>
      </c>
      <c r="BC261" s="95">
        <f t="shared" si="136"/>
        <v>0</v>
      </c>
      <c r="BD261" s="95">
        <f t="shared" si="137"/>
        <v>0</v>
      </c>
      <c r="BE261" s="95">
        <f t="shared" si="138"/>
        <v>0</v>
      </c>
      <c r="BF261" s="95">
        <f t="shared" si="139"/>
        <v>0</v>
      </c>
      <c r="BG261" s="64"/>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row>
    <row r="262" spans="1:82" x14ac:dyDescent="0.2">
      <c r="A262" s="244" t="s">
        <v>1210</v>
      </c>
      <c r="B262" s="247" t="s">
        <v>1211</v>
      </c>
      <c r="C262" s="44" t="str">
        <f t="shared" si="143"/>
        <v/>
      </c>
      <c r="D262" s="44" t="str">
        <f t="shared" si="144"/>
        <v/>
      </c>
      <c r="E262" s="119" t="str">
        <f t="shared" si="142"/>
        <v>See Note</v>
      </c>
      <c r="F262" s="119" t="s">
        <v>746</v>
      </c>
      <c r="G262" s="117"/>
      <c r="H262" s="18"/>
      <c r="I262" s="18"/>
      <c r="J262" s="18"/>
      <c r="K262" s="18"/>
      <c r="L262" s="18"/>
      <c r="M262" s="18"/>
      <c r="N262" s="18"/>
      <c r="O262" s="18"/>
      <c r="P262" s="18"/>
      <c r="Q262" s="18"/>
      <c r="R262" s="18"/>
      <c r="S262" s="18"/>
      <c r="T262" s="18"/>
      <c r="U262" s="18"/>
      <c r="V262" s="18"/>
      <c r="W262" s="18"/>
      <c r="X262" s="18"/>
      <c r="Y262" s="18"/>
      <c r="Z262" s="18"/>
      <c r="AA262" s="18"/>
      <c r="AB262" s="18" t="str">
        <f>IF(Tabel5[[#This Row],[Question ID]]="","",IF(Tabel5[[#This Row],[Respons Vendor]]=AE262,"ok","nok"))</f>
        <v>nok</v>
      </c>
      <c r="AC262" s="18" t="s">
        <v>64</v>
      </c>
      <c r="AD262" s="89">
        <v>1</v>
      </c>
      <c r="AE262" s="89" t="s">
        <v>651</v>
      </c>
      <c r="AF262" s="89">
        <f t="shared" si="141"/>
        <v>1</v>
      </c>
      <c r="AG262" s="89">
        <f>IF(AND(AE262="See Note",Tabel5[[#This Row],[Respons Vendor]]=AE262,Tabel5[[#This Row],[Note]]&lt;&gt;""),AF262,0)</f>
        <v>0</v>
      </c>
      <c r="AH262" s="89"/>
      <c r="AI262" s="90">
        <f>IF(AND(Tabel5[[#This Row],[Respons Vendor]]=AE262,Tabel5[[#This Row],[Respons Vendor]]&lt;&gt;"See Note"),AD262,AG262)</f>
        <v>0</v>
      </c>
      <c r="AJ262" s="18"/>
      <c r="AK262" s="89"/>
      <c r="AL262" s="18"/>
      <c r="AM262" s="95">
        <f t="shared" si="120"/>
        <v>0</v>
      </c>
      <c r="AN262" s="95">
        <f t="shared" si="121"/>
        <v>0</v>
      </c>
      <c r="AO262" s="95">
        <f t="shared" si="122"/>
        <v>0</v>
      </c>
      <c r="AP262" s="95">
        <f t="shared" si="123"/>
        <v>0</v>
      </c>
      <c r="AQ262" s="95">
        <f t="shared" si="124"/>
        <v>0</v>
      </c>
      <c r="AR262" s="95">
        <f t="shared" si="125"/>
        <v>0</v>
      </c>
      <c r="AS262" s="95">
        <f t="shared" si="126"/>
        <v>1</v>
      </c>
      <c r="AT262" s="95">
        <f t="shared" si="127"/>
        <v>0</v>
      </c>
      <c r="AU262" s="95">
        <f t="shared" si="128"/>
        <v>0</v>
      </c>
      <c r="AV262" s="95">
        <f t="shared" si="129"/>
        <v>0</v>
      </c>
      <c r="AW262" s="95">
        <f t="shared" si="130"/>
        <v>0</v>
      </c>
      <c r="AX262" s="95">
        <f t="shared" si="131"/>
        <v>0</v>
      </c>
      <c r="AY262" s="95">
        <f t="shared" si="132"/>
        <v>0</v>
      </c>
      <c r="AZ262" s="95">
        <f t="shared" si="133"/>
        <v>0</v>
      </c>
      <c r="BA262" s="95">
        <f t="shared" si="134"/>
        <v>0</v>
      </c>
      <c r="BB262" s="95">
        <f t="shared" si="135"/>
        <v>0</v>
      </c>
      <c r="BC262" s="95">
        <f t="shared" si="136"/>
        <v>0</v>
      </c>
      <c r="BD262" s="95">
        <f t="shared" si="137"/>
        <v>0</v>
      </c>
      <c r="BE262" s="95">
        <f t="shared" si="138"/>
        <v>0</v>
      </c>
      <c r="BF262" s="95">
        <f t="shared" si="139"/>
        <v>0</v>
      </c>
      <c r="BG262" s="64"/>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row>
    <row r="263" spans="1:82" x14ac:dyDescent="0.2">
      <c r="A263" s="244" t="s">
        <v>1212</v>
      </c>
      <c r="B263" s="247" t="s">
        <v>1213</v>
      </c>
      <c r="C263" s="44" t="str">
        <f t="shared" si="143"/>
        <v/>
      </c>
      <c r="D263" s="44" t="str">
        <f t="shared" si="144"/>
        <v/>
      </c>
      <c r="E263" s="119" t="str">
        <f t="shared" si="142"/>
        <v>Yes</v>
      </c>
      <c r="F263" s="119" t="s">
        <v>746</v>
      </c>
      <c r="G263" s="117"/>
      <c r="H263" s="18"/>
      <c r="I263" s="18"/>
      <c r="J263" s="18"/>
      <c r="K263" s="18"/>
      <c r="L263" s="18"/>
      <c r="M263" s="18"/>
      <c r="N263" s="18"/>
      <c r="O263" s="18"/>
      <c r="P263" s="18"/>
      <c r="Q263" s="18"/>
      <c r="R263" s="18"/>
      <c r="S263" s="18"/>
      <c r="T263" s="18"/>
      <c r="U263" s="18"/>
      <c r="V263" s="18"/>
      <c r="W263" s="18"/>
      <c r="X263" s="18"/>
      <c r="Y263" s="18"/>
      <c r="Z263" s="18"/>
      <c r="AA263" s="18"/>
      <c r="AB263" s="18" t="str">
        <f>IF(Tabel5[[#This Row],[Question ID]]="","",IF(Tabel5[[#This Row],[Respons Vendor]]=AE263,"ok","nok"))</f>
        <v>nok</v>
      </c>
      <c r="AC263" s="18" t="s">
        <v>64</v>
      </c>
      <c r="AD263" s="89">
        <v>1</v>
      </c>
      <c r="AE263" s="89" t="s">
        <v>230</v>
      </c>
      <c r="AF263" s="89">
        <f t="shared" si="141"/>
        <v>1</v>
      </c>
      <c r="AG263" s="89">
        <f>IF(AND(AE263="See Note",Tabel5[[#This Row],[Respons Vendor]]=AE263,Tabel5[[#This Row],[Note]]&lt;&gt;""),AF263,0)</f>
        <v>0</v>
      </c>
      <c r="AH263" s="89"/>
      <c r="AI263" s="90">
        <f>IF(AND(Tabel5[[#This Row],[Respons Vendor]]=AE263,Tabel5[[#This Row],[Respons Vendor]]&lt;&gt;"See Note"),AD263,AG263)</f>
        <v>0</v>
      </c>
      <c r="AJ263" s="18"/>
      <c r="AK263" s="89"/>
      <c r="AL263" s="18"/>
      <c r="AM263" s="95">
        <f t="shared" si="120"/>
        <v>0</v>
      </c>
      <c r="AN263" s="95">
        <f t="shared" si="121"/>
        <v>0</v>
      </c>
      <c r="AO263" s="95">
        <f t="shared" si="122"/>
        <v>0</v>
      </c>
      <c r="AP263" s="95">
        <f t="shared" si="123"/>
        <v>0</v>
      </c>
      <c r="AQ263" s="95">
        <f t="shared" si="124"/>
        <v>0</v>
      </c>
      <c r="AR263" s="95">
        <f t="shared" si="125"/>
        <v>0</v>
      </c>
      <c r="AS263" s="95">
        <f t="shared" si="126"/>
        <v>1</v>
      </c>
      <c r="AT263" s="95">
        <f t="shared" si="127"/>
        <v>0</v>
      </c>
      <c r="AU263" s="95">
        <f t="shared" si="128"/>
        <v>0</v>
      </c>
      <c r="AV263" s="95">
        <f t="shared" si="129"/>
        <v>0</v>
      </c>
      <c r="AW263" s="95">
        <f t="shared" si="130"/>
        <v>0</v>
      </c>
      <c r="AX263" s="95">
        <f t="shared" si="131"/>
        <v>0</v>
      </c>
      <c r="AY263" s="95">
        <f t="shared" si="132"/>
        <v>0</v>
      </c>
      <c r="AZ263" s="95">
        <f t="shared" si="133"/>
        <v>0</v>
      </c>
      <c r="BA263" s="95">
        <f t="shared" si="134"/>
        <v>0</v>
      </c>
      <c r="BB263" s="95">
        <f t="shared" si="135"/>
        <v>0</v>
      </c>
      <c r="BC263" s="95">
        <f t="shared" si="136"/>
        <v>0</v>
      </c>
      <c r="BD263" s="95">
        <f t="shared" si="137"/>
        <v>0</v>
      </c>
      <c r="BE263" s="95">
        <f t="shared" si="138"/>
        <v>0</v>
      </c>
      <c r="BF263" s="95">
        <f t="shared" si="139"/>
        <v>0</v>
      </c>
      <c r="BG263" s="64"/>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row>
    <row r="264" spans="1:82" ht="22.5" x14ac:dyDescent="0.2">
      <c r="A264" s="244" t="s">
        <v>1214</v>
      </c>
      <c r="B264" s="247" t="s">
        <v>1215</v>
      </c>
      <c r="C264" s="44" t="str">
        <f t="shared" si="143"/>
        <v/>
      </c>
      <c r="D264" s="44" t="str">
        <f t="shared" si="144"/>
        <v/>
      </c>
      <c r="E264" s="119" t="str">
        <f t="shared" si="142"/>
        <v>Yes</v>
      </c>
      <c r="F264" s="119" t="s">
        <v>758</v>
      </c>
      <c r="G264" s="117" t="s">
        <v>1216</v>
      </c>
      <c r="H264" s="18"/>
      <c r="I264" s="18"/>
      <c r="J264" s="18"/>
      <c r="K264" s="18"/>
      <c r="L264" s="18"/>
      <c r="M264" s="18"/>
      <c r="N264" s="18"/>
      <c r="O264" s="18"/>
      <c r="P264" s="18"/>
      <c r="Q264" s="18"/>
      <c r="R264" s="18"/>
      <c r="S264" s="18"/>
      <c r="T264" s="18"/>
      <c r="U264" s="18"/>
      <c r="V264" s="18"/>
      <c r="W264" s="18"/>
      <c r="X264" s="18"/>
      <c r="Y264" s="18"/>
      <c r="Z264" s="18"/>
      <c r="AA264" s="18"/>
      <c r="AB264" s="18" t="str">
        <f>IF(Tabel5[[#This Row],[Question ID]]="","",IF(Tabel5[[#This Row],[Respons Vendor]]=AE264,"ok","nok"))</f>
        <v>nok</v>
      </c>
      <c r="AC264" s="18" t="s">
        <v>64</v>
      </c>
      <c r="AD264" s="89">
        <v>1</v>
      </c>
      <c r="AE264" s="89" t="s">
        <v>230</v>
      </c>
      <c r="AF264" s="89">
        <f t="shared" si="141"/>
        <v>1</v>
      </c>
      <c r="AG264" s="89">
        <f>IF(AND(AE264="See Note",Tabel5[[#This Row],[Respons Vendor]]=AE264,Tabel5[[#This Row],[Note]]&lt;&gt;""),AF264,0)</f>
        <v>0</v>
      </c>
      <c r="AH264" s="89"/>
      <c r="AI264" s="90">
        <f>IF(AND(Tabel5[[#This Row],[Respons Vendor]]=AE264,Tabel5[[#This Row],[Respons Vendor]]&lt;&gt;"See Note"),AD264,AG264)</f>
        <v>0</v>
      </c>
      <c r="AJ264" s="18"/>
      <c r="AK264" s="89"/>
      <c r="AL264" s="18"/>
      <c r="AM264" s="95">
        <f t="shared" si="120"/>
        <v>0</v>
      </c>
      <c r="AN264" s="95">
        <f t="shared" si="121"/>
        <v>0</v>
      </c>
      <c r="AO264" s="95">
        <f t="shared" si="122"/>
        <v>0</v>
      </c>
      <c r="AP264" s="95">
        <f t="shared" si="123"/>
        <v>0</v>
      </c>
      <c r="AQ264" s="95">
        <f t="shared" si="124"/>
        <v>0</v>
      </c>
      <c r="AR264" s="95">
        <f t="shared" si="125"/>
        <v>0</v>
      </c>
      <c r="AS264" s="95">
        <f t="shared" si="126"/>
        <v>1</v>
      </c>
      <c r="AT264" s="95">
        <f t="shared" si="127"/>
        <v>0</v>
      </c>
      <c r="AU264" s="95">
        <f t="shared" si="128"/>
        <v>0</v>
      </c>
      <c r="AV264" s="95">
        <f t="shared" si="129"/>
        <v>0</v>
      </c>
      <c r="AW264" s="95">
        <f t="shared" si="130"/>
        <v>0</v>
      </c>
      <c r="AX264" s="95">
        <f t="shared" si="131"/>
        <v>0</v>
      </c>
      <c r="AY264" s="95">
        <f t="shared" si="132"/>
        <v>0</v>
      </c>
      <c r="AZ264" s="95">
        <f t="shared" si="133"/>
        <v>0</v>
      </c>
      <c r="BA264" s="95">
        <f t="shared" si="134"/>
        <v>0</v>
      </c>
      <c r="BB264" s="95">
        <f t="shared" si="135"/>
        <v>0</v>
      </c>
      <c r="BC264" s="95">
        <f t="shared" si="136"/>
        <v>0</v>
      </c>
      <c r="BD264" s="95">
        <f t="shared" si="137"/>
        <v>0</v>
      </c>
      <c r="BE264" s="95">
        <f t="shared" si="138"/>
        <v>0</v>
      </c>
      <c r="BF264" s="95">
        <f t="shared" si="139"/>
        <v>0</v>
      </c>
      <c r="BG264" s="64"/>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row>
    <row r="265" spans="1:82" x14ac:dyDescent="0.2">
      <c r="A265" s="17" t="s">
        <v>1217</v>
      </c>
      <c r="B265" s="19" t="s">
        <v>1218</v>
      </c>
      <c r="C265" s="44" t="str">
        <f t="shared" si="143"/>
        <v/>
      </c>
      <c r="D265" s="44" t="str">
        <f t="shared" si="144"/>
        <v/>
      </c>
      <c r="E265" s="119" t="str">
        <f t="shared" si="142"/>
        <v>Yes</v>
      </c>
      <c r="F265" s="119" t="s">
        <v>758</v>
      </c>
      <c r="G265" s="117"/>
      <c r="H265" s="18"/>
      <c r="I265" s="18"/>
      <c r="J265" s="18"/>
      <c r="K265" s="18"/>
      <c r="L265" s="18"/>
      <c r="M265" s="18"/>
      <c r="N265" s="18"/>
      <c r="O265" s="18"/>
      <c r="P265" s="18"/>
      <c r="Q265" s="18"/>
      <c r="R265" s="18"/>
      <c r="S265" s="18"/>
      <c r="T265" s="18"/>
      <c r="U265" s="18"/>
      <c r="V265" s="18"/>
      <c r="W265" s="18"/>
      <c r="X265" s="18"/>
      <c r="Y265" s="18"/>
      <c r="Z265" s="18"/>
      <c r="AA265" s="18"/>
      <c r="AB265" s="18" t="str">
        <f>IF(Tabel5[[#This Row],[Question ID]]="","",IF(Tabel5[[#This Row],[Respons Vendor]]=AE265,"ok","nok"))</f>
        <v>nok</v>
      </c>
      <c r="AC265" s="18" t="s">
        <v>64</v>
      </c>
      <c r="AD265" s="105">
        <v>3</v>
      </c>
      <c r="AE265" s="89" t="s">
        <v>230</v>
      </c>
      <c r="AF265" s="89">
        <f t="shared" si="141"/>
        <v>3</v>
      </c>
      <c r="AG265" s="89">
        <f>IF(AND(AE265="See Note",Tabel5[[#This Row],[Respons Vendor]]=AE265,Tabel5[[#This Row],[Note]]&lt;&gt;""),AF265,0)</f>
        <v>0</v>
      </c>
      <c r="AH265" s="89"/>
      <c r="AI265" s="90">
        <f>IF(AND(Tabel5[[#This Row],[Respons Vendor]]=AE265,Tabel5[[#This Row],[Respons Vendor]]&lt;&gt;"See Note"),AD265,AG265)</f>
        <v>0</v>
      </c>
      <c r="AJ265" s="18"/>
      <c r="AK265" s="89"/>
      <c r="AL265" s="18"/>
      <c r="AM265" s="95">
        <f t="shared" si="120"/>
        <v>0</v>
      </c>
      <c r="AN265" s="95">
        <f t="shared" si="121"/>
        <v>0</v>
      </c>
      <c r="AO265" s="95">
        <f t="shared" si="122"/>
        <v>0</v>
      </c>
      <c r="AP265" s="95">
        <f t="shared" si="123"/>
        <v>0</v>
      </c>
      <c r="AQ265" s="95">
        <f t="shared" si="124"/>
        <v>0</v>
      </c>
      <c r="AR265" s="95">
        <f t="shared" si="125"/>
        <v>0</v>
      </c>
      <c r="AS265" s="95">
        <f t="shared" si="126"/>
        <v>3</v>
      </c>
      <c r="AT265" s="95">
        <f t="shared" si="127"/>
        <v>0</v>
      </c>
      <c r="AU265" s="95">
        <f t="shared" si="128"/>
        <v>0</v>
      </c>
      <c r="AV265" s="95">
        <f t="shared" si="129"/>
        <v>0</v>
      </c>
      <c r="AW265" s="95">
        <f t="shared" si="130"/>
        <v>0</v>
      </c>
      <c r="AX265" s="95">
        <f t="shared" si="131"/>
        <v>0</v>
      </c>
      <c r="AY265" s="95">
        <f t="shared" si="132"/>
        <v>0</v>
      </c>
      <c r="AZ265" s="95">
        <f t="shared" si="133"/>
        <v>0</v>
      </c>
      <c r="BA265" s="95">
        <f t="shared" si="134"/>
        <v>0</v>
      </c>
      <c r="BB265" s="95">
        <f t="shared" si="135"/>
        <v>0</v>
      </c>
      <c r="BC265" s="95">
        <f t="shared" si="136"/>
        <v>0</v>
      </c>
      <c r="BD265" s="95">
        <f t="shared" si="137"/>
        <v>0</v>
      </c>
      <c r="BE265" s="95">
        <f t="shared" si="138"/>
        <v>0</v>
      </c>
      <c r="BF265" s="95">
        <f t="shared" si="139"/>
        <v>0</v>
      </c>
      <c r="BG265" s="64"/>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row>
    <row r="266" spans="1:82" ht="22.5" x14ac:dyDescent="0.2">
      <c r="A266" s="17" t="s">
        <v>1219</v>
      </c>
      <c r="B266" s="19" t="s">
        <v>1220</v>
      </c>
      <c r="C266" s="44" t="str">
        <f t="shared" si="143"/>
        <v/>
      </c>
      <c r="D266" s="44" t="str">
        <f t="shared" si="144"/>
        <v/>
      </c>
      <c r="E266" s="119" t="str">
        <f t="shared" si="142"/>
        <v>See Note</v>
      </c>
      <c r="F266" s="119" t="s">
        <v>758</v>
      </c>
      <c r="G266" s="117" t="s">
        <v>1221</v>
      </c>
      <c r="H266" s="18"/>
      <c r="I266" s="18"/>
      <c r="J266" s="18"/>
      <c r="K266" s="18"/>
      <c r="L266" s="18"/>
      <c r="M266" s="18"/>
      <c r="N266" s="18"/>
      <c r="O266" s="18"/>
      <c r="P266" s="18"/>
      <c r="Q266" s="18"/>
      <c r="R266" s="18"/>
      <c r="S266" s="18"/>
      <c r="T266" s="18"/>
      <c r="U266" s="18"/>
      <c r="V266" s="18"/>
      <c r="W266" s="18"/>
      <c r="X266" s="18"/>
      <c r="Y266" s="18"/>
      <c r="Z266" s="18"/>
      <c r="AA266" s="18"/>
      <c r="AB266" s="18" t="str">
        <f>IF(Tabel5[[#This Row],[Question ID]]="","",IF(Tabel5[[#This Row],[Respons Vendor]]=AE266,"ok","nok"))</f>
        <v>nok</v>
      </c>
      <c r="AC266" s="18" t="s">
        <v>64</v>
      </c>
      <c r="AD266" s="89">
        <v>1</v>
      </c>
      <c r="AE266" s="89" t="s">
        <v>651</v>
      </c>
      <c r="AF266" s="89">
        <f t="shared" si="141"/>
        <v>1</v>
      </c>
      <c r="AG266" s="89">
        <f>IF(AND(AE266="See Note",Tabel5[[#This Row],[Respons Vendor]]=AE266,Tabel5[[#This Row],[Note]]&lt;&gt;""),AF266,0)</f>
        <v>0</v>
      </c>
      <c r="AH266" s="89"/>
      <c r="AI266" s="90">
        <f>IF(AND(Tabel5[[#This Row],[Respons Vendor]]=AE266,Tabel5[[#This Row],[Respons Vendor]]&lt;&gt;"See Note"),AD266,AG266)</f>
        <v>0</v>
      </c>
      <c r="AJ266" s="18"/>
      <c r="AK266" s="89"/>
      <c r="AL266" s="18"/>
      <c r="AM266" s="95">
        <f t="shared" si="120"/>
        <v>0</v>
      </c>
      <c r="AN266" s="95">
        <f t="shared" si="121"/>
        <v>0</v>
      </c>
      <c r="AO266" s="95">
        <f t="shared" si="122"/>
        <v>0</v>
      </c>
      <c r="AP266" s="95">
        <f t="shared" si="123"/>
        <v>0</v>
      </c>
      <c r="AQ266" s="95">
        <f t="shared" si="124"/>
        <v>0</v>
      </c>
      <c r="AR266" s="95">
        <f t="shared" si="125"/>
        <v>0</v>
      </c>
      <c r="AS266" s="95">
        <f t="shared" si="126"/>
        <v>1</v>
      </c>
      <c r="AT266" s="95">
        <f t="shared" si="127"/>
        <v>0</v>
      </c>
      <c r="AU266" s="95">
        <f t="shared" si="128"/>
        <v>0</v>
      </c>
      <c r="AV266" s="95">
        <f t="shared" si="129"/>
        <v>0</v>
      </c>
      <c r="AW266" s="95">
        <f t="shared" si="130"/>
        <v>0</v>
      </c>
      <c r="AX266" s="95">
        <f t="shared" si="131"/>
        <v>0</v>
      </c>
      <c r="AY266" s="95">
        <f t="shared" si="132"/>
        <v>0</v>
      </c>
      <c r="AZ266" s="95">
        <f t="shared" si="133"/>
        <v>0</v>
      </c>
      <c r="BA266" s="95">
        <f t="shared" si="134"/>
        <v>0</v>
      </c>
      <c r="BB266" s="95">
        <f t="shared" si="135"/>
        <v>0</v>
      </c>
      <c r="BC266" s="95">
        <f t="shared" si="136"/>
        <v>0</v>
      </c>
      <c r="BD266" s="95">
        <f t="shared" si="137"/>
        <v>0</v>
      </c>
      <c r="BE266" s="95">
        <f t="shared" si="138"/>
        <v>0</v>
      </c>
      <c r="BF266" s="95">
        <f t="shared" si="139"/>
        <v>0</v>
      </c>
      <c r="BG266" s="64"/>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row>
    <row r="267" spans="1:82" ht="22.5" x14ac:dyDescent="0.2">
      <c r="A267" s="17" t="s">
        <v>1222</v>
      </c>
      <c r="B267" s="19" t="s">
        <v>1223</v>
      </c>
      <c r="C267" s="44" t="str">
        <f t="shared" si="143"/>
        <v/>
      </c>
      <c r="D267" s="44" t="str">
        <f t="shared" si="144"/>
        <v/>
      </c>
      <c r="E267" s="119" t="str">
        <f t="shared" si="142"/>
        <v>See Note</v>
      </c>
      <c r="F267" s="119" t="s">
        <v>758</v>
      </c>
      <c r="G267" s="117" t="s">
        <v>1221</v>
      </c>
      <c r="H267" s="18"/>
      <c r="I267" s="18"/>
      <c r="J267" s="18"/>
      <c r="K267" s="18"/>
      <c r="L267" s="18"/>
      <c r="M267" s="18"/>
      <c r="N267" s="18"/>
      <c r="O267" s="18"/>
      <c r="P267" s="18"/>
      <c r="Q267" s="18"/>
      <c r="R267" s="18"/>
      <c r="S267" s="18"/>
      <c r="T267" s="18"/>
      <c r="U267" s="18"/>
      <c r="V267" s="18"/>
      <c r="W267" s="18"/>
      <c r="X267" s="18"/>
      <c r="Y267" s="18"/>
      <c r="Z267" s="18"/>
      <c r="AA267" s="18"/>
      <c r="AB267" s="18" t="str">
        <f>IF(Tabel5[[#This Row],[Question ID]]="","",IF(Tabel5[[#This Row],[Respons Vendor]]=AE267,"ok","nok"))</f>
        <v>nok</v>
      </c>
      <c r="AC267" s="18" t="s">
        <v>64</v>
      </c>
      <c r="AD267" s="89">
        <v>1</v>
      </c>
      <c r="AE267" s="89" t="s">
        <v>651</v>
      </c>
      <c r="AF267" s="89">
        <f t="shared" si="141"/>
        <v>1</v>
      </c>
      <c r="AG267" s="89">
        <f>IF(AND(AE267="See Note",Tabel5[[#This Row],[Respons Vendor]]=AE267,Tabel5[[#This Row],[Note]]&lt;&gt;""),AF267,0)</f>
        <v>0</v>
      </c>
      <c r="AH267" s="89"/>
      <c r="AI267" s="90">
        <f>IF(AND(Tabel5[[#This Row],[Respons Vendor]]=AE267,Tabel5[[#This Row],[Respons Vendor]]&lt;&gt;"See Note"),AD267,AG267)</f>
        <v>0</v>
      </c>
      <c r="AJ267" s="18"/>
      <c r="AK267" s="89"/>
      <c r="AL267" s="18"/>
      <c r="AM267" s="95">
        <f t="shared" si="120"/>
        <v>0</v>
      </c>
      <c r="AN267" s="95">
        <f t="shared" si="121"/>
        <v>0</v>
      </c>
      <c r="AO267" s="95">
        <f t="shared" si="122"/>
        <v>0</v>
      </c>
      <c r="AP267" s="95">
        <f t="shared" si="123"/>
        <v>0</v>
      </c>
      <c r="AQ267" s="95">
        <f t="shared" si="124"/>
        <v>0</v>
      </c>
      <c r="AR267" s="95">
        <f t="shared" si="125"/>
        <v>0</v>
      </c>
      <c r="AS267" s="95">
        <f t="shared" si="126"/>
        <v>1</v>
      </c>
      <c r="AT267" s="95">
        <f t="shared" si="127"/>
        <v>0</v>
      </c>
      <c r="AU267" s="95">
        <f t="shared" si="128"/>
        <v>0</v>
      </c>
      <c r="AV267" s="95">
        <f t="shared" si="129"/>
        <v>0</v>
      </c>
      <c r="AW267" s="95">
        <f t="shared" si="130"/>
        <v>0</v>
      </c>
      <c r="AX267" s="95">
        <f t="shared" si="131"/>
        <v>0</v>
      </c>
      <c r="AY267" s="95">
        <f t="shared" si="132"/>
        <v>0</v>
      </c>
      <c r="AZ267" s="95">
        <f t="shared" si="133"/>
        <v>0</v>
      </c>
      <c r="BA267" s="95">
        <f t="shared" si="134"/>
        <v>0</v>
      </c>
      <c r="BB267" s="95">
        <f t="shared" si="135"/>
        <v>0</v>
      </c>
      <c r="BC267" s="95">
        <f t="shared" si="136"/>
        <v>0</v>
      </c>
      <c r="BD267" s="95">
        <f t="shared" si="137"/>
        <v>0</v>
      </c>
      <c r="BE267" s="95">
        <f t="shared" si="138"/>
        <v>0</v>
      </c>
      <c r="BF267" s="95">
        <f t="shared" si="139"/>
        <v>0</v>
      </c>
      <c r="BG267" s="64"/>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row>
    <row r="268" spans="1:82" x14ac:dyDescent="0.2">
      <c r="B268" s="79" t="s">
        <v>1224</v>
      </c>
      <c r="C268" s="44">
        <v>0</v>
      </c>
      <c r="D268" s="44" t="str">
        <f t="shared" si="144"/>
        <v/>
      </c>
      <c r="E268" s="119">
        <f t="shared" si="142"/>
        <v>0</v>
      </c>
      <c r="F268" s="119"/>
      <c r="G268" s="117"/>
      <c r="H268" s="18"/>
      <c r="I268" s="18"/>
      <c r="J268" s="18"/>
      <c r="K268" s="18"/>
      <c r="L268" s="18"/>
      <c r="M268" s="18"/>
      <c r="N268" s="18"/>
      <c r="O268" s="18"/>
      <c r="P268" s="18"/>
      <c r="Q268" s="18"/>
      <c r="R268" s="18"/>
      <c r="S268" s="18"/>
      <c r="T268" s="18"/>
      <c r="U268" s="18"/>
      <c r="V268" s="18"/>
      <c r="W268" s="18"/>
      <c r="X268" s="18"/>
      <c r="Y268" s="18"/>
      <c r="Z268" s="18"/>
      <c r="AA268" s="18"/>
      <c r="AB268" s="18" t="str">
        <f>IF(Tabel5[[#This Row],[Question ID]]="","",IF(Tabel5[[#This Row],[Respons Vendor]]=AE268,"ok","nok"))</f>
        <v/>
      </c>
      <c r="AC268" s="18"/>
      <c r="AD268" s="89"/>
      <c r="AE268" s="89"/>
      <c r="AF268" s="89">
        <f t="shared" si="141"/>
        <v>0</v>
      </c>
      <c r="AG268" s="89">
        <f>IF(AND(AE268="See Note",Tabel5[[#This Row],[Respons Vendor]]=AE268,Tabel5[[#This Row],[Note]]&lt;&gt;""),AF268,0)</f>
        <v>0</v>
      </c>
      <c r="AH268" s="89"/>
      <c r="AI268" s="90">
        <f>IF(AND(Tabel5[[#This Row],[Respons Vendor]]=AE268,Tabel5[[#This Row],[Respons Vendor]]&lt;&gt;"See Note"),AD268,AG268)</f>
        <v>0</v>
      </c>
      <c r="AJ268" s="18"/>
      <c r="AK268" s="89"/>
      <c r="AL268" s="18"/>
      <c r="AM268" s="95">
        <f t="shared" si="120"/>
        <v>0</v>
      </c>
      <c r="AN268" s="95">
        <f t="shared" si="121"/>
        <v>0</v>
      </c>
      <c r="AO268" s="95">
        <f t="shared" si="122"/>
        <v>0</v>
      </c>
      <c r="AP268" s="95">
        <f t="shared" si="123"/>
        <v>0</v>
      </c>
      <c r="AQ268" s="95">
        <f t="shared" si="124"/>
        <v>0</v>
      </c>
      <c r="AR268" s="95">
        <f t="shared" si="125"/>
        <v>0</v>
      </c>
      <c r="AS268" s="95">
        <f t="shared" si="126"/>
        <v>0</v>
      </c>
      <c r="AT268" s="95">
        <f t="shared" si="127"/>
        <v>0</v>
      </c>
      <c r="AU268" s="95">
        <f t="shared" si="128"/>
        <v>0</v>
      </c>
      <c r="AV268" s="95">
        <f t="shared" si="129"/>
        <v>0</v>
      </c>
      <c r="AW268" s="95">
        <f t="shared" si="130"/>
        <v>0</v>
      </c>
      <c r="AX268" s="95">
        <f t="shared" si="131"/>
        <v>0</v>
      </c>
      <c r="AY268" s="95">
        <f t="shared" si="132"/>
        <v>0</v>
      </c>
      <c r="AZ268" s="95">
        <f t="shared" si="133"/>
        <v>0</v>
      </c>
      <c r="BA268" s="95">
        <f t="shared" si="134"/>
        <v>0</v>
      </c>
      <c r="BB268" s="95">
        <f t="shared" si="135"/>
        <v>0</v>
      </c>
      <c r="BC268" s="95">
        <f t="shared" si="136"/>
        <v>0</v>
      </c>
      <c r="BD268" s="95">
        <f t="shared" si="137"/>
        <v>0</v>
      </c>
      <c r="BE268" s="95">
        <f t="shared" si="138"/>
        <v>0</v>
      </c>
      <c r="BF268" s="95">
        <f t="shared" si="139"/>
        <v>0</v>
      </c>
      <c r="BG268" s="64"/>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row>
    <row r="269" spans="1:82" ht="25.5" x14ac:dyDescent="0.2">
      <c r="B269" s="80" t="s">
        <v>1225</v>
      </c>
      <c r="C269" s="44">
        <v>0</v>
      </c>
      <c r="D269" s="44" t="str">
        <f t="shared" si="144"/>
        <v/>
      </c>
      <c r="E269" s="119">
        <f t="shared" si="142"/>
        <v>0</v>
      </c>
      <c r="F269" s="119"/>
      <c r="G269" s="117"/>
      <c r="H269" s="18"/>
      <c r="I269" s="18"/>
      <c r="J269" s="18"/>
      <c r="K269" s="18"/>
      <c r="L269" s="18"/>
      <c r="M269" s="18"/>
      <c r="N269" s="18"/>
      <c r="O269" s="18"/>
      <c r="P269" s="18"/>
      <c r="Q269" s="18"/>
      <c r="R269" s="18"/>
      <c r="S269" s="18"/>
      <c r="T269" s="18"/>
      <c r="U269" s="18"/>
      <c r="V269" s="18"/>
      <c r="W269" s="18"/>
      <c r="X269" s="18"/>
      <c r="Y269" s="18"/>
      <c r="Z269" s="18"/>
      <c r="AA269" s="18"/>
      <c r="AB269" s="18" t="str">
        <f>IF(Tabel5[[#This Row],[Question ID]]="","",IF(Tabel5[[#This Row],[Respons Vendor]]=AE269,"ok","nok"))</f>
        <v/>
      </c>
      <c r="AC269" s="18"/>
      <c r="AD269" s="89"/>
      <c r="AE269" s="89"/>
      <c r="AF269" s="89">
        <f t="shared" si="141"/>
        <v>0</v>
      </c>
      <c r="AG269" s="89">
        <f>IF(AND(AE269="See Note",Tabel5[[#This Row],[Respons Vendor]]=AE269,Tabel5[[#This Row],[Note]]&lt;&gt;""),AF269,0)</f>
        <v>0</v>
      </c>
      <c r="AH269" s="89"/>
      <c r="AI269" s="90">
        <f>IF(AND(Tabel5[[#This Row],[Respons Vendor]]=AE269,Tabel5[[#This Row],[Respons Vendor]]&lt;&gt;"See Note"),AD269,AG269)</f>
        <v>0</v>
      </c>
      <c r="AJ269" s="18"/>
      <c r="AK269" s="89"/>
      <c r="AL269" s="18"/>
      <c r="AM269" s="95">
        <f t="shared" si="120"/>
        <v>0</v>
      </c>
      <c r="AN269" s="95">
        <f t="shared" si="121"/>
        <v>0</v>
      </c>
      <c r="AO269" s="95">
        <f t="shared" si="122"/>
        <v>0</v>
      </c>
      <c r="AP269" s="95">
        <f t="shared" si="123"/>
        <v>0</v>
      </c>
      <c r="AQ269" s="95">
        <f t="shared" si="124"/>
        <v>0</v>
      </c>
      <c r="AR269" s="95">
        <f t="shared" si="125"/>
        <v>0</v>
      </c>
      <c r="AS269" s="95">
        <f t="shared" si="126"/>
        <v>0</v>
      </c>
      <c r="AT269" s="95">
        <f t="shared" si="127"/>
        <v>0</v>
      </c>
      <c r="AU269" s="95">
        <f t="shared" si="128"/>
        <v>0</v>
      </c>
      <c r="AV269" s="95">
        <f t="shared" si="129"/>
        <v>0</v>
      </c>
      <c r="AW269" s="95">
        <f t="shared" si="130"/>
        <v>0</v>
      </c>
      <c r="AX269" s="95">
        <f t="shared" si="131"/>
        <v>0</v>
      </c>
      <c r="AY269" s="95">
        <f t="shared" si="132"/>
        <v>0</v>
      </c>
      <c r="AZ269" s="95">
        <f t="shared" si="133"/>
        <v>0</v>
      </c>
      <c r="BA269" s="95">
        <f t="shared" si="134"/>
        <v>0</v>
      </c>
      <c r="BB269" s="95">
        <f t="shared" si="135"/>
        <v>0</v>
      </c>
      <c r="BC269" s="95">
        <f t="shared" si="136"/>
        <v>0</v>
      </c>
      <c r="BD269" s="95">
        <f t="shared" si="137"/>
        <v>0</v>
      </c>
      <c r="BE269" s="95">
        <f t="shared" si="138"/>
        <v>0</v>
      </c>
      <c r="BF269" s="95">
        <f t="shared" si="139"/>
        <v>0</v>
      </c>
      <c r="BG269" s="64"/>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row>
    <row r="270" spans="1:82" ht="22.5" x14ac:dyDescent="0.2">
      <c r="A270" s="17" t="s">
        <v>1226</v>
      </c>
      <c r="B270" s="19" t="s">
        <v>1227</v>
      </c>
      <c r="C270" s="44" t="str">
        <f t="shared" ref="C270:C275" si="145">IF(_Medisch="nee","N/A","")</f>
        <v/>
      </c>
      <c r="D270" s="44" t="str">
        <f t="shared" si="144"/>
        <v/>
      </c>
      <c r="E270" s="119" t="str">
        <f t="shared" si="142"/>
        <v>No</v>
      </c>
      <c r="F270" s="119"/>
      <c r="G270" s="254" t="s">
        <v>1221</v>
      </c>
      <c r="H270" s="18"/>
      <c r="I270" s="18"/>
      <c r="J270" s="18"/>
      <c r="K270" s="18"/>
      <c r="L270" s="18"/>
      <c r="M270" s="18"/>
      <c r="N270" s="18"/>
      <c r="O270" s="18"/>
      <c r="P270" s="18"/>
      <c r="Q270" s="18"/>
      <c r="R270" s="18"/>
      <c r="S270" s="18"/>
      <c r="T270" s="18"/>
      <c r="U270" s="18"/>
      <c r="V270" s="18"/>
      <c r="W270" s="18"/>
      <c r="X270" s="18"/>
      <c r="Y270" s="18"/>
      <c r="Z270" s="18"/>
      <c r="AA270" s="18"/>
      <c r="AB270" s="18" t="str">
        <f>IF(Tabel5[[#This Row],[Question ID]]="","",IF(Tabel5[[#This Row],[Respons Vendor]]=AE270,"ok","nok"))</f>
        <v>nok</v>
      </c>
      <c r="AC270" s="18" t="s">
        <v>66</v>
      </c>
      <c r="AD270" s="89">
        <v>1</v>
      </c>
      <c r="AE270" s="89" t="s">
        <v>684</v>
      </c>
      <c r="AF270" s="89">
        <f t="shared" si="141"/>
        <v>1</v>
      </c>
      <c r="AG270" s="89">
        <f>IF(AND(AE270="See Note",Tabel5[[#This Row],[Respons Vendor]]=AE270,Tabel5[[#This Row],[Note]]&lt;&gt;""),AF270,0)</f>
        <v>0</v>
      </c>
      <c r="AH270" s="89"/>
      <c r="AI270" s="90">
        <f>IF(AND(Tabel5[[#This Row],[Respons Vendor]]=AE270,Tabel5[[#This Row],[Respons Vendor]]&lt;&gt;"See Note"),AD270,AG270)</f>
        <v>0</v>
      </c>
      <c r="AJ270" s="18"/>
      <c r="AK270" s="89"/>
      <c r="AL270" s="18"/>
      <c r="AM270" s="95">
        <f t="shared" si="120"/>
        <v>0</v>
      </c>
      <c r="AN270" s="95">
        <f t="shared" si="121"/>
        <v>0</v>
      </c>
      <c r="AO270" s="95">
        <f t="shared" si="122"/>
        <v>0</v>
      </c>
      <c r="AP270" s="95">
        <f t="shared" si="123"/>
        <v>0</v>
      </c>
      <c r="AQ270" s="95">
        <f t="shared" si="124"/>
        <v>0</v>
      </c>
      <c r="AR270" s="95">
        <f t="shared" si="125"/>
        <v>0</v>
      </c>
      <c r="AS270" s="95">
        <f t="shared" si="126"/>
        <v>0</v>
      </c>
      <c r="AT270" s="95">
        <f t="shared" si="127"/>
        <v>0</v>
      </c>
      <c r="AU270" s="95">
        <f t="shared" si="128"/>
        <v>0</v>
      </c>
      <c r="AV270" s="95">
        <f t="shared" si="129"/>
        <v>0</v>
      </c>
      <c r="AW270" s="95">
        <f t="shared" si="130"/>
        <v>1</v>
      </c>
      <c r="AX270" s="95">
        <f t="shared" si="131"/>
        <v>0</v>
      </c>
      <c r="AY270" s="95">
        <f t="shared" si="132"/>
        <v>0</v>
      </c>
      <c r="AZ270" s="95">
        <f t="shared" si="133"/>
        <v>0</v>
      </c>
      <c r="BA270" s="95">
        <f t="shared" si="134"/>
        <v>0</v>
      </c>
      <c r="BB270" s="95">
        <f t="shared" si="135"/>
        <v>0</v>
      </c>
      <c r="BC270" s="95">
        <f t="shared" si="136"/>
        <v>0</v>
      </c>
      <c r="BD270" s="95">
        <f t="shared" si="137"/>
        <v>0</v>
      </c>
      <c r="BE270" s="95">
        <f t="shared" si="138"/>
        <v>0</v>
      </c>
      <c r="BF270" s="95">
        <f t="shared" si="139"/>
        <v>0</v>
      </c>
      <c r="BG270" s="64"/>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row>
    <row r="271" spans="1:82" ht="25.5" x14ac:dyDescent="0.2">
      <c r="A271" s="17" t="s">
        <v>1228</v>
      </c>
      <c r="B271" s="19" t="s">
        <v>1229</v>
      </c>
      <c r="C271" s="44" t="str">
        <f t="shared" si="145"/>
        <v/>
      </c>
      <c r="D271" s="44" t="str">
        <f t="shared" si="144"/>
        <v/>
      </c>
      <c r="E271" s="119" t="str">
        <f t="shared" si="142"/>
        <v>Yes</v>
      </c>
      <c r="F271" s="119"/>
      <c r="G271" s="254" t="s">
        <v>1221</v>
      </c>
      <c r="H271" s="18"/>
      <c r="I271" s="18"/>
      <c r="J271" s="18"/>
      <c r="K271" s="18"/>
      <c r="L271" s="18"/>
      <c r="M271" s="18"/>
      <c r="N271" s="18"/>
      <c r="O271" s="18"/>
      <c r="P271" s="18"/>
      <c r="Q271" s="18"/>
      <c r="R271" s="18"/>
      <c r="S271" s="18"/>
      <c r="T271" s="18"/>
      <c r="U271" s="18"/>
      <c r="V271" s="18"/>
      <c r="W271" s="18"/>
      <c r="X271" s="18"/>
      <c r="Y271" s="18"/>
      <c r="Z271" s="18"/>
      <c r="AA271" s="18"/>
      <c r="AB271" s="18" t="str">
        <f>IF(Tabel5[[#This Row],[Question ID]]="","",IF(Tabel5[[#This Row],[Respons Vendor]]=AE271,"ok","nok"))</f>
        <v>nok</v>
      </c>
      <c r="AC271" s="18" t="s">
        <v>66</v>
      </c>
      <c r="AD271" s="89">
        <v>1</v>
      </c>
      <c r="AE271" s="89" t="s">
        <v>230</v>
      </c>
      <c r="AF271" s="89">
        <f t="shared" si="141"/>
        <v>1</v>
      </c>
      <c r="AG271" s="89">
        <f>IF(AND(AE271="See Note",Tabel5[[#This Row],[Respons Vendor]]=AE271,Tabel5[[#This Row],[Note]]&lt;&gt;""),AF271,0)</f>
        <v>0</v>
      </c>
      <c r="AH271" s="89"/>
      <c r="AI271" s="90">
        <f>IF(AND(Tabel5[[#This Row],[Respons Vendor]]=AE271,Tabel5[[#This Row],[Respons Vendor]]&lt;&gt;"See Note"),AD271,AG271)</f>
        <v>0</v>
      </c>
      <c r="AJ271" s="18"/>
      <c r="AK271" s="89"/>
      <c r="AL271" s="18"/>
      <c r="AM271" s="95">
        <f t="shared" si="120"/>
        <v>0</v>
      </c>
      <c r="AN271" s="95">
        <f t="shared" si="121"/>
        <v>0</v>
      </c>
      <c r="AO271" s="95">
        <f t="shared" si="122"/>
        <v>0</v>
      </c>
      <c r="AP271" s="95">
        <f t="shared" si="123"/>
        <v>0</v>
      </c>
      <c r="AQ271" s="95">
        <f t="shared" si="124"/>
        <v>0</v>
      </c>
      <c r="AR271" s="95">
        <f t="shared" si="125"/>
        <v>0</v>
      </c>
      <c r="AS271" s="95">
        <f t="shared" si="126"/>
        <v>0</v>
      </c>
      <c r="AT271" s="95">
        <f t="shared" si="127"/>
        <v>0</v>
      </c>
      <c r="AU271" s="95">
        <f t="shared" si="128"/>
        <v>0</v>
      </c>
      <c r="AV271" s="95">
        <f t="shared" si="129"/>
        <v>0</v>
      </c>
      <c r="AW271" s="95">
        <f t="shared" si="130"/>
        <v>1</v>
      </c>
      <c r="AX271" s="95">
        <f t="shared" si="131"/>
        <v>0</v>
      </c>
      <c r="AY271" s="95">
        <f t="shared" si="132"/>
        <v>0</v>
      </c>
      <c r="AZ271" s="95">
        <f t="shared" si="133"/>
        <v>0</v>
      </c>
      <c r="BA271" s="95">
        <f t="shared" si="134"/>
        <v>0</v>
      </c>
      <c r="BB271" s="95">
        <f t="shared" si="135"/>
        <v>0</v>
      </c>
      <c r="BC271" s="95">
        <f t="shared" si="136"/>
        <v>0</v>
      </c>
      <c r="BD271" s="95">
        <f t="shared" si="137"/>
        <v>0</v>
      </c>
      <c r="BE271" s="95">
        <f t="shared" si="138"/>
        <v>0</v>
      </c>
      <c r="BF271" s="95">
        <f t="shared" si="139"/>
        <v>0</v>
      </c>
      <c r="BG271" s="64"/>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row>
    <row r="272" spans="1:82" x14ac:dyDescent="0.2">
      <c r="A272" s="244" t="s">
        <v>1230</v>
      </c>
      <c r="B272" s="247" t="s">
        <v>1231</v>
      </c>
      <c r="C272" s="44" t="str">
        <f t="shared" si="145"/>
        <v/>
      </c>
      <c r="D272" s="44" t="str">
        <f t="shared" si="144"/>
        <v/>
      </c>
      <c r="E272" s="119" t="str">
        <f t="shared" si="142"/>
        <v>Yes</v>
      </c>
      <c r="F272" s="119" t="s">
        <v>758</v>
      </c>
      <c r="G272" s="117"/>
      <c r="H272" s="18"/>
      <c r="I272" s="18"/>
      <c r="J272" s="18"/>
      <c r="K272" s="18"/>
      <c r="L272" s="18"/>
      <c r="M272" s="18"/>
      <c r="N272" s="18"/>
      <c r="O272" s="18"/>
      <c r="P272" s="18"/>
      <c r="Q272" s="18"/>
      <c r="R272" s="18"/>
      <c r="S272" s="18"/>
      <c r="T272" s="18"/>
      <c r="U272" s="18"/>
      <c r="V272" s="18"/>
      <c r="W272" s="18"/>
      <c r="X272" s="18"/>
      <c r="Y272" s="18"/>
      <c r="Z272" s="18"/>
      <c r="AA272" s="18"/>
      <c r="AB272" s="18" t="str">
        <f>IF(Tabel5[[#This Row],[Question ID]]="","",IF(Tabel5[[#This Row],[Respons Vendor]]=AE272,"ok","nok"))</f>
        <v>nok</v>
      </c>
      <c r="AC272" s="18" t="s">
        <v>66</v>
      </c>
      <c r="AD272" s="105">
        <v>3</v>
      </c>
      <c r="AE272" s="89" t="s">
        <v>230</v>
      </c>
      <c r="AF272" s="89">
        <f t="shared" si="141"/>
        <v>3</v>
      </c>
      <c r="AG272" s="89">
        <f>IF(AND(AE272="See Note",Tabel5[[#This Row],[Respons Vendor]]=AE272,Tabel5[[#This Row],[Note]]&lt;&gt;""),AF272,0)</f>
        <v>0</v>
      </c>
      <c r="AH272" s="89"/>
      <c r="AI272" s="90">
        <f>IF(AND(Tabel5[[#This Row],[Respons Vendor]]=AE272,Tabel5[[#This Row],[Respons Vendor]]&lt;&gt;"See Note"),AD272,AG272)</f>
        <v>0</v>
      </c>
      <c r="AJ272" s="18"/>
      <c r="AK272" s="89"/>
      <c r="AL272" s="18"/>
      <c r="AM272" s="95">
        <f t="shared" si="120"/>
        <v>0</v>
      </c>
      <c r="AN272" s="95">
        <f t="shared" si="121"/>
        <v>0</v>
      </c>
      <c r="AO272" s="95">
        <f t="shared" si="122"/>
        <v>0</v>
      </c>
      <c r="AP272" s="95">
        <f t="shared" si="123"/>
        <v>0</v>
      </c>
      <c r="AQ272" s="95">
        <f t="shared" si="124"/>
        <v>0</v>
      </c>
      <c r="AR272" s="95">
        <f t="shared" si="125"/>
        <v>0</v>
      </c>
      <c r="AS272" s="95">
        <f t="shared" si="126"/>
        <v>0</v>
      </c>
      <c r="AT272" s="95">
        <f t="shared" si="127"/>
        <v>0</v>
      </c>
      <c r="AU272" s="95">
        <f t="shared" si="128"/>
        <v>0</v>
      </c>
      <c r="AV272" s="95">
        <f t="shared" si="129"/>
        <v>0</v>
      </c>
      <c r="AW272" s="95">
        <f t="shared" si="130"/>
        <v>3</v>
      </c>
      <c r="AX272" s="95">
        <f t="shared" si="131"/>
        <v>0</v>
      </c>
      <c r="AY272" s="95">
        <f t="shared" si="132"/>
        <v>0</v>
      </c>
      <c r="AZ272" s="95">
        <f t="shared" si="133"/>
        <v>0</v>
      </c>
      <c r="BA272" s="95">
        <f t="shared" si="134"/>
        <v>0</v>
      </c>
      <c r="BB272" s="95">
        <f t="shared" si="135"/>
        <v>0</v>
      </c>
      <c r="BC272" s="95">
        <f t="shared" si="136"/>
        <v>0</v>
      </c>
      <c r="BD272" s="95">
        <f t="shared" si="137"/>
        <v>0</v>
      </c>
      <c r="BE272" s="95">
        <f t="shared" si="138"/>
        <v>0</v>
      </c>
      <c r="BF272" s="95">
        <f t="shared" si="139"/>
        <v>0</v>
      </c>
      <c r="BG272" s="64"/>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row>
    <row r="273" spans="1:82" ht="25.5" x14ac:dyDescent="0.2">
      <c r="A273" s="17" t="s">
        <v>1232</v>
      </c>
      <c r="B273" s="19" t="s">
        <v>1233</v>
      </c>
      <c r="C273" s="44" t="str">
        <f t="shared" si="145"/>
        <v/>
      </c>
      <c r="D273" s="44" t="str">
        <f t="shared" si="144"/>
        <v/>
      </c>
      <c r="E273" s="119" t="str">
        <f t="shared" si="142"/>
        <v>Yes</v>
      </c>
      <c r="F273" s="119" t="s">
        <v>746</v>
      </c>
      <c r="G273" s="117"/>
      <c r="H273" s="18"/>
      <c r="I273" s="18"/>
      <c r="J273" s="18"/>
      <c r="K273" s="18"/>
      <c r="L273" s="18"/>
      <c r="M273" s="18"/>
      <c r="N273" s="18"/>
      <c r="O273" s="18"/>
      <c r="P273" s="18"/>
      <c r="Q273" s="18"/>
      <c r="R273" s="18"/>
      <c r="S273" s="18"/>
      <c r="T273" s="18"/>
      <c r="U273" s="18"/>
      <c r="V273" s="18"/>
      <c r="W273" s="18"/>
      <c r="X273" s="18"/>
      <c r="Y273" s="18"/>
      <c r="Z273" s="18"/>
      <c r="AA273" s="18"/>
      <c r="AB273" s="18" t="str">
        <f>IF(Tabel5[[#This Row],[Question ID]]="","",IF(Tabel5[[#This Row],[Respons Vendor]]=AE273,"ok","nok"))</f>
        <v>nok</v>
      </c>
      <c r="AC273" s="18" t="s">
        <v>66</v>
      </c>
      <c r="AD273" s="89">
        <v>1</v>
      </c>
      <c r="AE273" s="89" t="s">
        <v>230</v>
      </c>
      <c r="AF273" s="89">
        <f t="shared" si="141"/>
        <v>1</v>
      </c>
      <c r="AG273" s="89">
        <f>IF(AND(AE273="See Note",Tabel5[[#This Row],[Respons Vendor]]=AE273,Tabel5[[#This Row],[Note]]&lt;&gt;""),AF273,0)</f>
        <v>0</v>
      </c>
      <c r="AH273" s="89"/>
      <c r="AI273" s="90">
        <f>IF(AND(Tabel5[[#This Row],[Respons Vendor]]=AE273,Tabel5[[#This Row],[Respons Vendor]]&lt;&gt;"See Note"),AD273,AG273)</f>
        <v>0</v>
      </c>
      <c r="AJ273" s="18"/>
      <c r="AK273" s="89"/>
      <c r="AL273" s="18"/>
      <c r="AM273" s="95">
        <f t="shared" si="120"/>
        <v>0</v>
      </c>
      <c r="AN273" s="95">
        <f t="shared" si="121"/>
        <v>0</v>
      </c>
      <c r="AO273" s="95">
        <f t="shared" si="122"/>
        <v>0</v>
      </c>
      <c r="AP273" s="95">
        <f t="shared" si="123"/>
        <v>0</v>
      </c>
      <c r="AQ273" s="95">
        <f t="shared" si="124"/>
        <v>0</v>
      </c>
      <c r="AR273" s="95">
        <f t="shared" si="125"/>
        <v>0</v>
      </c>
      <c r="AS273" s="95">
        <f t="shared" si="126"/>
        <v>0</v>
      </c>
      <c r="AT273" s="95">
        <f t="shared" si="127"/>
        <v>0</v>
      </c>
      <c r="AU273" s="95">
        <f t="shared" si="128"/>
        <v>0</v>
      </c>
      <c r="AV273" s="95">
        <f t="shared" si="129"/>
        <v>0</v>
      </c>
      <c r="AW273" s="95">
        <f t="shared" si="130"/>
        <v>1</v>
      </c>
      <c r="AX273" s="95">
        <f t="shared" si="131"/>
        <v>0</v>
      </c>
      <c r="AY273" s="95">
        <f t="shared" si="132"/>
        <v>0</v>
      </c>
      <c r="AZ273" s="95">
        <f t="shared" si="133"/>
        <v>0</v>
      </c>
      <c r="BA273" s="95">
        <f t="shared" si="134"/>
        <v>0</v>
      </c>
      <c r="BB273" s="95">
        <f t="shared" si="135"/>
        <v>0</v>
      </c>
      <c r="BC273" s="95">
        <f t="shared" si="136"/>
        <v>0</v>
      </c>
      <c r="BD273" s="95">
        <f t="shared" si="137"/>
        <v>0</v>
      </c>
      <c r="BE273" s="95">
        <f t="shared" si="138"/>
        <v>0</v>
      </c>
      <c r="BF273" s="95">
        <f t="shared" si="139"/>
        <v>0</v>
      </c>
      <c r="BG273" s="64"/>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row>
    <row r="274" spans="1:82" x14ac:dyDescent="0.2">
      <c r="A274" s="17" t="s">
        <v>1234</v>
      </c>
      <c r="B274" s="19" t="s">
        <v>1235</v>
      </c>
      <c r="C274" s="44" t="str">
        <f t="shared" si="145"/>
        <v/>
      </c>
      <c r="D274" s="44" t="str">
        <f t="shared" si="144"/>
        <v/>
      </c>
      <c r="E274" s="119" t="str">
        <f t="shared" si="142"/>
        <v>Yes</v>
      </c>
      <c r="F274" s="119" t="s">
        <v>746</v>
      </c>
      <c r="G274" s="117"/>
      <c r="H274" s="18"/>
      <c r="I274" s="18"/>
      <c r="J274" s="18"/>
      <c r="K274" s="18"/>
      <c r="L274" s="18"/>
      <c r="M274" s="18"/>
      <c r="N274" s="18"/>
      <c r="O274" s="18"/>
      <c r="P274" s="18"/>
      <c r="Q274" s="18"/>
      <c r="R274" s="18"/>
      <c r="S274" s="18"/>
      <c r="T274" s="18"/>
      <c r="U274" s="18"/>
      <c r="V274" s="18"/>
      <c r="W274" s="18"/>
      <c r="X274" s="18"/>
      <c r="Y274" s="18"/>
      <c r="Z274" s="18"/>
      <c r="AA274" s="18"/>
      <c r="AB274" s="18" t="str">
        <f>IF(Tabel5[[#This Row],[Question ID]]="","",IF(Tabel5[[#This Row],[Respons Vendor]]=AE274,"ok","nok"))</f>
        <v>nok</v>
      </c>
      <c r="AC274" s="18" t="s">
        <v>66</v>
      </c>
      <c r="AD274" s="89">
        <v>1</v>
      </c>
      <c r="AE274" s="89" t="s">
        <v>230</v>
      </c>
      <c r="AF274" s="89">
        <f t="shared" si="141"/>
        <v>1</v>
      </c>
      <c r="AG274" s="89">
        <f>IF(AND(AE274="See Note",Tabel5[[#This Row],[Respons Vendor]]=AE274,Tabel5[[#This Row],[Note]]&lt;&gt;""),AF274,0)</f>
        <v>0</v>
      </c>
      <c r="AH274" s="89"/>
      <c r="AI274" s="90">
        <f>IF(AND(Tabel5[[#This Row],[Respons Vendor]]=AE274,Tabel5[[#This Row],[Respons Vendor]]&lt;&gt;"See Note"),AD274,AG274)</f>
        <v>0</v>
      </c>
      <c r="AJ274" s="18"/>
      <c r="AK274" s="89"/>
      <c r="AL274" s="18"/>
      <c r="AM274" s="95">
        <f t="shared" si="120"/>
        <v>0</v>
      </c>
      <c r="AN274" s="95">
        <f t="shared" si="121"/>
        <v>0</v>
      </c>
      <c r="AO274" s="95">
        <f t="shared" si="122"/>
        <v>0</v>
      </c>
      <c r="AP274" s="95">
        <f t="shared" si="123"/>
        <v>0</v>
      </c>
      <c r="AQ274" s="95">
        <f t="shared" si="124"/>
        <v>0</v>
      </c>
      <c r="AR274" s="95">
        <f t="shared" si="125"/>
        <v>0</v>
      </c>
      <c r="AS274" s="95">
        <f t="shared" si="126"/>
        <v>0</v>
      </c>
      <c r="AT274" s="95">
        <f t="shared" si="127"/>
        <v>0</v>
      </c>
      <c r="AU274" s="95">
        <f t="shared" si="128"/>
        <v>0</v>
      </c>
      <c r="AV274" s="95">
        <f t="shared" si="129"/>
        <v>0</v>
      </c>
      <c r="AW274" s="95">
        <f t="shared" si="130"/>
        <v>1</v>
      </c>
      <c r="AX274" s="95">
        <f t="shared" si="131"/>
        <v>0</v>
      </c>
      <c r="AY274" s="95">
        <f t="shared" si="132"/>
        <v>0</v>
      </c>
      <c r="AZ274" s="95">
        <f t="shared" si="133"/>
        <v>0</v>
      </c>
      <c r="BA274" s="95">
        <f t="shared" si="134"/>
        <v>0</v>
      </c>
      <c r="BB274" s="95">
        <f t="shared" si="135"/>
        <v>0</v>
      </c>
      <c r="BC274" s="95">
        <f t="shared" si="136"/>
        <v>0</v>
      </c>
      <c r="BD274" s="95">
        <f t="shared" si="137"/>
        <v>0</v>
      </c>
      <c r="BE274" s="95">
        <f t="shared" si="138"/>
        <v>0</v>
      </c>
      <c r="BF274" s="95">
        <f t="shared" si="139"/>
        <v>0</v>
      </c>
      <c r="BG274" s="64"/>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row>
    <row r="275" spans="1:82" x14ac:dyDescent="0.2">
      <c r="A275" s="17" t="s">
        <v>1236</v>
      </c>
      <c r="B275" s="19" t="s">
        <v>1237</v>
      </c>
      <c r="C275" s="44" t="str">
        <f t="shared" si="145"/>
        <v/>
      </c>
      <c r="D275" s="44" t="str">
        <f t="shared" si="144"/>
        <v/>
      </c>
      <c r="E275" s="119" t="str">
        <f t="shared" si="142"/>
        <v>Yes</v>
      </c>
      <c r="F275" s="119" t="s">
        <v>746</v>
      </c>
      <c r="G275" s="117"/>
      <c r="H275" s="18"/>
      <c r="I275" s="18"/>
      <c r="J275" s="18"/>
      <c r="K275" s="18"/>
      <c r="L275" s="18"/>
      <c r="M275" s="18"/>
      <c r="N275" s="18"/>
      <c r="O275" s="18"/>
      <c r="P275" s="18"/>
      <c r="Q275" s="18"/>
      <c r="R275" s="18"/>
      <c r="S275" s="18"/>
      <c r="T275" s="18"/>
      <c r="U275" s="18"/>
      <c r="V275" s="18"/>
      <c r="W275" s="18"/>
      <c r="X275" s="18"/>
      <c r="Y275" s="18"/>
      <c r="Z275" s="18"/>
      <c r="AA275" s="18"/>
      <c r="AB275" s="18" t="str">
        <f>IF(Tabel5[[#This Row],[Question ID]]="","",IF(Tabel5[[#This Row],[Respons Vendor]]=AE275,"ok","nok"))</f>
        <v>nok</v>
      </c>
      <c r="AC275" s="18" t="s">
        <v>66</v>
      </c>
      <c r="AD275" s="89">
        <v>1</v>
      </c>
      <c r="AE275" s="89" t="s">
        <v>230</v>
      </c>
      <c r="AF275" s="89">
        <f t="shared" si="141"/>
        <v>1</v>
      </c>
      <c r="AG275" s="89">
        <f>IF(AND(AE275="See Note",Tabel5[[#This Row],[Respons Vendor]]=AE275,Tabel5[[#This Row],[Note]]&lt;&gt;""),AF275,0)</f>
        <v>0</v>
      </c>
      <c r="AH275" s="89"/>
      <c r="AI275" s="90">
        <f>IF(AND(Tabel5[[#This Row],[Respons Vendor]]=AE275,Tabel5[[#This Row],[Respons Vendor]]&lt;&gt;"See Note"),AD275,AG275)</f>
        <v>0</v>
      </c>
      <c r="AJ275" s="18"/>
      <c r="AK275" s="89"/>
      <c r="AL275" s="18"/>
      <c r="AM275" s="95">
        <f t="shared" si="120"/>
        <v>0</v>
      </c>
      <c r="AN275" s="95">
        <f t="shared" si="121"/>
        <v>0</v>
      </c>
      <c r="AO275" s="95">
        <f t="shared" si="122"/>
        <v>0</v>
      </c>
      <c r="AP275" s="95">
        <f t="shared" si="123"/>
        <v>0</v>
      </c>
      <c r="AQ275" s="95">
        <f t="shared" si="124"/>
        <v>0</v>
      </c>
      <c r="AR275" s="95">
        <f t="shared" si="125"/>
        <v>0</v>
      </c>
      <c r="AS275" s="95">
        <f t="shared" si="126"/>
        <v>0</v>
      </c>
      <c r="AT275" s="95">
        <f t="shared" si="127"/>
        <v>0</v>
      </c>
      <c r="AU275" s="95">
        <f t="shared" si="128"/>
        <v>0</v>
      </c>
      <c r="AV275" s="95">
        <f t="shared" si="129"/>
        <v>0</v>
      </c>
      <c r="AW275" s="95">
        <f t="shared" si="130"/>
        <v>1</v>
      </c>
      <c r="AX275" s="95">
        <f t="shared" si="131"/>
        <v>0</v>
      </c>
      <c r="AY275" s="95">
        <f t="shared" si="132"/>
        <v>0</v>
      </c>
      <c r="AZ275" s="95">
        <f t="shared" si="133"/>
        <v>0</v>
      </c>
      <c r="BA275" s="95">
        <f t="shared" si="134"/>
        <v>0</v>
      </c>
      <c r="BB275" s="95">
        <f t="shared" si="135"/>
        <v>0</v>
      </c>
      <c r="BC275" s="95">
        <f t="shared" si="136"/>
        <v>0</v>
      </c>
      <c r="BD275" s="95">
        <f t="shared" si="137"/>
        <v>0</v>
      </c>
      <c r="BE275" s="95">
        <f t="shared" si="138"/>
        <v>0</v>
      </c>
      <c r="BF275" s="95">
        <f t="shared" si="139"/>
        <v>0</v>
      </c>
      <c r="BG275" s="64"/>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row>
    <row r="276" spans="1:82" x14ac:dyDescent="0.2">
      <c r="B276" s="79" t="s">
        <v>1238</v>
      </c>
      <c r="C276" s="44">
        <v>0</v>
      </c>
      <c r="D276" s="44" t="str">
        <f t="shared" si="144"/>
        <v/>
      </c>
      <c r="E276" s="119">
        <f t="shared" si="142"/>
        <v>0</v>
      </c>
      <c r="F276" s="119"/>
      <c r="G276" s="117"/>
      <c r="H276" s="18"/>
      <c r="I276" s="18"/>
      <c r="J276" s="18"/>
      <c r="K276" s="18"/>
      <c r="L276" s="18"/>
      <c r="M276" s="18"/>
      <c r="N276" s="18"/>
      <c r="O276" s="18"/>
      <c r="P276" s="18"/>
      <c r="Q276" s="18"/>
      <c r="R276" s="18"/>
      <c r="S276" s="18"/>
      <c r="T276" s="18"/>
      <c r="U276" s="18"/>
      <c r="V276" s="18"/>
      <c r="W276" s="18"/>
      <c r="X276" s="18"/>
      <c r="Y276" s="18"/>
      <c r="Z276" s="18"/>
      <c r="AA276" s="18"/>
      <c r="AB276" s="18" t="str">
        <f>IF(Tabel5[[#This Row],[Question ID]]="","",IF(Tabel5[[#This Row],[Respons Vendor]]=AE276,"ok","nok"))</f>
        <v/>
      </c>
      <c r="AC276" s="18"/>
      <c r="AD276" s="89"/>
      <c r="AE276" s="89"/>
      <c r="AF276" s="89">
        <f t="shared" si="141"/>
        <v>0</v>
      </c>
      <c r="AG276" s="89">
        <f>IF(AND(AE276="See Note",Tabel5[[#This Row],[Respons Vendor]]=AE276,Tabel5[[#This Row],[Note]]&lt;&gt;""),AF276,0)</f>
        <v>0</v>
      </c>
      <c r="AH276" s="89"/>
      <c r="AI276" s="90">
        <f>IF(AND(Tabel5[[#This Row],[Respons Vendor]]=AE276,Tabel5[[#This Row],[Respons Vendor]]&lt;&gt;"See Note"),AD276,AG276)</f>
        <v>0</v>
      </c>
      <c r="AJ276" s="18"/>
      <c r="AK276" s="89"/>
      <c r="AL276" s="18"/>
      <c r="AM276" s="95">
        <f t="shared" si="120"/>
        <v>0</v>
      </c>
      <c r="AN276" s="95">
        <f t="shared" si="121"/>
        <v>0</v>
      </c>
      <c r="AO276" s="95">
        <f t="shared" si="122"/>
        <v>0</v>
      </c>
      <c r="AP276" s="95">
        <f t="shared" si="123"/>
        <v>0</v>
      </c>
      <c r="AQ276" s="95">
        <f t="shared" si="124"/>
        <v>0</v>
      </c>
      <c r="AR276" s="95">
        <f t="shared" si="125"/>
        <v>0</v>
      </c>
      <c r="AS276" s="95">
        <f t="shared" si="126"/>
        <v>0</v>
      </c>
      <c r="AT276" s="95">
        <f t="shared" si="127"/>
        <v>0</v>
      </c>
      <c r="AU276" s="95">
        <f t="shared" si="128"/>
        <v>0</v>
      </c>
      <c r="AV276" s="95">
        <f t="shared" si="129"/>
        <v>0</v>
      </c>
      <c r="AW276" s="95">
        <f t="shared" si="130"/>
        <v>0</v>
      </c>
      <c r="AX276" s="95">
        <f t="shared" si="131"/>
        <v>0</v>
      </c>
      <c r="AY276" s="95">
        <f t="shared" si="132"/>
        <v>0</v>
      </c>
      <c r="AZ276" s="95">
        <f t="shared" si="133"/>
        <v>0</v>
      </c>
      <c r="BA276" s="95">
        <f t="shared" si="134"/>
        <v>0</v>
      </c>
      <c r="BB276" s="95">
        <f t="shared" si="135"/>
        <v>0</v>
      </c>
      <c r="BC276" s="95">
        <f t="shared" si="136"/>
        <v>0</v>
      </c>
      <c r="BD276" s="95">
        <f t="shared" si="137"/>
        <v>0</v>
      </c>
      <c r="BE276" s="95">
        <f t="shared" si="138"/>
        <v>0</v>
      </c>
      <c r="BF276" s="95">
        <f t="shared" si="139"/>
        <v>0</v>
      </c>
      <c r="BG276" s="64"/>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row>
    <row r="277" spans="1:82" x14ac:dyDescent="0.2">
      <c r="B277" s="80" t="s">
        <v>1239</v>
      </c>
      <c r="C277" s="44">
        <v>0</v>
      </c>
      <c r="D277" s="44" t="str">
        <f t="shared" si="144"/>
        <v/>
      </c>
      <c r="E277" s="119">
        <f t="shared" si="142"/>
        <v>0</v>
      </c>
      <c r="F277" s="119"/>
      <c r="G277" s="117"/>
      <c r="H277" s="18"/>
      <c r="I277" s="18"/>
      <c r="J277" s="18"/>
      <c r="K277" s="18"/>
      <c r="L277" s="18"/>
      <c r="M277" s="18"/>
      <c r="N277" s="18"/>
      <c r="O277" s="18"/>
      <c r="P277" s="18"/>
      <c r="Q277" s="18"/>
      <c r="R277" s="18"/>
      <c r="S277" s="18"/>
      <c r="T277" s="18"/>
      <c r="U277" s="18"/>
      <c r="V277" s="18"/>
      <c r="W277" s="18"/>
      <c r="X277" s="18"/>
      <c r="Y277" s="18"/>
      <c r="Z277" s="18"/>
      <c r="AA277" s="18"/>
      <c r="AB277" s="18" t="str">
        <f>IF(Tabel5[[#This Row],[Question ID]]="","",IF(Tabel5[[#This Row],[Respons Vendor]]=AE277,"ok","nok"))</f>
        <v/>
      </c>
      <c r="AC277" s="18"/>
      <c r="AD277" s="89"/>
      <c r="AE277" s="89"/>
      <c r="AF277" s="89">
        <f t="shared" si="141"/>
        <v>0</v>
      </c>
      <c r="AG277" s="89">
        <f>IF(AND(AE277="See Note",Tabel5[[#This Row],[Respons Vendor]]=AE277,Tabel5[[#This Row],[Note]]&lt;&gt;""),AF277,0)</f>
        <v>0</v>
      </c>
      <c r="AH277" s="89"/>
      <c r="AI277" s="90">
        <f>IF(AND(Tabel5[[#This Row],[Respons Vendor]]=AE277,Tabel5[[#This Row],[Respons Vendor]]&lt;&gt;"See Note"),AD277,AG277)</f>
        <v>0</v>
      </c>
      <c r="AJ277" s="18"/>
      <c r="AK277" s="89"/>
      <c r="AL277" s="18"/>
      <c r="AM277" s="95">
        <f t="shared" si="120"/>
        <v>0</v>
      </c>
      <c r="AN277" s="95">
        <f t="shared" si="121"/>
        <v>0</v>
      </c>
      <c r="AO277" s="95">
        <f t="shared" si="122"/>
        <v>0</v>
      </c>
      <c r="AP277" s="95">
        <f t="shared" si="123"/>
        <v>0</v>
      </c>
      <c r="AQ277" s="95">
        <f t="shared" si="124"/>
        <v>0</v>
      </c>
      <c r="AR277" s="95">
        <f t="shared" si="125"/>
        <v>0</v>
      </c>
      <c r="AS277" s="95">
        <f t="shared" si="126"/>
        <v>0</v>
      </c>
      <c r="AT277" s="95">
        <f t="shared" si="127"/>
        <v>0</v>
      </c>
      <c r="AU277" s="95">
        <f t="shared" si="128"/>
        <v>0</v>
      </c>
      <c r="AV277" s="95">
        <f t="shared" si="129"/>
        <v>0</v>
      </c>
      <c r="AW277" s="95">
        <f t="shared" si="130"/>
        <v>0</v>
      </c>
      <c r="AX277" s="95">
        <f t="shared" si="131"/>
        <v>0</v>
      </c>
      <c r="AY277" s="95">
        <f t="shared" si="132"/>
        <v>0</v>
      </c>
      <c r="AZ277" s="95">
        <f t="shared" si="133"/>
        <v>0</v>
      </c>
      <c r="BA277" s="95">
        <f t="shared" si="134"/>
        <v>0</v>
      </c>
      <c r="BB277" s="95">
        <f t="shared" si="135"/>
        <v>0</v>
      </c>
      <c r="BC277" s="95">
        <f t="shared" si="136"/>
        <v>0</v>
      </c>
      <c r="BD277" s="95">
        <f t="shared" si="137"/>
        <v>0</v>
      </c>
      <c r="BE277" s="95">
        <f t="shared" si="138"/>
        <v>0</v>
      </c>
      <c r="BF277" s="95">
        <f t="shared" si="139"/>
        <v>0</v>
      </c>
      <c r="BG277" s="64"/>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row>
    <row r="278" spans="1:82" ht="25.5" x14ac:dyDescent="0.2">
      <c r="A278" s="17" t="s">
        <v>1240</v>
      </c>
      <c r="B278" s="19" t="s">
        <v>1241</v>
      </c>
      <c r="C278" s="44" t="str">
        <f>IF(_Medisch="nee","N/A","")</f>
        <v/>
      </c>
      <c r="D278" s="44" t="str">
        <f t="shared" si="144"/>
        <v/>
      </c>
      <c r="E278" s="119" t="str">
        <f t="shared" si="142"/>
        <v>Yes</v>
      </c>
      <c r="F278" s="119" t="s">
        <v>758</v>
      </c>
      <c r="G278" s="254"/>
      <c r="H278" s="18"/>
      <c r="I278" s="18"/>
      <c r="J278" s="18"/>
      <c r="K278" s="18"/>
      <c r="L278" s="18"/>
      <c r="M278" s="18"/>
      <c r="N278" s="18"/>
      <c r="O278" s="18"/>
      <c r="P278" s="18"/>
      <c r="Q278" s="18"/>
      <c r="R278" s="18"/>
      <c r="S278" s="18"/>
      <c r="T278" s="18"/>
      <c r="U278" s="18"/>
      <c r="V278" s="18"/>
      <c r="W278" s="18"/>
      <c r="X278" s="18"/>
      <c r="Y278" s="18"/>
      <c r="Z278" s="18"/>
      <c r="AA278" s="18"/>
      <c r="AB278" s="18" t="str">
        <f>IF(Tabel5[[#This Row],[Question ID]]="","",IF(Tabel5[[#This Row],[Respons Vendor]]=AE278,"ok","nok"))</f>
        <v>nok</v>
      </c>
      <c r="AC278" s="18" t="s">
        <v>66</v>
      </c>
      <c r="AD278" s="89">
        <v>1</v>
      </c>
      <c r="AE278" s="89" t="s">
        <v>230</v>
      </c>
      <c r="AF278" s="89">
        <f t="shared" si="141"/>
        <v>1</v>
      </c>
      <c r="AG278" s="89">
        <f>IF(AND(AE278="See Note",Tabel5[[#This Row],[Respons Vendor]]=AE278,Tabel5[[#This Row],[Note]]&lt;&gt;""),AF278,0)</f>
        <v>0</v>
      </c>
      <c r="AH278" s="89"/>
      <c r="AI278" s="90">
        <f>IF(AND(Tabel5[[#This Row],[Respons Vendor]]=AE278,Tabel5[[#This Row],[Respons Vendor]]&lt;&gt;"See Note"),AD278,AG278)</f>
        <v>0</v>
      </c>
      <c r="AJ278" s="18"/>
      <c r="AK278" s="89"/>
      <c r="AL278" s="18"/>
      <c r="AM278" s="95">
        <f t="shared" si="120"/>
        <v>0</v>
      </c>
      <c r="AN278" s="95">
        <f t="shared" si="121"/>
        <v>0</v>
      </c>
      <c r="AO278" s="95">
        <f t="shared" si="122"/>
        <v>0</v>
      </c>
      <c r="AP278" s="95">
        <f t="shared" si="123"/>
        <v>0</v>
      </c>
      <c r="AQ278" s="95">
        <f t="shared" si="124"/>
        <v>0</v>
      </c>
      <c r="AR278" s="95">
        <f t="shared" si="125"/>
        <v>0</v>
      </c>
      <c r="AS278" s="95">
        <f t="shared" si="126"/>
        <v>0</v>
      </c>
      <c r="AT278" s="95">
        <f t="shared" si="127"/>
        <v>0</v>
      </c>
      <c r="AU278" s="95">
        <f t="shared" si="128"/>
        <v>0</v>
      </c>
      <c r="AV278" s="95">
        <f t="shared" si="129"/>
        <v>0</v>
      </c>
      <c r="AW278" s="95">
        <f t="shared" si="130"/>
        <v>1</v>
      </c>
      <c r="AX278" s="95">
        <f t="shared" si="131"/>
        <v>0</v>
      </c>
      <c r="AY278" s="95">
        <f t="shared" si="132"/>
        <v>0</v>
      </c>
      <c r="AZ278" s="95">
        <f t="shared" si="133"/>
        <v>0</v>
      </c>
      <c r="BA278" s="95">
        <f t="shared" si="134"/>
        <v>0</v>
      </c>
      <c r="BB278" s="95">
        <f t="shared" si="135"/>
        <v>0</v>
      </c>
      <c r="BC278" s="95">
        <f t="shared" si="136"/>
        <v>0</v>
      </c>
      <c r="BD278" s="95">
        <f t="shared" si="137"/>
        <v>0</v>
      </c>
      <c r="BE278" s="95">
        <f t="shared" si="138"/>
        <v>0</v>
      </c>
      <c r="BF278" s="95">
        <f t="shared" si="139"/>
        <v>0</v>
      </c>
      <c r="BG278" s="64"/>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row>
    <row r="279" spans="1:82" ht="33.75" x14ac:dyDescent="0.2">
      <c r="A279" s="17" t="s">
        <v>1242</v>
      </c>
      <c r="B279" s="19" t="s">
        <v>1243</v>
      </c>
      <c r="C279" s="44" t="str">
        <f>IF(_Medisch="nee","N/A","")</f>
        <v/>
      </c>
      <c r="D279" s="44" t="str">
        <f t="shared" si="144"/>
        <v/>
      </c>
      <c r="E279" s="119" t="str">
        <f t="shared" si="142"/>
        <v>No</v>
      </c>
      <c r="F279" s="119" t="s">
        <v>758</v>
      </c>
      <c r="G279" s="117" t="s">
        <v>1244</v>
      </c>
      <c r="H279" s="18"/>
      <c r="I279" s="18"/>
      <c r="J279" s="18"/>
      <c r="K279" s="18"/>
      <c r="L279" s="18"/>
      <c r="M279" s="18"/>
      <c r="N279" s="18"/>
      <c r="O279" s="18"/>
      <c r="P279" s="18"/>
      <c r="Q279" s="18"/>
      <c r="R279" s="18"/>
      <c r="S279" s="18"/>
      <c r="T279" s="18"/>
      <c r="U279" s="18"/>
      <c r="V279" s="18"/>
      <c r="W279" s="18"/>
      <c r="X279" s="18"/>
      <c r="Y279" s="18"/>
      <c r="Z279" s="18"/>
      <c r="AA279" s="18"/>
      <c r="AB279" s="18" t="str">
        <f>IF(Tabel5[[#This Row],[Question ID]]="","",IF(Tabel5[[#This Row],[Respons Vendor]]=AE279,"ok","nok"))</f>
        <v>nok</v>
      </c>
      <c r="AC279" s="18" t="s">
        <v>66</v>
      </c>
      <c r="AD279" s="89">
        <v>1</v>
      </c>
      <c r="AE279" s="89" t="s">
        <v>684</v>
      </c>
      <c r="AF279" s="89">
        <f t="shared" si="141"/>
        <v>1</v>
      </c>
      <c r="AG279" s="89">
        <f>IF(AND(AE279="See Note",Tabel5[[#This Row],[Respons Vendor]]=AE279,Tabel5[[#This Row],[Note]]&lt;&gt;""),AF279,0)</f>
        <v>0</v>
      </c>
      <c r="AH279" s="89"/>
      <c r="AI279" s="90">
        <f>IF(AND(Tabel5[[#This Row],[Respons Vendor]]=AE279,Tabel5[[#This Row],[Respons Vendor]]&lt;&gt;"See Note"),AD279,AG279)</f>
        <v>0</v>
      </c>
      <c r="AJ279" s="18"/>
      <c r="AK279" s="89"/>
      <c r="AL279" s="18"/>
      <c r="AM279" s="95">
        <f t="shared" si="120"/>
        <v>0</v>
      </c>
      <c r="AN279" s="95">
        <f t="shared" si="121"/>
        <v>0</v>
      </c>
      <c r="AO279" s="95">
        <f t="shared" si="122"/>
        <v>0</v>
      </c>
      <c r="AP279" s="95">
        <f t="shared" si="123"/>
        <v>0</v>
      </c>
      <c r="AQ279" s="95">
        <f t="shared" si="124"/>
        <v>0</v>
      </c>
      <c r="AR279" s="95">
        <f t="shared" si="125"/>
        <v>0</v>
      </c>
      <c r="AS279" s="95">
        <f t="shared" si="126"/>
        <v>0</v>
      </c>
      <c r="AT279" s="95">
        <f t="shared" si="127"/>
        <v>0</v>
      </c>
      <c r="AU279" s="95">
        <f t="shared" si="128"/>
        <v>0</v>
      </c>
      <c r="AV279" s="95">
        <f t="shared" si="129"/>
        <v>0</v>
      </c>
      <c r="AW279" s="95">
        <f t="shared" si="130"/>
        <v>1</v>
      </c>
      <c r="AX279" s="95">
        <f t="shared" si="131"/>
        <v>0</v>
      </c>
      <c r="AY279" s="95">
        <f t="shared" si="132"/>
        <v>0</v>
      </c>
      <c r="AZ279" s="95">
        <f t="shared" si="133"/>
        <v>0</v>
      </c>
      <c r="BA279" s="95">
        <f t="shared" si="134"/>
        <v>0</v>
      </c>
      <c r="BB279" s="95">
        <f t="shared" si="135"/>
        <v>0</v>
      </c>
      <c r="BC279" s="95">
        <f t="shared" si="136"/>
        <v>0</v>
      </c>
      <c r="BD279" s="95">
        <f t="shared" si="137"/>
        <v>0</v>
      </c>
      <c r="BE279" s="95">
        <f t="shared" si="138"/>
        <v>0</v>
      </c>
      <c r="BF279" s="95">
        <f t="shared" si="139"/>
        <v>0</v>
      </c>
      <c r="BG279" s="64"/>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row>
    <row r="280" spans="1:82" x14ac:dyDescent="0.2">
      <c r="B280" s="79" t="s">
        <v>1245</v>
      </c>
      <c r="C280" s="44">
        <v>0</v>
      </c>
      <c r="D280" s="44" t="str">
        <f t="shared" si="144"/>
        <v/>
      </c>
      <c r="E280" s="119">
        <f t="shared" si="142"/>
        <v>0</v>
      </c>
      <c r="F280" s="119"/>
      <c r="G280" s="117"/>
      <c r="H280" s="18"/>
      <c r="I280" s="18"/>
      <c r="J280" s="18"/>
      <c r="K280" s="18"/>
      <c r="L280" s="18"/>
      <c r="M280" s="18"/>
      <c r="N280" s="18"/>
      <c r="O280" s="18"/>
      <c r="P280" s="18"/>
      <c r="Q280" s="18"/>
      <c r="R280" s="18"/>
      <c r="S280" s="18"/>
      <c r="T280" s="18"/>
      <c r="U280" s="18"/>
      <c r="V280" s="18"/>
      <c r="W280" s="18"/>
      <c r="X280" s="18"/>
      <c r="Y280" s="18"/>
      <c r="Z280" s="18"/>
      <c r="AA280" s="18"/>
      <c r="AB280" s="18" t="str">
        <f>IF(Tabel5[[#This Row],[Question ID]]="","",IF(Tabel5[[#This Row],[Respons Vendor]]=AE280,"ok","nok"))</f>
        <v/>
      </c>
      <c r="AC280" s="18"/>
      <c r="AD280" s="89"/>
      <c r="AE280" s="89"/>
      <c r="AF280" s="89">
        <f t="shared" si="141"/>
        <v>0</v>
      </c>
      <c r="AG280" s="89">
        <f>IF(AND(AE280="See Note",Tabel5[[#This Row],[Respons Vendor]]=AE280,Tabel5[[#This Row],[Note]]&lt;&gt;""),AF280,0)</f>
        <v>0</v>
      </c>
      <c r="AH280" s="89"/>
      <c r="AI280" s="90">
        <f>IF(AND(Tabel5[[#This Row],[Respons Vendor]]=AE280,Tabel5[[#This Row],[Respons Vendor]]&lt;&gt;"See Note"),AD280,AG280)</f>
        <v>0</v>
      </c>
      <c r="AJ280" s="18"/>
      <c r="AK280" s="89"/>
      <c r="AL280" s="18"/>
      <c r="AM280" s="95">
        <f t="shared" si="120"/>
        <v>0</v>
      </c>
      <c r="AN280" s="95">
        <f t="shared" si="121"/>
        <v>0</v>
      </c>
      <c r="AO280" s="95">
        <f t="shared" si="122"/>
        <v>0</v>
      </c>
      <c r="AP280" s="95">
        <f t="shared" si="123"/>
        <v>0</v>
      </c>
      <c r="AQ280" s="95">
        <f t="shared" si="124"/>
        <v>0</v>
      </c>
      <c r="AR280" s="95">
        <f t="shared" si="125"/>
        <v>0</v>
      </c>
      <c r="AS280" s="95">
        <f t="shared" si="126"/>
        <v>0</v>
      </c>
      <c r="AT280" s="95">
        <f t="shared" si="127"/>
        <v>0</v>
      </c>
      <c r="AU280" s="95">
        <f t="shared" si="128"/>
        <v>0</v>
      </c>
      <c r="AV280" s="95">
        <f t="shared" si="129"/>
        <v>0</v>
      </c>
      <c r="AW280" s="95">
        <f t="shared" si="130"/>
        <v>0</v>
      </c>
      <c r="AX280" s="95">
        <f t="shared" si="131"/>
        <v>0</v>
      </c>
      <c r="AY280" s="95">
        <f t="shared" si="132"/>
        <v>0</v>
      </c>
      <c r="AZ280" s="95">
        <f t="shared" si="133"/>
        <v>0</v>
      </c>
      <c r="BA280" s="95">
        <f t="shared" si="134"/>
        <v>0</v>
      </c>
      <c r="BB280" s="95">
        <f t="shared" si="135"/>
        <v>0</v>
      </c>
      <c r="BC280" s="95">
        <f t="shared" si="136"/>
        <v>0</v>
      </c>
      <c r="BD280" s="95">
        <f t="shared" si="137"/>
        <v>0</v>
      </c>
      <c r="BE280" s="95">
        <f t="shared" si="138"/>
        <v>0</v>
      </c>
      <c r="BF280" s="95">
        <f t="shared" si="139"/>
        <v>0</v>
      </c>
      <c r="BG280" s="64"/>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row>
    <row r="281" spans="1:82" ht="25.5" x14ac:dyDescent="0.2">
      <c r="B281" s="80" t="s">
        <v>1246</v>
      </c>
      <c r="C281" s="44">
        <v>0</v>
      </c>
      <c r="D281" s="44" t="str">
        <f t="shared" si="144"/>
        <v/>
      </c>
      <c r="E281" s="119">
        <f t="shared" si="142"/>
        <v>0</v>
      </c>
      <c r="F281" s="119"/>
      <c r="G281" s="117"/>
      <c r="H281" s="18"/>
      <c r="I281" s="18"/>
      <c r="J281" s="18"/>
      <c r="K281" s="18"/>
      <c r="L281" s="18"/>
      <c r="M281" s="18"/>
      <c r="N281" s="18"/>
      <c r="O281" s="18"/>
      <c r="P281" s="18"/>
      <c r="Q281" s="18"/>
      <c r="R281" s="18"/>
      <c r="S281" s="18"/>
      <c r="T281" s="18"/>
      <c r="U281" s="18"/>
      <c r="V281" s="18"/>
      <c r="W281" s="18"/>
      <c r="X281" s="18"/>
      <c r="Y281" s="18"/>
      <c r="Z281" s="18"/>
      <c r="AA281" s="18"/>
      <c r="AB281" s="18" t="str">
        <f>IF(Tabel5[[#This Row],[Question ID]]="","",IF(Tabel5[[#This Row],[Respons Vendor]]=AE281,"ok","nok"))</f>
        <v/>
      </c>
      <c r="AC281" s="18"/>
      <c r="AD281" s="89"/>
      <c r="AE281" s="89"/>
      <c r="AF281" s="89">
        <f t="shared" si="141"/>
        <v>0</v>
      </c>
      <c r="AG281" s="89">
        <f>IF(AND(AE281="See Note",Tabel5[[#This Row],[Respons Vendor]]=AE281,Tabel5[[#This Row],[Note]]&lt;&gt;""),AF281,0)</f>
        <v>0</v>
      </c>
      <c r="AH281" s="89"/>
      <c r="AI281" s="90">
        <f>IF(AND(Tabel5[[#This Row],[Respons Vendor]]=AE281,Tabel5[[#This Row],[Respons Vendor]]&lt;&gt;"See Note"),AD281,AG281)</f>
        <v>0</v>
      </c>
      <c r="AJ281" s="18"/>
      <c r="AK281" s="89"/>
      <c r="AL281" s="18"/>
      <c r="AM281" s="95">
        <f t="shared" si="120"/>
        <v>0</v>
      </c>
      <c r="AN281" s="95">
        <f t="shared" si="121"/>
        <v>0</v>
      </c>
      <c r="AO281" s="95">
        <f t="shared" si="122"/>
        <v>0</v>
      </c>
      <c r="AP281" s="95">
        <f t="shared" si="123"/>
        <v>0</v>
      </c>
      <c r="AQ281" s="95">
        <f t="shared" si="124"/>
        <v>0</v>
      </c>
      <c r="AR281" s="95">
        <f t="shared" si="125"/>
        <v>0</v>
      </c>
      <c r="AS281" s="95">
        <f t="shared" si="126"/>
        <v>0</v>
      </c>
      <c r="AT281" s="95">
        <f t="shared" si="127"/>
        <v>0</v>
      </c>
      <c r="AU281" s="95">
        <f t="shared" si="128"/>
        <v>0</v>
      </c>
      <c r="AV281" s="95">
        <f t="shared" si="129"/>
        <v>0</v>
      </c>
      <c r="AW281" s="95">
        <f t="shared" si="130"/>
        <v>0</v>
      </c>
      <c r="AX281" s="95">
        <f t="shared" si="131"/>
        <v>0</v>
      </c>
      <c r="AY281" s="95">
        <f t="shared" si="132"/>
        <v>0</v>
      </c>
      <c r="AZ281" s="95">
        <f t="shared" si="133"/>
        <v>0</v>
      </c>
      <c r="BA281" s="95">
        <f t="shared" si="134"/>
        <v>0</v>
      </c>
      <c r="BB281" s="95">
        <f t="shared" si="135"/>
        <v>0</v>
      </c>
      <c r="BC281" s="95">
        <f t="shared" si="136"/>
        <v>0</v>
      </c>
      <c r="BD281" s="95">
        <f t="shared" si="137"/>
        <v>0</v>
      </c>
      <c r="BE281" s="95">
        <f t="shared" si="138"/>
        <v>0</v>
      </c>
      <c r="BF281" s="95">
        <f t="shared" si="139"/>
        <v>0</v>
      </c>
      <c r="BG281" s="64"/>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row>
    <row r="282" spans="1:82" ht="33.75" x14ac:dyDescent="0.2">
      <c r="A282" s="17" t="s">
        <v>1247</v>
      </c>
      <c r="B282" s="19" t="s">
        <v>1248</v>
      </c>
      <c r="C282" s="44" t="str">
        <f t="shared" ref="C282:C287" si="146">IF(_Medisch="nee","N/A","")</f>
        <v/>
      </c>
      <c r="D282" s="44" t="str">
        <f t="shared" si="144"/>
        <v/>
      </c>
      <c r="E282" s="119" t="str">
        <f t="shared" si="142"/>
        <v>No</v>
      </c>
      <c r="F282" s="119" t="s">
        <v>746</v>
      </c>
      <c r="G282" s="117" t="s">
        <v>1249</v>
      </c>
      <c r="H282" s="18"/>
      <c r="I282" s="18"/>
      <c r="J282" s="18"/>
      <c r="K282" s="18"/>
      <c r="L282" s="18"/>
      <c r="M282" s="18"/>
      <c r="N282" s="18"/>
      <c r="O282" s="18"/>
      <c r="P282" s="18"/>
      <c r="Q282" s="18"/>
      <c r="R282" s="18"/>
      <c r="S282" s="18"/>
      <c r="T282" s="18"/>
      <c r="U282" s="18"/>
      <c r="V282" s="18"/>
      <c r="W282" s="18"/>
      <c r="X282" s="18"/>
      <c r="Y282" s="18"/>
      <c r="Z282" s="18"/>
      <c r="AA282" s="18"/>
      <c r="AB282" s="18" t="str">
        <f>IF(Tabel5[[#This Row],[Question ID]]="","",IF(Tabel5[[#This Row],[Respons Vendor]]=AE282,"ok","nok"))</f>
        <v>nok</v>
      </c>
      <c r="AC282" s="18" t="s">
        <v>66</v>
      </c>
      <c r="AD282" s="105">
        <v>5</v>
      </c>
      <c r="AE282" s="89" t="s">
        <v>684</v>
      </c>
      <c r="AF282" s="89">
        <f t="shared" si="141"/>
        <v>5</v>
      </c>
      <c r="AG282" s="89">
        <f>IF(AND(AE282="See Note",Tabel5[[#This Row],[Respons Vendor]]=AE282,Tabel5[[#This Row],[Note]]&lt;&gt;""),AF282,0)</f>
        <v>0</v>
      </c>
      <c r="AH282" s="89"/>
      <c r="AI282" s="90">
        <f>IF(AND(Tabel5[[#This Row],[Respons Vendor]]=AE282,Tabel5[[#This Row],[Respons Vendor]]&lt;&gt;"See Note"),AD282,AG282)</f>
        <v>0</v>
      </c>
      <c r="AJ282" s="18"/>
      <c r="AK282" s="89"/>
      <c r="AL282" s="18"/>
      <c r="AM282" s="95">
        <f t="shared" si="120"/>
        <v>0</v>
      </c>
      <c r="AN282" s="95">
        <f t="shared" si="121"/>
        <v>0</v>
      </c>
      <c r="AO282" s="95">
        <f t="shared" si="122"/>
        <v>0</v>
      </c>
      <c r="AP282" s="95">
        <f t="shared" si="123"/>
        <v>0</v>
      </c>
      <c r="AQ282" s="95">
        <f t="shared" si="124"/>
        <v>0</v>
      </c>
      <c r="AR282" s="95">
        <f t="shared" si="125"/>
        <v>0</v>
      </c>
      <c r="AS282" s="95">
        <f t="shared" si="126"/>
        <v>0</v>
      </c>
      <c r="AT282" s="95">
        <f t="shared" si="127"/>
        <v>0</v>
      </c>
      <c r="AU282" s="95">
        <f t="shared" si="128"/>
        <v>0</v>
      </c>
      <c r="AV282" s="95">
        <f t="shared" si="129"/>
        <v>0</v>
      </c>
      <c r="AW282" s="95">
        <f t="shared" si="130"/>
        <v>5</v>
      </c>
      <c r="AX282" s="95">
        <f t="shared" si="131"/>
        <v>0</v>
      </c>
      <c r="AY282" s="95">
        <f t="shared" si="132"/>
        <v>0</v>
      </c>
      <c r="AZ282" s="95">
        <f t="shared" si="133"/>
        <v>0</v>
      </c>
      <c r="BA282" s="95">
        <f t="shared" si="134"/>
        <v>0</v>
      </c>
      <c r="BB282" s="95">
        <f t="shared" si="135"/>
        <v>0</v>
      </c>
      <c r="BC282" s="95">
        <f t="shared" si="136"/>
        <v>0</v>
      </c>
      <c r="BD282" s="95">
        <f t="shared" si="137"/>
        <v>0</v>
      </c>
      <c r="BE282" s="95">
        <f t="shared" si="138"/>
        <v>0</v>
      </c>
      <c r="BF282" s="95">
        <f t="shared" si="139"/>
        <v>0</v>
      </c>
      <c r="BG282" s="64"/>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row>
    <row r="283" spans="1:82" ht="33" customHeight="1" x14ac:dyDescent="0.2">
      <c r="A283" s="244" t="s">
        <v>1250</v>
      </c>
      <c r="B283" s="247" t="s">
        <v>1251</v>
      </c>
      <c r="C283" s="44" t="str">
        <f t="shared" si="146"/>
        <v/>
      </c>
      <c r="D283" s="44" t="str">
        <f t="shared" si="144"/>
        <v/>
      </c>
      <c r="E283" s="119" t="str">
        <f t="shared" si="142"/>
        <v>No</v>
      </c>
      <c r="F283" s="119" t="s">
        <v>746</v>
      </c>
      <c r="G283" s="117"/>
      <c r="H283" s="18"/>
      <c r="I283" s="18"/>
      <c r="J283" s="18"/>
      <c r="K283" s="18"/>
      <c r="L283" s="18"/>
      <c r="M283" s="18"/>
      <c r="N283" s="18"/>
      <c r="O283" s="18"/>
      <c r="P283" s="18"/>
      <c r="Q283" s="18"/>
      <c r="R283" s="18"/>
      <c r="S283" s="18"/>
      <c r="T283" s="18"/>
      <c r="U283" s="18"/>
      <c r="V283" s="18"/>
      <c r="W283" s="18"/>
      <c r="X283" s="18"/>
      <c r="Y283" s="18"/>
      <c r="Z283" s="18"/>
      <c r="AA283" s="18"/>
      <c r="AB283" s="18" t="str">
        <f>IF(Tabel5[[#This Row],[Question ID]]="","",IF(Tabel5[[#This Row],[Respons Vendor]]=AE283,"ok","nok"))</f>
        <v>nok</v>
      </c>
      <c r="AC283" s="18" t="s">
        <v>69</v>
      </c>
      <c r="AD283" s="89">
        <v>1</v>
      </c>
      <c r="AE283" s="89" t="s">
        <v>684</v>
      </c>
      <c r="AF283" s="89">
        <f t="shared" si="141"/>
        <v>1</v>
      </c>
      <c r="AG283" s="89">
        <f>IF(AND(AE283="See Note",Tabel5[[#This Row],[Respons Vendor]]=AE283,Tabel5[[#This Row],[Note]]&lt;&gt;""),AF283,0)</f>
        <v>0</v>
      </c>
      <c r="AH283" s="89"/>
      <c r="AI283" s="90">
        <f>IF(AND(Tabel5[[#This Row],[Respons Vendor]]=AE283,Tabel5[[#This Row],[Respons Vendor]]&lt;&gt;"See Note"),AD283,AG283)</f>
        <v>0</v>
      </c>
      <c r="AJ283" s="18"/>
      <c r="AK283" s="89"/>
      <c r="AL283" s="18"/>
      <c r="AM283" s="95">
        <f t="shared" ref="AM283:AM289" si="147">IF($AC283=AM$1,$AD283,0)</f>
        <v>0</v>
      </c>
      <c r="AN283" s="95">
        <f t="shared" ref="AN283:AN289" si="148">IF($AC283=AM$1,$AI283,0)</f>
        <v>0</v>
      </c>
      <c r="AO283" s="95">
        <f t="shared" ref="AO283:AO289" si="149">IF($AC283=AO$1,$AD283,0)</f>
        <v>0</v>
      </c>
      <c r="AP283" s="95">
        <f t="shared" ref="AP283:AP289" si="150">IF($AC283=AO$1,$AI283,0)</f>
        <v>0</v>
      </c>
      <c r="AQ283" s="95">
        <f t="shared" ref="AQ283:AQ289" si="151">IF($AC283=AQ$1,$AD283,0)</f>
        <v>0</v>
      </c>
      <c r="AR283" s="95">
        <f t="shared" ref="AR283:AR289" si="152">IF($AC283=AQ$1,$AI283,0)</f>
        <v>0</v>
      </c>
      <c r="AS283" s="95">
        <f t="shared" ref="AS283:AS289" si="153">IF($AC283=AS$1,$AD283,0)</f>
        <v>0</v>
      </c>
      <c r="AT283" s="95">
        <f t="shared" ref="AT283:AT289" si="154">IF($AC283=AS$1,$AI283,0)</f>
        <v>0</v>
      </c>
      <c r="AU283" s="95">
        <f t="shared" ref="AU283:AU289" si="155">IF($AC283=AU$1,$AD283,0)</f>
        <v>0</v>
      </c>
      <c r="AV283" s="95">
        <f t="shared" ref="AV283:AV289" si="156">IF($AC283=AU$1,$AI283,0)</f>
        <v>0</v>
      </c>
      <c r="AW283" s="95">
        <f t="shared" ref="AW283:AW289" si="157">IF($AC283=AW$1,$AD283,0)</f>
        <v>0</v>
      </c>
      <c r="AX283" s="95">
        <f t="shared" ref="AX283:AX289" si="158">IF($AC283=AW$1,$AI283,0)</f>
        <v>0</v>
      </c>
      <c r="AY283" s="95">
        <f t="shared" ref="AY283:AY289" si="159">IF($AC283=AY$1,$AD283,0)</f>
        <v>0</v>
      </c>
      <c r="AZ283" s="95">
        <f t="shared" ref="AZ283:AZ289" si="160">IF($AC283=AY$1,$AI283,0)</f>
        <v>0</v>
      </c>
      <c r="BA283" s="95">
        <f t="shared" ref="BA283:BA289" si="161">IF($AC283=BA$1,$AD283,0)</f>
        <v>0</v>
      </c>
      <c r="BB283" s="95">
        <f t="shared" ref="BB283:BB289" si="162">IF($AC283=BA$1,$AI283,0)</f>
        <v>0</v>
      </c>
      <c r="BC283" s="95">
        <f t="shared" ref="BC283:BC289" si="163">IF($AC283=BC$1,$AD283,0)</f>
        <v>0</v>
      </c>
      <c r="BD283" s="95">
        <f t="shared" ref="BD283:BD289" si="164">IF($AC283=BC$1,$AI283,0)</f>
        <v>0</v>
      </c>
      <c r="BE283" s="95">
        <f t="shared" ref="BE283:BE289" si="165">IF($AC283=BE$1,$AD283,0)</f>
        <v>1</v>
      </c>
      <c r="BF283" s="95">
        <f t="shared" ref="BF283:BF289" si="166">IF($AC283=BE$1,$AI283,0)</f>
        <v>0</v>
      </c>
      <c r="BG283" s="64"/>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row>
    <row r="284" spans="1:82" x14ac:dyDescent="0.2">
      <c r="A284" s="244" t="s">
        <v>1252</v>
      </c>
      <c r="B284" s="247" t="s">
        <v>1253</v>
      </c>
      <c r="C284" s="44" t="str">
        <f t="shared" si="146"/>
        <v/>
      </c>
      <c r="D284" s="44" t="str">
        <f t="shared" si="144"/>
        <v/>
      </c>
      <c r="E284" s="119" t="str">
        <f t="shared" si="142"/>
        <v>Yes</v>
      </c>
      <c r="F284" s="119" t="s">
        <v>746</v>
      </c>
      <c r="G284" s="117"/>
      <c r="H284" s="18"/>
      <c r="I284" s="18"/>
      <c r="J284" s="18"/>
      <c r="K284" s="18"/>
      <c r="L284" s="18"/>
      <c r="M284" s="18"/>
      <c r="N284" s="18"/>
      <c r="O284" s="18"/>
      <c r="P284" s="18"/>
      <c r="Q284" s="18"/>
      <c r="R284" s="18"/>
      <c r="S284" s="18"/>
      <c r="T284" s="18"/>
      <c r="U284" s="18"/>
      <c r="V284" s="18"/>
      <c r="W284" s="18"/>
      <c r="X284" s="18"/>
      <c r="Y284" s="18"/>
      <c r="Z284" s="18"/>
      <c r="AA284" s="18"/>
      <c r="AB284" s="18" t="str">
        <f>IF(Tabel5[[#This Row],[Question ID]]="","",IF(Tabel5[[#This Row],[Respons Vendor]]=AE284,"ok","nok"))</f>
        <v>nok</v>
      </c>
      <c r="AC284" s="18" t="s">
        <v>69</v>
      </c>
      <c r="AD284" s="89">
        <v>1</v>
      </c>
      <c r="AE284" s="89" t="s">
        <v>230</v>
      </c>
      <c r="AF284" s="89">
        <f t="shared" si="141"/>
        <v>1</v>
      </c>
      <c r="AG284" s="89">
        <f>IF(AND(AE284="See Note",Tabel5[[#This Row],[Respons Vendor]]=AE284,Tabel5[[#This Row],[Note]]&lt;&gt;""),AF284,0)</f>
        <v>0</v>
      </c>
      <c r="AH284" s="89"/>
      <c r="AI284" s="90">
        <f>IF(AND(Tabel5[[#This Row],[Respons Vendor]]=AE284,Tabel5[[#This Row],[Respons Vendor]]&lt;&gt;"See Note"),AD284,AG284)</f>
        <v>0</v>
      </c>
      <c r="AJ284" s="18"/>
      <c r="AK284" s="89"/>
      <c r="AL284" s="18"/>
      <c r="AM284" s="95">
        <f t="shared" si="147"/>
        <v>0</v>
      </c>
      <c r="AN284" s="95">
        <f t="shared" si="148"/>
        <v>0</v>
      </c>
      <c r="AO284" s="95">
        <f t="shared" si="149"/>
        <v>0</v>
      </c>
      <c r="AP284" s="95">
        <f t="shared" si="150"/>
        <v>0</v>
      </c>
      <c r="AQ284" s="95">
        <f t="shared" si="151"/>
        <v>0</v>
      </c>
      <c r="AR284" s="95">
        <f t="shared" si="152"/>
        <v>0</v>
      </c>
      <c r="AS284" s="95">
        <f t="shared" si="153"/>
        <v>0</v>
      </c>
      <c r="AT284" s="95">
        <f t="shared" si="154"/>
        <v>0</v>
      </c>
      <c r="AU284" s="95">
        <f t="shared" si="155"/>
        <v>0</v>
      </c>
      <c r="AV284" s="95">
        <f t="shared" si="156"/>
        <v>0</v>
      </c>
      <c r="AW284" s="95">
        <f t="shared" si="157"/>
        <v>0</v>
      </c>
      <c r="AX284" s="95">
        <f t="shared" si="158"/>
        <v>0</v>
      </c>
      <c r="AY284" s="95">
        <f t="shared" si="159"/>
        <v>0</v>
      </c>
      <c r="AZ284" s="95">
        <f t="shared" si="160"/>
        <v>0</v>
      </c>
      <c r="BA284" s="95">
        <f t="shared" si="161"/>
        <v>0</v>
      </c>
      <c r="BB284" s="95">
        <f t="shared" si="162"/>
        <v>0</v>
      </c>
      <c r="BC284" s="95">
        <f t="shared" si="163"/>
        <v>0</v>
      </c>
      <c r="BD284" s="95">
        <f t="shared" si="164"/>
        <v>0</v>
      </c>
      <c r="BE284" s="95">
        <f t="shared" si="165"/>
        <v>1</v>
      </c>
      <c r="BF284" s="95">
        <f t="shared" si="166"/>
        <v>0</v>
      </c>
      <c r="BG284" s="64"/>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row>
    <row r="285" spans="1:82" ht="22.5" x14ac:dyDescent="0.2">
      <c r="A285" s="244" t="s">
        <v>1254</v>
      </c>
      <c r="B285" s="247" t="s">
        <v>1255</v>
      </c>
      <c r="C285" s="44" t="str">
        <f t="shared" si="146"/>
        <v/>
      </c>
      <c r="D285" s="44" t="str">
        <f t="shared" si="144"/>
        <v/>
      </c>
      <c r="E285" s="119" t="str">
        <f t="shared" si="142"/>
        <v>No</v>
      </c>
      <c r="F285" s="119" t="s">
        <v>746</v>
      </c>
      <c r="G285" s="254" t="s">
        <v>1256</v>
      </c>
      <c r="H285" s="18"/>
      <c r="I285" s="18"/>
      <c r="J285" s="18"/>
      <c r="K285" s="18"/>
      <c r="L285" s="18"/>
      <c r="M285" s="18"/>
      <c r="N285" s="18"/>
      <c r="O285" s="18"/>
      <c r="P285" s="18"/>
      <c r="Q285" s="18"/>
      <c r="R285" s="18"/>
      <c r="S285" s="18"/>
      <c r="T285" s="18"/>
      <c r="U285" s="18"/>
      <c r="V285" s="18"/>
      <c r="W285" s="18"/>
      <c r="X285" s="18"/>
      <c r="Y285" s="18"/>
      <c r="Z285" s="18"/>
      <c r="AA285" s="18"/>
      <c r="AB285" s="18" t="str">
        <f>IF(Tabel5[[#This Row],[Question ID]]="","",IF(Tabel5[[#This Row],[Respons Vendor]]=AE285,"ok","nok"))</f>
        <v>nok</v>
      </c>
      <c r="AC285" s="18" t="s">
        <v>2</v>
      </c>
      <c r="AD285" s="105">
        <v>5</v>
      </c>
      <c r="AE285" s="89" t="s">
        <v>684</v>
      </c>
      <c r="AF285" s="89">
        <f t="shared" si="141"/>
        <v>5</v>
      </c>
      <c r="AG285" s="89">
        <f>IF(AND(AE285="See Note",Tabel5[[#This Row],[Respons Vendor]]=AE285,Tabel5[[#This Row],[Note]]&lt;&gt;""),AF285,0)</f>
        <v>0</v>
      </c>
      <c r="AH285" s="89"/>
      <c r="AI285" s="90">
        <f>IF(AND(Tabel5[[#This Row],[Respons Vendor]]=AE285,Tabel5[[#This Row],[Respons Vendor]]&lt;&gt;"See Note"),AD285,AG285)</f>
        <v>0</v>
      </c>
      <c r="AJ285" s="18"/>
      <c r="AK285" s="89"/>
      <c r="AL285" s="18"/>
      <c r="AM285" s="95">
        <f t="shared" si="147"/>
        <v>0</v>
      </c>
      <c r="AN285" s="95">
        <f t="shared" si="148"/>
        <v>0</v>
      </c>
      <c r="AO285" s="95">
        <f t="shared" si="149"/>
        <v>0</v>
      </c>
      <c r="AP285" s="95">
        <f t="shared" si="150"/>
        <v>0</v>
      </c>
      <c r="AQ285" s="95">
        <f t="shared" si="151"/>
        <v>0</v>
      </c>
      <c r="AR285" s="95">
        <f t="shared" si="152"/>
        <v>0</v>
      </c>
      <c r="AS285" s="95">
        <f t="shared" si="153"/>
        <v>0</v>
      </c>
      <c r="AT285" s="95">
        <f t="shared" si="154"/>
        <v>0</v>
      </c>
      <c r="AU285" s="95">
        <f t="shared" si="155"/>
        <v>0</v>
      </c>
      <c r="AV285" s="95">
        <f t="shared" si="156"/>
        <v>0</v>
      </c>
      <c r="AW285" s="95">
        <f t="shared" si="157"/>
        <v>0</v>
      </c>
      <c r="AX285" s="95">
        <f t="shared" si="158"/>
        <v>0</v>
      </c>
      <c r="AY285" s="95">
        <f t="shared" si="159"/>
        <v>5</v>
      </c>
      <c r="AZ285" s="95">
        <f t="shared" si="160"/>
        <v>0</v>
      </c>
      <c r="BA285" s="95">
        <f t="shared" si="161"/>
        <v>0</v>
      </c>
      <c r="BB285" s="95">
        <f t="shared" si="162"/>
        <v>0</v>
      </c>
      <c r="BC285" s="95">
        <f t="shared" si="163"/>
        <v>0</v>
      </c>
      <c r="BD285" s="95">
        <f t="shared" si="164"/>
        <v>0</v>
      </c>
      <c r="BE285" s="95">
        <f t="shared" si="165"/>
        <v>0</v>
      </c>
      <c r="BF285" s="95">
        <f t="shared" si="166"/>
        <v>0</v>
      </c>
      <c r="BG285" s="64"/>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row>
    <row r="286" spans="1:82" ht="33.75" x14ac:dyDescent="0.2">
      <c r="A286" s="17" t="s">
        <v>1257</v>
      </c>
      <c r="B286" s="19" t="s">
        <v>1258</v>
      </c>
      <c r="C286" s="44" t="str">
        <f t="shared" si="146"/>
        <v/>
      </c>
      <c r="D286" s="44" t="str">
        <f t="shared" si="144"/>
        <v/>
      </c>
      <c r="E286" s="119" t="str">
        <f t="shared" si="142"/>
        <v>No</v>
      </c>
      <c r="F286" s="119" t="s">
        <v>746</v>
      </c>
      <c r="G286" s="117" t="s">
        <v>1244</v>
      </c>
      <c r="H286" s="18"/>
      <c r="I286" s="18"/>
      <c r="J286" s="18"/>
      <c r="K286" s="18"/>
      <c r="L286" s="18"/>
      <c r="M286" s="18"/>
      <c r="N286" s="18"/>
      <c r="O286" s="18"/>
      <c r="P286" s="18"/>
      <c r="Q286" s="18"/>
      <c r="R286" s="18"/>
      <c r="S286" s="18"/>
      <c r="T286" s="18"/>
      <c r="U286" s="18"/>
      <c r="V286" s="18"/>
      <c r="W286" s="18"/>
      <c r="X286" s="18"/>
      <c r="Y286" s="18"/>
      <c r="Z286" s="18"/>
      <c r="AA286" s="18"/>
      <c r="AB286" s="18" t="str">
        <f>IF(Tabel5[[#This Row],[Question ID]]="","",IF(Tabel5[[#This Row],[Respons Vendor]]=AE286,"ok","nok"))</f>
        <v>nok</v>
      </c>
      <c r="AC286" s="18" t="s">
        <v>66</v>
      </c>
      <c r="AD286" s="89">
        <v>1</v>
      </c>
      <c r="AE286" s="89" t="s">
        <v>684</v>
      </c>
      <c r="AF286" s="89">
        <f t="shared" si="141"/>
        <v>1</v>
      </c>
      <c r="AG286" s="89">
        <f>IF(AND(AE286="See Note",Tabel5[[#This Row],[Respons Vendor]]=AE286,Tabel5[[#This Row],[Note]]&lt;&gt;""),AF286,0)</f>
        <v>0</v>
      </c>
      <c r="AH286" s="89"/>
      <c r="AI286" s="90">
        <f>IF(AND(Tabel5[[#This Row],[Respons Vendor]]=AE286,Tabel5[[#This Row],[Respons Vendor]]&lt;&gt;"See Note"),AD286,AG286)</f>
        <v>0</v>
      </c>
      <c r="AJ286" s="18"/>
      <c r="AK286" s="89"/>
      <c r="AL286" s="18"/>
      <c r="AM286" s="95">
        <f t="shared" si="147"/>
        <v>0</v>
      </c>
      <c r="AN286" s="95">
        <f t="shared" si="148"/>
        <v>0</v>
      </c>
      <c r="AO286" s="95">
        <f t="shared" si="149"/>
        <v>0</v>
      </c>
      <c r="AP286" s="95">
        <f t="shared" si="150"/>
        <v>0</v>
      </c>
      <c r="AQ286" s="95">
        <f t="shared" si="151"/>
        <v>0</v>
      </c>
      <c r="AR286" s="95">
        <f t="shared" si="152"/>
        <v>0</v>
      </c>
      <c r="AS286" s="95">
        <f t="shared" si="153"/>
        <v>0</v>
      </c>
      <c r="AT286" s="95">
        <f t="shared" si="154"/>
        <v>0</v>
      </c>
      <c r="AU286" s="95">
        <f t="shared" si="155"/>
        <v>0</v>
      </c>
      <c r="AV286" s="95">
        <f t="shared" si="156"/>
        <v>0</v>
      </c>
      <c r="AW286" s="95">
        <f t="shared" si="157"/>
        <v>1</v>
      </c>
      <c r="AX286" s="95">
        <f t="shared" si="158"/>
        <v>0</v>
      </c>
      <c r="AY286" s="95">
        <f t="shared" si="159"/>
        <v>0</v>
      </c>
      <c r="AZ286" s="95">
        <f t="shared" si="160"/>
        <v>0</v>
      </c>
      <c r="BA286" s="95">
        <f t="shared" si="161"/>
        <v>0</v>
      </c>
      <c r="BB286" s="95">
        <f t="shared" si="162"/>
        <v>0</v>
      </c>
      <c r="BC286" s="95">
        <f t="shared" si="163"/>
        <v>0</v>
      </c>
      <c r="BD286" s="95">
        <f t="shared" si="164"/>
        <v>0</v>
      </c>
      <c r="BE286" s="95">
        <f t="shared" si="165"/>
        <v>0</v>
      </c>
      <c r="BF286" s="95">
        <f t="shared" si="166"/>
        <v>0</v>
      </c>
      <c r="BG286" s="64"/>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row>
    <row r="287" spans="1:82" ht="33.75" x14ac:dyDescent="0.2">
      <c r="A287" s="17" t="s">
        <v>1259</v>
      </c>
      <c r="B287" s="19" t="s">
        <v>1260</v>
      </c>
      <c r="C287" s="44" t="str">
        <f t="shared" si="146"/>
        <v/>
      </c>
      <c r="D287" s="44" t="str">
        <f t="shared" si="144"/>
        <v/>
      </c>
      <c r="E287" s="119" t="str">
        <f t="shared" si="142"/>
        <v>No</v>
      </c>
      <c r="F287" s="119" t="s">
        <v>746</v>
      </c>
      <c r="G287" s="117" t="s">
        <v>1244</v>
      </c>
      <c r="H287" s="18"/>
      <c r="I287" s="18"/>
      <c r="J287" s="18"/>
      <c r="K287" s="18"/>
      <c r="L287" s="18"/>
      <c r="M287" s="18"/>
      <c r="N287" s="18"/>
      <c r="O287" s="18"/>
      <c r="P287" s="18"/>
      <c r="Q287" s="18"/>
      <c r="R287" s="18"/>
      <c r="S287" s="18"/>
      <c r="T287" s="18"/>
      <c r="U287" s="18"/>
      <c r="V287" s="18"/>
      <c r="W287" s="18"/>
      <c r="X287" s="18"/>
      <c r="Y287" s="18"/>
      <c r="Z287" s="18"/>
      <c r="AA287" s="18"/>
      <c r="AB287" s="18" t="str">
        <f>IF(Tabel5[[#This Row],[Question ID]]="","",IF(Tabel5[[#This Row],[Respons Vendor]]=AE287,"ok","nok"))</f>
        <v>nok</v>
      </c>
      <c r="AC287" s="18" t="s">
        <v>66</v>
      </c>
      <c r="AD287" s="89">
        <v>1</v>
      </c>
      <c r="AE287" s="89" t="s">
        <v>684</v>
      </c>
      <c r="AF287" s="89">
        <f t="shared" si="141"/>
        <v>1</v>
      </c>
      <c r="AG287" s="89">
        <f>IF(AND(AE287="See Note",Tabel5[[#This Row],[Respons Vendor]]=AE287,Tabel5[[#This Row],[Note]]&lt;&gt;""),AF287,0)</f>
        <v>0</v>
      </c>
      <c r="AH287" s="89"/>
      <c r="AI287" s="90">
        <f>IF(AND(Tabel5[[#This Row],[Respons Vendor]]=AE287,Tabel5[[#This Row],[Respons Vendor]]&lt;&gt;"See Note"),AD287,AG287)</f>
        <v>0</v>
      </c>
      <c r="AJ287" s="18"/>
      <c r="AK287" s="89"/>
      <c r="AL287" s="18"/>
      <c r="AM287" s="95">
        <f t="shared" si="147"/>
        <v>0</v>
      </c>
      <c r="AN287" s="95">
        <f t="shared" si="148"/>
        <v>0</v>
      </c>
      <c r="AO287" s="95">
        <f t="shared" si="149"/>
        <v>0</v>
      </c>
      <c r="AP287" s="95">
        <f t="shared" si="150"/>
        <v>0</v>
      </c>
      <c r="AQ287" s="95">
        <f t="shared" si="151"/>
        <v>0</v>
      </c>
      <c r="AR287" s="95">
        <f t="shared" si="152"/>
        <v>0</v>
      </c>
      <c r="AS287" s="95">
        <f t="shared" si="153"/>
        <v>0</v>
      </c>
      <c r="AT287" s="95">
        <f t="shared" si="154"/>
        <v>0</v>
      </c>
      <c r="AU287" s="95">
        <f t="shared" si="155"/>
        <v>0</v>
      </c>
      <c r="AV287" s="95">
        <f t="shared" si="156"/>
        <v>0</v>
      </c>
      <c r="AW287" s="95">
        <f t="shared" si="157"/>
        <v>1</v>
      </c>
      <c r="AX287" s="95">
        <f t="shared" si="158"/>
        <v>0</v>
      </c>
      <c r="AY287" s="95">
        <f t="shared" si="159"/>
        <v>0</v>
      </c>
      <c r="AZ287" s="95">
        <f t="shared" si="160"/>
        <v>0</v>
      </c>
      <c r="BA287" s="95">
        <f t="shared" si="161"/>
        <v>0</v>
      </c>
      <c r="BB287" s="95">
        <f t="shared" si="162"/>
        <v>0</v>
      </c>
      <c r="BC287" s="95">
        <f t="shared" si="163"/>
        <v>0</v>
      </c>
      <c r="BD287" s="95">
        <f t="shared" si="164"/>
        <v>0</v>
      </c>
      <c r="BE287" s="95">
        <f t="shared" si="165"/>
        <v>0</v>
      </c>
      <c r="BF287" s="95">
        <f t="shared" si="166"/>
        <v>0</v>
      </c>
      <c r="BG287" s="64"/>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row>
    <row r="288" spans="1:82" x14ac:dyDescent="0.2">
      <c r="B288" s="79" t="s">
        <v>1261</v>
      </c>
      <c r="C288" s="44">
        <v>0</v>
      </c>
      <c r="D288" s="44" t="str">
        <f t="shared" si="144"/>
        <v/>
      </c>
      <c r="E288" s="119">
        <f t="shared" si="142"/>
        <v>0</v>
      </c>
      <c r="F288" s="119"/>
      <c r="G288" s="117"/>
      <c r="H288" s="18"/>
      <c r="I288" s="18"/>
      <c r="J288" s="18"/>
      <c r="K288" s="18"/>
      <c r="L288" s="18"/>
      <c r="M288" s="18"/>
      <c r="N288" s="18"/>
      <c r="O288" s="18"/>
      <c r="P288" s="18"/>
      <c r="Q288" s="18"/>
      <c r="R288" s="18"/>
      <c r="S288" s="18"/>
      <c r="T288" s="18"/>
      <c r="U288" s="18"/>
      <c r="V288" s="18"/>
      <c r="W288" s="18"/>
      <c r="X288" s="18"/>
      <c r="Y288" s="18"/>
      <c r="Z288" s="18"/>
      <c r="AA288" s="18"/>
      <c r="AB288" s="18" t="str">
        <f>IF(Tabel5[[#This Row],[Question ID]]="","",IF(Tabel5[[#This Row],[Respons Vendor]]=AE288,"ok","nok"))</f>
        <v/>
      </c>
      <c r="AC288" s="18"/>
      <c r="AD288" s="89"/>
      <c r="AE288" s="89"/>
      <c r="AF288" s="89">
        <f t="shared" si="141"/>
        <v>0</v>
      </c>
      <c r="AG288" s="89">
        <f>IF(AND(AE288="See Note",Tabel5[[#This Row],[Respons Vendor]]=AE288,Tabel5[[#This Row],[Note]]&lt;&gt;""),AF288,0)</f>
        <v>0</v>
      </c>
      <c r="AH288" s="89"/>
      <c r="AI288" s="90">
        <f>IF(AND(Tabel5[[#This Row],[Respons Vendor]]=AE288,Tabel5[[#This Row],[Respons Vendor]]&lt;&gt;"See Note"),AD288,AG288)</f>
        <v>0</v>
      </c>
      <c r="AJ288" s="18"/>
      <c r="AK288" s="89"/>
      <c r="AL288" s="18"/>
      <c r="AM288" s="95">
        <f t="shared" si="147"/>
        <v>0</v>
      </c>
      <c r="AN288" s="95">
        <f t="shared" si="148"/>
        <v>0</v>
      </c>
      <c r="AO288" s="95">
        <f t="shared" si="149"/>
        <v>0</v>
      </c>
      <c r="AP288" s="95">
        <f t="shared" si="150"/>
        <v>0</v>
      </c>
      <c r="AQ288" s="95">
        <f t="shared" si="151"/>
        <v>0</v>
      </c>
      <c r="AR288" s="95">
        <f t="shared" si="152"/>
        <v>0</v>
      </c>
      <c r="AS288" s="95">
        <f t="shared" si="153"/>
        <v>0</v>
      </c>
      <c r="AT288" s="95">
        <f t="shared" si="154"/>
        <v>0</v>
      </c>
      <c r="AU288" s="95">
        <f t="shared" si="155"/>
        <v>0</v>
      </c>
      <c r="AV288" s="95">
        <f t="shared" si="156"/>
        <v>0</v>
      </c>
      <c r="AW288" s="95">
        <f t="shared" si="157"/>
        <v>0</v>
      </c>
      <c r="AX288" s="95">
        <f t="shared" si="158"/>
        <v>0</v>
      </c>
      <c r="AY288" s="95">
        <f t="shared" si="159"/>
        <v>0</v>
      </c>
      <c r="AZ288" s="95">
        <f t="shared" si="160"/>
        <v>0</v>
      </c>
      <c r="BA288" s="95">
        <f t="shared" si="161"/>
        <v>0</v>
      </c>
      <c r="BB288" s="95">
        <f t="shared" si="162"/>
        <v>0</v>
      </c>
      <c r="BC288" s="95">
        <f t="shared" si="163"/>
        <v>0</v>
      </c>
      <c r="BD288" s="95">
        <f t="shared" si="164"/>
        <v>0</v>
      </c>
      <c r="BE288" s="95">
        <f t="shared" si="165"/>
        <v>0</v>
      </c>
      <c r="BF288" s="95">
        <f t="shared" si="166"/>
        <v>0</v>
      </c>
      <c r="BG288" s="64"/>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row>
    <row r="289" spans="1:82" ht="53.25" customHeight="1" x14ac:dyDescent="0.2">
      <c r="A289" s="43"/>
      <c r="B289" s="44" t="s">
        <v>638</v>
      </c>
      <c r="C289" s="44" t="str">
        <f>IF(_Medisch="nee","N/A","")</f>
        <v/>
      </c>
      <c r="D289" s="44" t="str">
        <f t="shared" si="144"/>
        <v/>
      </c>
      <c r="E289" s="119">
        <f t="shared" si="142"/>
        <v>0</v>
      </c>
      <c r="F289" s="119"/>
      <c r="G289" s="117"/>
      <c r="H289" s="18"/>
      <c r="I289" s="18"/>
      <c r="J289" s="18"/>
      <c r="K289" s="18"/>
      <c r="L289" s="18"/>
      <c r="M289" s="18"/>
      <c r="N289" s="18"/>
      <c r="O289" s="18"/>
      <c r="P289" s="18"/>
      <c r="Q289" s="18"/>
      <c r="R289" s="18"/>
      <c r="S289" s="18"/>
      <c r="T289" s="18"/>
      <c r="U289" s="18"/>
      <c r="V289" s="18"/>
      <c r="W289" s="18"/>
      <c r="X289" s="18"/>
      <c r="Y289" s="18"/>
      <c r="Z289" s="18"/>
      <c r="AA289" s="18"/>
      <c r="AB289" s="18" t="str">
        <f>IF(Tabel5[[#This Row],[Question ID]]="","",IF(Tabel5[[#This Row],[Respons Vendor]]=AE289,"ok","nok"))</f>
        <v/>
      </c>
      <c r="AC289" s="18" t="s">
        <v>94</v>
      </c>
      <c r="AD289" s="89"/>
      <c r="AE289" s="89"/>
      <c r="AF289" s="89">
        <f t="shared" si="141"/>
        <v>0</v>
      </c>
      <c r="AG289" s="89">
        <f>IF(AND(AE289="See Note",Tabel5[[#This Row],[Respons Vendor]]=AE289,Tabel5[[#This Row],[Note]]&lt;&gt;""),AF289,0)</f>
        <v>0</v>
      </c>
      <c r="AH289" s="89"/>
      <c r="AI289" s="90">
        <f>IF(AND(Tabel5[[#This Row],[Respons Vendor]]=AE289,Tabel5[[#This Row],[Respons Vendor]]&lt;&gt;"See Note"),AD289,AG289)</f>
        <v>0</v>
      </c>
      <c r="AJ289" s="18"/>
      <c r="AK289" s="89"/>
      <c r="AL289" s="18"/>
      <c r="AM289" s="95">
        <f t="shared" si="147"/>
        <v>0</v>
      </c>
      <c r="AN289" s="95">
        <f t="shared" si="148"/>
        <v>0</v>
      </c>
      <c r="AO289" s="95">
        <f t="shared" si="149"/>
        <v>0</v>
      </c>
      <c r="AP289" s="95">
        <f t="shared" si="150"/>
        <v>0</v>
      </c>
      <c r="AQ289" s="95">
        <f t="shared" si="151"/>
        <v>0</v>
      </c>
      <c r="AR289" s="95">
        <f t="shared" si="152"/>
        <v>0</v>
      </c>
      <c r="AS289" s="95">
        <f t="shared" si="153"/>
        <v>0</v>
      </c>
      <c r="AT289" s="95">
        <f t="shared" si="154"/>
        <v>0</v>
      </c>
      <c r="AU289" s="95">
        <f t="shared" si="155"/>
        <v>0</v>
      </c>
      <c r="AV289" s="95">
        <f t="shared" si="156"/>
        <v>0</v>
      </c>
      <c r="AW289" s="95">
        <f t="shared" si="157"/>
        <v>0</v>
      </c>
      <c r="AX289" s="95">
        <f t="shared" si="158"/>
        <v>0</v>
      </c>
      <c r="AY289" s="95">
        <f t="shared" si="159"/>
        <v>0</v>
      </c>
      <c r="AZ289" s="95">
        <f t="shared" si="160"/>
        <v>0</v>
      </c>
      <c r="BA289" s="95">
        <f t="shared" si="161"/>
        <v>0</v>
      </c>
      <c r="BB289" s="95">
        <f t="shared" si="162"/>
        <v>0</v>
      </c>
      <c r="BC289" s="95">
        <f t="shared" si="163"/>
        <v>0</v>
      </c>
      <c r="BD289" s="95">
        <f t="shared" si="164"/>
        <v>0</v>
      </c>
      <c r="BE289" s="95">
        <f t="shared" si="165"/>
        <v>0</v>
      </c>
      <c r="BF289" s="95">
        <f t="shared" si="166"/>
        <v>0</v>
      </c>
      <c r="BG289" s="64"/>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row>
    <row r="290" spans="1:82" ht="6.75" customHeight="1" x14ac:dyDescent="0.2">
      <c r="A290" s="107"/>
      <c r="B290" s="108"/>
      <c r="C290" s="228">
        <v>0</v>
      </c>
      <c r="D290" s="44" t="str">
        <f t="shared" si="144"/>
        <v/>
      </c>
      <c r="E290" s="228"/>
      <c r="F290" s="228"/>
      <c r="G290" s="22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7"/>
      <c r="BS290" s="17"/>
      <c r="BT290" s="17"/>
      <c r="BU290" s="17"/>
      <c r="BV290" s="17"/>
      <c r="BW290" s="17"/>
      <c r="BX290" s="17"/>
      <c r="BY290" s="17"/>
      <c r="BZ290" s="17"/>
      <c r="CA290" s="17"/>
      <c r="CB290" s="17"/>
      <c r="CC290" s="17"/>
      <c r="CD290" s="17"/>
    </row>
    <row r="291" spans="1:82" x14ac:dyDescent="0.2">
      <c r="B291" s="79"/>
      <c r="C291" s="19">
        <v>0</v>
      </c>
      <c r="E291" s="119"/>
      <c r="F291" s="119"/>
      <c r="G291" s="117"/>
      <c r="H291" s="18"/>
      <c r="I291" s="18"/>
      <c r="J291" s="18"/>
      <c r="K291" s="18"/>
      <c r="L291" s="18"/>
      <c r="M291" s="18"/>
      <c r="N291" s="18"/>
      <c r="O291" s="18"/>
      <c r="P291" s="18"/>
      <c r="Q291" s="18"/>
      <c r="R291" s="18"/>
      <c r="S291" s="18"/>
      <c r="T291" s="18"/>
      <c r="U291" s="18"/>
      <c r="V291" s="18"/>
      <c r="W291" s="18"/>
      <c r="X291" s="18"/>
      <c r="Y291" s="18"/>
      <c r="Z291" s="18"/>
      <c r="AA291" s="18"/>
      <c r="AB291" s="18"/>
      <c r="AC291" s="18"/>
      <c r="AD291" s="89"/>
      <c r="AE291" s="89"/>
      <c r="AF291" s="89"/>
      <c r="AG291" s="89"/>
      <c r="AH291" s="89"/>
      <c r="AI291" s="90"/>
      <c r="AJ291" s="18"/>
      <c r="AK291" s="89"/>
      <c r="AL291" s="18"/>
      <c r="AM291" s="95"/>
      <c r="AN291" s="95"/>
      <c r="AO291" s="95"/>
      <c r="AP291" s="95"/>
      <c r="AQ291" s="95"/>
      <c r="AR291" s="95"/>
      <c r="AS291" s="95"/>
      <c r="AT291" s="95"/>
      <c r="AU291" s="95"/>
      <c r="AV291" s="95"/>
      <c r="AW291" s="95"/>
      <c r="AX291" s="95"/>
      <c r="AY291" s="95"/>
      <c r="AZ291" s="95"/>
      <c r="BA291" s="95"/>
      <c r="BB291" s="95"/>
      <c r="BC291" s="95"/>
      <c r="BD291" s="95"/>
      <c r="BE291" s="95"/>
      <c r="BF291" s="95"/>
      <c r="BG291" s="64"/>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row>
    <row r="292" spans="1:82" x14ac:dyDescent="0.2">
      <c r="C292" s="19">
        <v>0</v>
      </c>
      <c r="E292" s="119"/>
      <c r="F292" s="119"/>
      <c r="G292" s="117"/>
      <c r="H292" s="18"/>
      <c r="I292" s="18"/>
      <c r="J292" s="18"/>
      <c r="K292" s="18"/>
      <c r="L292" s="18"/>
      <c r="M292" s="18"/>
      <c r="N292" s="18"/>
      <c r="O292" s="18"/>
      <c r="P292" s="18"/>
      <c r="Q292" s="18"/>
      <c r="R292" s="18"/>
      <c r="S292" s="18"/>
      <c r="T292" s="18"/>
      <c r="U292" s="18"/>
      <c r="V292" s="18"/>
      <c r="W292" s="18"/>
      <c r="X292" s="18"/>
      <c r="Y292" s="18"/>
      <c r="Z292" s="18"/>
      <c r="AA292" s="18"/>
      <c r="AB292" s="18"/>
      <c r="AC292" s="18"/>
      <c r="AD292" s="89"/>
      <c r="AE292" s="89"/>
      <c r="AF292" s="89"/>
      <c r="AG292" s="89"/>
      <c r="AH292" s="89"/>
      <c r="AI292" s="90"/>
      <c r="AJ292" s="18"/>
      <c r="AK292" s="89"/>
      <c r="AL292" s="18"/>
      <c r="AM292" s="95"/>
      <c r="AN292" s="95"/>
      <c r="AO292" s="95"/>
      <c r="AP292" s="95"/>
      <c r="AQ292" s="95"/>
      <c r="AR292" s="95"/>
      <c r="AS292" s="95"/>
      <c r="AT292" s="95"/>
      <c r="AU292" s="95"/>
      <c r="AV292" s="95"/>
      <c r="AW292" s="95"/>
      <c r="AX292" s="95"/>
      <c r="AY292" s="95"/>
      <c r="AZ292" s="95"/>
      <c r="BA292" s="95"/>
      <c r="BB292" s="95"/>
      <c r="BC292" s="95"/>
      <c r="BD292" s="95"/>
      <c r="BE292" s="95"/>
      <c r="BF292" s="95"/>
      <c r="BG292" s="64"/>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row>
    <row r="293" spans="1:82" ht="55.35" customHeight="1" x14ac:dyDescent="0.2">
      <c r="C293" s="19">
        <v>0</v>
      </c>
      <c r="E293" s="119"/>
      <c r="F293" s="119"/>
      <c r="G293" s="117"/>
      <c r="H293" s="18"/>
      <c r="I293" s="18"/>
      <c r="J293" s="18"/>
      <c r="K293" s="18"/>
      <c r="L293" s="18"/>
      <c r="M293" s="18"/>
      <c r="N293" s="18"/>
      <c r="O293" s="18"/>
      <c r="P293" s="18"/>
      <c r="Q293" s="18"/>
      <c r="R293" s="18"/>
      <c r="S293" s="18"/>
      <c r="T293" s="18"/>
      <c r="U293" s="18"/>
      <c r="V293" s="18"/>
      <c r="W293" s="18"/>
      <c r="X293" s="18"/>
      <c r="Y293" s="18"/>
      <c r="Z293" s="18"/>
      <c r="AA293" s="18"/>
      <c r="AB293" s="18"/>
      <c r="AC293" s="18"/>
      <c r="AD293" s="89"/>
      <c r="AE293" s="89"/>
      <c r="AF293" s="89"/>
      <c r="AG293" s="89"/>
      <c r="AH293" s="89"/>
      <c r="AI293" s="90"/>
      <c r="AJ293" s="18"/>
      <c r="AK293" s="89"/>
      <c r="AL293" s="18"/>
      <c r="AM293" s="95"/>
      <c r="AN293" s="95"/>
      <c r="AO293" s="95"/>
      <c r="AP293" s="95"/>
      <c r="AQ293" s="95"/>
      <c r="AR293" s="95"/>
      <c r="AS293" s="95"/>
      <c r="AT293" s="95"/>
      <c r="AU293" s="95"/>
      <c r="AV293" s="95"/>
      <c r="AW293" s="95"/>
      <c r="AX293" s="95"/>
      <c r="AY293" s="95"/>
      <c r="AZ293" s="95"/>
      <c r="BA293" s="95"/>
      <c r="BB293" s="95"/>
      <c r="BC293" s="95"/>
      <c r="BD293" s="95"/>
      <c r="BE293" s="95"/>
      <c r="BF293" s="95"/>
      <c r="BG293" s="64"/>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row>
    <row r="294" spans="1:82" x14ac:dyDescent="0.2">
      <c r="C294" s="19">
        <v>0</v>
      </c>
      <c r="E294" s="119"/>
      <c r="F294" s="119"/>
      <c r="G294" s="117"/>
      <c r="H294" s="18"/>
      <c r="I294" s="18"/>
      <c r="J294" s="18"/>
      <c r="K294" s="18"/>
      <c r="L294" s="18"/>
      <c r="M294" s="18"/>
      <c r="N294" s="18"/>
      <c r="O294" s="18"/>
      <c r="P294" s="18"/>
      <c r="Q294" s="18"/>
      <c r="R294" s="18"/>
      <c r="S294" s="18"/>
      <c r="T294" s="18"/>
      <c r="U294" s="18"/>
      <c r="V294" s="18"/>
      <c r="W294" s="18"/>
      <c r="X294" s="18"/>
      <c r="Y294" s="18"/>
      <c r="Z294" s="18"/>
      <c r="AA294" s="18"/>
      <c r="AB294" s="18"/>
      <c r="AC294" s="18"/>
      <c r="AD294" s="89"/>
      <c r="AE294" s="89"/>
      <c r="AF294" s="89"/>
      <c r="AG294" s="89"/>
      <c r="AH294" s="89"/>
      <c r="AI294" s="90"/>
      <c r="AJ294" s="18"/>
      <c r="AK294" s="89"/>
      <c r="AL294" s="18"/>
      <c r="AM294" s="95"/>
      <c r="AN294" s="95"/>
      <c r="AO294" s="95"/>
      <c r="AP294" s="95"/>
      <c r="AQ294" s="95"/>
      <c r="AR294" s="95"/>
      <c r="AS294" s="95"/>
      <c r="AT294" s="95"/>
      <c r="AU294" s="95"/>
      <c r="AV294" s="95"/>
      <c r="AW294" s="95"/>
      <c r="AX294" s="95"/>
      <c r="AY294" s="95"/>
      <c r="AZ294" s="95"/>
      <c r="BA294" s="95"/>
      <c r="BB294" s="95"/>
      <c r="BC294" s="95"/>
      <c r="BD294" s="95"/>
      <c r="BE294" s="95"/>
      <c r="BF294" s="95"/>
      <c r="BG294" s="64"/>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row>
    <row r="295" spans="1:82" x14ac:dyDescent="0.2">
      <c r="C295" s="19">
        <v>0</v>
      </c>
      <c r="E295" s="119"/>
      <c r="F295" s="119"/>
      <c r="G295" s="117"/>
      <c r="H295" s="18"/>
      <c r="I295" s="18"/>
      <c r="J295" s="18"/>
      <c r="K295" s="18"/>
      <c r="L295" s="18"/>
      <c r="M295" s="18"/>
      <c r="N295" s="18"/>
      <c r="O295" s="18"/>
      <c r="P295" s="18"/>
      <c r="Q295" s="18"/>
      <c r="R295" s="18"/>
      <c r="S295" s="18"/>
      <c r="T295" s="18"/>
      <c r="U295" s="18"/>
      <c r="V295" s="18"/>
      <c r="W295" s="18"/>
      <c r="X295" s="18"/>
      <c r="Y295" s="18"/>
      <c r="Z295" s="18"/>
      <c r="AA295" s="18"/>
      <c r="AB295" s="18"/>
      <c r="AC295" s="18"/>
      <c r="AD295" s="89"/>
      <c r="AE295" s="89"/>
      <c r="AF295" s="89"/>
      <c r="AG295" s="89"/>
      <c r="AH295" s="89"/>
      <c r="AI295" s="90"/>
      <c r="AJ295" s="18"/>
      <c r="AK295" s="89"/>
      <c r="AL295" s="18"/>
      <c r="AM295" s="95"/>
      <c r="AN295" s="95"/>
      <c r="AO295" s="95"/>
      <c r="AP295" s="95"/>
      <c r="AQ295" s="95"/>
      <c r="AR295" s="95"/>
      <c r="AS295" s="95"/>
      <c r="AT295" s="95"/>
      <c r="AU295" s="95"/>
      <c r="AV295" s="95"/>
      <c r="AW295" s="95"/>
      <c r="AX295" s="95"/>
      <c r="AY295" s="95"/>
      <c r="AZ295" s="95"/>
      <c r="BA295" s="95"/>
      <c r="BB295" s="95"/>
      <c r="BC295" s="95"/>
      <c r="BD295" s="95"/>
      <c r="BE295" s="95"/>
      <c r="BF295" s="95"/>
      <c r="BG295" s="64"/>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row>
    <row r="296" spans="1:82" x14ac:dyDescent="0.2">
      <c r="C296" s="19">
        <v>0</v>
      </c>
      <c r="E296" s="119"/>
      <c r="F296" s="119"/>
      <c r="G296" s="117"/>
      <c r="H296" s="18"/>
      <c r="I296" s="18"/>
      <c r="J296" s="18"/>
      <c r="K296" s="18"/>
      <c r="L296" s="18"/>
      <c r="M296" s="18"/>
      <c r="N296" s="18"/>
      <c r="O296" s="18"/>
      <c r="P296" s="18"/>
      <c r="Q296" s="18"/>
      <c r="R296" s="18"/>
      <c r="S296" s="18"/>
      <c r="T296" s="18"/>
      <c r="U296" s="18"/>
      <c r="V296" s="18"/>
      <c r="W296" s="18"/>
      <c r="X296" s="18"/>
      <c r="Y296" s="18"/>
      <c r="Z296" s="18"/>
      <c r="AA296" s="18"/>
      <c r="AB296" s="18"/>
      <c r="AC296" s="18"/>
      <c r="AD296" s="89"/>
      <c r="AE296" s="89"/>
      <c r="AF296" s="89"/>
      <c r="AG296" s="89"/>
      <c r="AH296" s="89"/>
      <c r="AI296" s="90"/>
      <c r="AJ296" s="18"/>
      <c r="AK296" s="89"/>
      <c r="AL296" s="18"/>
      <c r="AM296" s="95"/>
      <c r="AN296" s="95"/>
      <c r="AO296" s="95"/>
      <c r="AP296" s="95"/>
      <c r="AQ296" s="95"/>
      <c r="AR296" s="95"/>
      <c r="AS296" s="95"/>
      <c r="AT296" s="95"/>
      <c r="AU296" s="95"/>
      <c r="AV296" s="95"/>
      <c r="AW296" s="95"/>
      <c r="AX296" s="95"/>
      <c r="AY296" s="95"/>
      <c r="AZ296" s="95"/>
      <c r="BA296" s="95"/>
      <c r="BB296" s="95"/>
      <c r="BC296" s="95"/>
      <c r="BD296" s="95"/>
      <c r="BE296" s="95"/>
      <c r="BF296" s="95"/>
      <c r="BG296" s="64"/>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row>
    <row r="297" spans="1:82" x14ac:dyDescent="0.2">
      <c r="C297" s="19">
        <v>0</v>
      </c>
      <c r="E297" s="119"/>
      <c r="F297" s="119"/>
      <c r="G297" s="117"/>
      <c r="H297" s="18"/>
      <c r="I297" s="18"/>
      <c r="J297" s="18"/>
      <c r="K297" s="18"/>
      <c r="L297" s="18"/>
      <c r="M297" s="18"/>
      <c r="N297" s="18"/>
      <c r="O297" s="18"/>
      <c r="P297" s="18"/>
      <c r="Q297" s="18"/>
      <c r="R297" s="18"/>
      <c r="S297" s="18"/>
      <c r="T297" s="18"/>
      <c r="U297" s="18"/>
      <c r="V297" s="18"/>
      <c r="W297" s="18"/>
      <c r="X297" s="18"/>
      <c r="Y297" s="18"/>
      <c r="Z297" s="18"/>
      <c r="AA297" s="18"/>
      <c r="AB297" s="18"/>
      <c r="AC297" s="18"/>
      <c r="AD297" s="89"/>
      <c r="AE297" s="89"/>
      <c r="AF297" s="89"/>
      <c r="AG297" s="89"/>
      <c r="AH297" s="89"/>
      <c r="AI297" s="90"/>
      <c r="AJ297" s="18"/>
      <c r="AK297" s="89"/>
      <c r="AL297" s="18"/>
      <c r="AM297" s="95"/>
      <c r="AN297" s="95"/>
      <c r="AO297" s="95"/>
      <c r="AP297" s="95"/>
      <c r="AQ297" s="95"/>
      <c r="AR297" s="95"/>
      <c r="AS297" s="95"/>
      <c r="AT297" s="95"/>
      <c r="AU297" s="95"/>
      <c r="AV297" s="95"/>
      <c r="AW297" s="95"/>
      <c r="AX297" s="95"/>
      <c r="AY297" s="95"/>
      <c r="AZ297" s="95"/>
      <c r="BA297" s="95"/>
      <c r="BB297" s="95"/>
      <c r="BC297" s="95"/>
      <c r="BD297" s="95"/>
      <c r="BE297" s="95"/>
      <c r="BF297" s="95"/>
      <c r="BG297" s="64"/>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row>
    <row r="298" spans="1:82" x14ac:dyDescent="0.2">
      <c r="E298" s="119"/>
      <c r="F298" s="119"/>
      <c r="G298" s="117"/>
      <c r="H298" s="18"/>
      <c r="I298" s="18"/>
      <c r="J298" s="18"/>
      <c r="K298" s="18"/>
      <c r="L298" s="18"/>
      <c r="M298" s="18"/>
      <c r="N298" s="18"/>
      <c r="O298" s="18"/>
      <c r="P298" s="18"/>
      <c r="Q298" s="18"/>
      <c r="R298" s="18"/>
      <c r="S298" s="18"/>
      <c r="T298" s="18"/>
      <c r="U298" s="18"/>
      <c r="V298" s="18"/>
      <c r="W298" s="18"/>
      <c r="X298" s="18"/>
      <c r="Y298" s="18"/>
      <c r="Z298" s="18"/>
      <c r="AA298" s="18"/>
      <c r="AB298" s="18"/>
      <c r="AC298" s="18"/>
      <c r="AD298" s="89"/>
      <c r="AE298" s="89"/>
      <c r="AF298" s="89"/>
      <c r="AG298" s="89"/>
      <c r="AH298" s="89"/>
      <c r="AI298" s="90"/>
      <c r="AJ298" s="18"/>
      <c r="AK298" s="89"/>
      <c r="AL298" s="18"/>
      <c r="AM298" s="95"/>
      <c r="AN298" s="95"/>
      <c r="AO298" s="95"/>
      <c r="AP298" s="95"/>
      <c r="AQ298" s="95"/>
      <c r="AR298" s="95"/>
      <c r="AS298" s="95"/>
      <c r="AT298" s="95"/>
      <c r="AU298" s="95"/>
      <c r="AV298" s="95"/>
      <c r="AW298" s="95"/>
      <c r="AX298" s="95"/>
      <c r="AY298" s="95"/>
      <c r="AZ298" s="95"/>
      <c r="BA298" s="95"/>
      <c r="BB298" s="95"/>
      <c r="BC298" s="95"/>
      <c r="BD298" s="95"/>
      <c r="BE298" s="95"/>
      <c r="BF298" s="95"/>
      <c r="BG298" s="64"/>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row>
    <row r="299" spans="1:82" x14ac:dyDescent="0.2">
      <c r="E299" s="119"/>
      <c r="F299" s="119"/>
      <c r="G299" s="117"/>
      <c r="H299" s="18"/>
      <c r="I299" s="18"/>
      <c r="J299" s="18"/>
      <c r="K299" s="18"/>
      <c r="L299" s="18"/>
      <c r="M299" s="18"/>
      <c r="N299" s="18"/>
      <c r="O299" s="18"/>
      <c r="P299" s="18"/>
      <c r="Q299" s="18"/>
      <c r="R299" s="18"/>
      <c r="S299" s="18"/>
      <c r="T299" s="18"/>
      <c r="U299" s="18"/>
      <c r="V299" s="18"/>
      <c r="W299" s="18"/>
      <c r="X299" s="18"/>
      <c r="Y299" s="18"/>
      <c r="Z299" s="18"/>
      <c r="AA299" s="18"/>
      <c r="AB299" s="18"/>
      <c r="AC299" s="18"/>
      <c r="AD299" s="89"/>
      <c r="AE299" s="89"/>
      <c r="AF299" s="89"/>
      <c r="AG299" s="89"/>
      <c r="AH299" s="89"/>
      <c r="AI299" s="90"/>
      <c r="AJ299" s="18"/>
      <c r="AK299" s="89"/>
      <c r="AL299" s="18"/>
      <c r="AM299" s="95"/>
      <c r="AN299" s="95"/>
      <c r="AO299" s="95"/>
      <c r="AP299" s="95"/>
      <c r="AQ299" s="95"/>
      <c r="AR299" s="95"/>
      <c r="AS299" s="95"/>
      <c r="AT299" s="95"/>
      <c r="AU299" s="95"/>
      <c r="AV299" s="95"/>
      <c r="AW299" s="95"/>
      <c r="AX299" s="95"/>
      <c r="AY299" s="95"/>
      <c r="AZ299" s="95"/>
      <c r="BA299" s="95"/>
      <c r="BB299" s="95"/>
      <c r="BC299" s="95"/>
      <c r="BD299" s="95"/>
      <c r="BE299" s="95"/>
      <c r="BF299" s="95"/>
      <c r="BG299" s="64"/>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row>
    <row r="300" spans="1:82" x14ac:dyDescent="0.2">
      <c r="E300" s="119"/>
      <c r="F300" s="119"/>
      <c r="G300" s="117"/>
      <c r="H300" s="18"/>
      <c r="I300" s="18"/>
      <c r="J300" s="18"/>
      <c r="K300" s="18"/>
      <c r="L300" s="18"/>
      <c r="M300" s="18"/>
      <c r="N300" s="18"/>
      <c r="O300" s="18"/>
      <c r="P300" s="18"/>
      <c r="Q300" s="18"/>
      <c r="R300" s="18"/>
      <c r="S300" s="18"/>
      <c r="T300" s="18"/>
      <c r="U300" s="18"/>
      <c r="V300" s="18"/>
      <c r="W300" s="18"/>
      <c r="X300" s="18"/>
      <c r="Y300" s="18"/>
      <c r="Z300" s="18"/>
      <c r="AA300" s="18"/>
      <c r="AB300" s="18"/>
      <c r="AC300" s="18"/>
      <c r="AD300" s="89"/>
      <c r="AE300" s="89"/>
      <c r="AF300" s="89"/>
      <c r="AG300" s="89"/>
      <c r="AH300" s="89"/>
      <c r="AI300" s="90"/>
      <c r="AJ300" s="18"/>
      <c r="AK300" s="89"/>
      <c r="AL300" s="18"/>
      <c r="AM300" s="95"/>
      <c r="AN300" s="95"/>
      <c r="AO300" s="95"/>
      <c r="AP300" s="95"/>
      <c r="AQ300" s="95"/>
      <c r="AR300" s="95"/>
      <c r="AS300" s="95"/>
      <c r="AT300" s="95"/>
      <c r="AU300" s="95"/>
      <c r="AV300" s="95"/>
      <c r="AW300" s="95"/>
      <c r="AX300" s="95"/>
      <c r="AY300" s="95"/>
      <c r="AZ300" s="95"/>
      <c r="BA300" s="95"/>
      <c r="BB300" s="95"/>
      <c r="BC300" s="95"/>
      <c r="BD300" s="95"/>
      <c r="BE300" s="95"/>
      <c r="BF300" s="95"/>
      <c r="BG300" s="64"/>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row>
    <row r="301" spans="1:82" x14ac:dyDescent="0.2">
      <c r="E301" s="119"/>
      <c r="F301" s="119"/>
      <c r="G301" s="117"/>
      <c r="H301" s="18"/>
      <c r="I301" s="18"/>
      <c r="J301" s="18"/>
      <c r="K301" s="18"/>
      <c r="L301" s="18"/>
      <c r="M301" s="18"/>
      <c r="N301" s="18"/>
      <c r="O301" s="18"/>
      <c r="P301" s="18"/>
      <c r="Q301" s="18"/>
      <c r="R301" s="18"/>
      <c r="S301" s="18"/>
      <c r="T301" s="18"/>
      <c r="U301" s="18"/>
      <c r="V301" s="18"/>
      <c r="W301" s="18"/>
      <c r="X301" s="18"/>
      <c r="Y301" s="18"/>
      <c r="Z301" s="18"/>
      <c r="AA301" s="18"/>
      <c r="AB301" s="18"/>
      <c r="AC301" s="18"/>
      <c r="AD301" s="89"/>
      <c r="AE301" s="89"/>
      <c r="AF301" s="89"/>
      <c r="AG301" s="89"/>
      <c r="AH301" s="89"/>
      <c r="AI301" s="90"/>
      <c r="AJ301" s="18"/>
      <c r="AK301" s="89"/>
      <c r="AL301" s="18"/>
      <c r="AM301" s="95"/>
      <c r="AN301" s="95"/>
      <c r="AO301" s="95"/>
      <c r="AP301" s="95"/>
      <c r="AQ301" s="95"/>
      <c r="AR301" s="95"/>
      <c r="AS301" s="95"/>
      <c r="AT301" s="95"/>
      <c r="AU301" s="95"/>
      <c r="AV301" s="95"/>
      <c r="AW301" s="95"/>
      <c r="AX301" s="95"/>
      <c r="AY301" s="95"/>
      <c r="AZ301" s="95"/>
      <c r="BA301" s="95"/>
      <c r="BB301" s="95"/>
      <c r="BC301" s="95"/>
      <c r="BD301" s="95"/>
      <c r="BE301" s="95"/>
      <c r="BF301" s="95"/>
      <c r="BG301" s="64"/>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row>
    <row r="302" spans="1:82" x14ac:dyDescent="0.2">
      <c r="E302" s="119"/>
      <c r="F302" s="119"/>
      <c r="G302" s="117"/>
      <c r="H302" s="18"/>
      <c r="I302" s="18"/>
      <c r="J302" s="18"/>
      <c r="K302" s="18"/>
      <c r="L302" s="18"/>
      <c r="M302" s="18"/>
      <c r="N302" s="18"/>
      <c r="O302" s="18"/>
      <c r="P302" s="18"/>
      <c r="Q302" s="18"/>
      <c r="R302" s="18"/>
      <c r="S302" s="18"/>
      <c r="T302" s="18"/>
      <c r="U302" s="18"/>
      <c r="V302" s="18"/>
      <c r="W302" s="18"/>
      <c r="X302" s="18"/>
      <c r="Y302" s="18"/>
      <c r="Z302" s="18"/>
      <c r="AA302" s="18"/>
      <c r="AB302" s="18"/>
      <c r="AC302" s="18"/>
      <c r="AD302" s="89"/>
      <c r="AE302" s="89"/>
      <c r="AF302" s="89"/>
      <c r="AG302" s="89"/>
      <c r="AH302" s="89"/>
      <c r="AI302" s="90"/>
      <c r="AJ302" s="18"/>
      <c r="AK302" s="89"/>
      <c r="AL302" s="18"/>
      <c r="AM302" s="95"/>
      <c r="AN302" s="95"/>
      <c r="AO302" s="95"/>
      <c r="AP302" s="95"/>
      <c r="AQ302" s="95"/>
      <c r="AR302" s="95"/>
      <c r="AS302" s="95"/>
      <c r="AT302" s="95"/>
      <c r="AU302" s="95"/>
      <c r="AV302" s="95"/>
      <c r="AW302" s="95"/>
      <c r="AX302" s="95"/>
      <c r="AY302" s="95"/>
      <c r="AZ302" s="95"/>
      <c r="BA302" s="95"/>
      <c r="BB302" s="95"/>
      <c r="BC302" s="95"/>
      <c r="BD302" s="95"/>
      <c r="BE302" s="95"/>
      <c r="BF302" s="95"/>
      <c r="BG302" s="64"/>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row>
    <row r="303" spans="1:82" x14ac:dyDescent="0.2">
      <c r="E303" s="119"/>
      <c r="F303" s="119"/>
      <c r="G303" s="117"/>
      <c r="H303" s="18"/>
      <c r="I303" s="18"/>
      <c r="J303" s="18"/>
      <c r="K303" s="18"/>
      <c r="L303" s="18"/>
      <c r="M303" s="18"/>
      <c r="N303" s="18"/>
      <c r="O303" s="18"/>
      <c r="P303" s="18"/>
      <c r="Q303" s="18"/>
      <c r="R303" s="18"/>
      <c r="S303" s="18"/>
      <c r="T303" s="18"/>
      <c r="U303" s="18"/>
      <c r="V303" s="18"/>
      <c r="W303" s="18"/>
      <c r="X303" s="18"/>
      <c r="Y303" s="18"/>
      <c r="Z303" s="18"/>
      <c r="AA303" s="18"/>
      <c r="AB303" s="18"/>
      <c r="AC303" s="18"/>
      <c r="AD303" s="89"/>
      <c r="AE303" s="89"/>
      <c r="AF303" s="89"/>
      <c r="AG303" s="89"/>
      <c r="AH303" s="89"/>
      <c r="AI303" s="90"/>
      <c r="AJ303" s="18"/>
      <c r="AK303" s="89"/>
      <c r="AL303" s="18"/>
      <c r="AM303" s="95"/>
      <c r="AN303" s="95"/>
      <c r="AO303" s="95"/>
      <c r="AP303" s="95"/>
      <c r="AQ303" s="95"/>
      <c r="AR303" s="95"/>
      <c r="AS303" s="95"/>
      <c r="AT303" s="95"/>
      <c r="AU303" s="95"/>
      <c r="AV303" s="95"/>
      <c r="AW303" s="95"/>
      <c r="AX303" s="95"/>
      <c r="AY303" s="95"/>
      <c r="AZ303" s="95"/>
      <c r="BA303" s="95"/>
      <c r="BB303" s="95"/>
      <c r="BC303" s="95"/>
      <c r="BD303" s="95"/>
      <c r="BE303" s="95"/>
      <c r="BF303" s="95"/>
      <c r="BG303" s="64"/>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row>
    <row r="304" spans="1:82" x14ac:dyDescent="0.2">
      <c r="E304" s="119"/>
      <c r="F304" s="119"/>
      <c r="G304" s="117"/>
      <c r="H304" s="18"/>
      <c r="I304" s="18"/>
      <c r="J304" s="18"/>
      <c r="K304" s="18"/>
      <c r="L304" s="18"/>
      <c r="M304" s="18"/>
      <c r="N304" s="18"/>
      <c r="O304" s="18"/>
      <c r="P304" s="18"/>
      <c r="Q304" s="18"/>
      <c r="R304" s="18"/>
      <c r="S304" s="18"/>
      <c r="T304" s="18"/>
      <c r="U304" s="18"/>
      <c r="V304" s="18"/>
      <c r="W304" s="18"/>
      <c r="X304" s="18"/>
      <c r="Y304" s="18"/>
      <c r="Z304" s="18"/>
      <c r="AA304" s="18"/>
      <c r="AB304" s="18"/>
      <c r="AC304" s="18"/>
      <c r="AD304" s="89"/>
      <c r="AE304" s="89"/>
      <c r="AF304" s="89"/>
      <c r="AG304" s="89"/>
      <c r="AH304" s="89"/>
      <c r="AI304" s="90"/>
      <c r="AJ304" s="18"/>
      <c r="AK304" s="89"/>
      <c r="AL304" s="18"/>
      <c r="AM304" s="95"/>
      <c r="AN304" s="95"/>
      <c r="AO304" s="95"/>
      <c r="AP304" s="95"/>
      <c r="AQ304" s="95"/>
      <c r="AR304" s="95"/>
      <c r="AS304" s="95"/>
      <c r="AT304" s="95"/>
      <c r="AU304" s="95"/>
      <c r="AV304" s="95"/>
      <c r="AW304" s="95"/>
      <c r="AX304" s="95"/>
      <c r="AY304" s="95"/>
      <c r="AZ304" s="95"/>
      <c r="BA304" s="95"/>
      <c r="BB304" s="95"/>
      <c r="BC304" s="95"/>
      <c r="BD304" s="95"/>
      <c r="BE304" s="95"/>
      <c r="BF304" s="95"/>
      <c r="BG304" s="64"/>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row>
    <row r="305" spans="5:82" x14ac:dyDescent="0.2">
      <c r="E305" s="119"/>
      <c r="F305" s="119"/>
      <c r="G305" s="117"/>
      <c r="H305" s="18"/>
      <c r="I305" s="18"/>
      <c r="J305" s="18"/>
      <c r="K305" s="18"/>
      <c r="L305" s="18"/>
      <c r="M305" s="18"/>
      <c r="N305" s="18"/>
      <c r="O305" s="18"/>
      <c r="P305" s="18"/>
      <c r="Q305" s="18"/>
      <c r="R305" s="18"/>
      <c r="S305" s="18"/>
      <c r="T305" s="18"/>
      <c r="U305" s="18"/>
      <c r="V305" s="18"/>
      <c r="W305" s="18"/>
      <c r="X305" s="18"/>
      <c r="Y305" s="18"/>
      <c r="Z305" s="18"/>
      <c r="AA305" s="18"/>
      <c r="AB305" s="18"/>
      <c r="AC305" s="18"/>
      <c r="AD305" s="89"/>
      <c r="AE305" s="89"/>
      <c r="AF305" s="89"/>
      <c r="AG305" s="89"/>
      <c r="AH305" s="89"/>
      <c r="AI305" s="90"/>
      <c r="AJ305" s="18"/>
      <c r="AK305" s="89"/>
      <c r="AL305" s="18"/>
      <c r="AM305" s="95"/>
      <c r="AN305" s="95"/>
      <c r="AO305" s="95"/>
      <c r="AP305" s="95"/>
      <c r="AQ305" s="95"/>
      <c r="AR305" s="95"/>
      <c r="AS305" s="95"/>
      <c r="AT305" s="95"/>
      <c r="AU305" s="95"/>
      <c r="AV305" s="95"/>
      <c r="AW305" s="95"/>
      <c r="AX305" s="95"/>
      <c r="AY305" s="95"/>
      <c r="AZ305" s="95"/>
      <c r="BA305" s="95"/>
      <c r="BB305" s="95"/>
      <c r="BC305" s="95"/>
      <c r="BD305" s="95"/>
      <c r="BE305" s="95"/>
      <c r="BF305" s="95"/>
      <c r="BG305" s="64"/>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row>
    <row r="306" spans="5:82" x14ac:dyDescent="0.2">
      <c r="E306" s="119"/>
      <c r="F306" s="119"/>
      <c r="G306" s="117"/>
      <c r="H306" s="18"/>
      <c r="I306" s="18"/>
      <c r="J306" s="18"/>
      <c r="K306" s="18"/>
      <c r="L306" s="18"/>
      <c r="M306" s="18"/>
      <c r="N306" s="18"/>
      <c r="O306" s="18"/>
      <c r="P306" s="18"/>
      <c r="Q306" s="18"/>
      <c r="R306" s="18"/>
      <c r="S306" s="18"/>
      <c r="T306" s="18"/>
      <c r="U306" s="18"/>
      <c r="V306" s="18"/>
      <c r="W306" s="18"/>
      <c r="X306" s="18"/>
      <c r="Y306" s="18"/>
      <c r="Z306" s="18"/>
      <c r="AA306" s="18"/>
      <c r="AB306" s="18"/>
      <c r="AC306" s="18"/>
      <c r="AD306" s="89"/>
      <c r="AE306" s="89"/>
      <c r="AF306" s="89"/>
      <c r="AG306" s="89"/>
      <c r="AH306" s="89"/>
      <c r="AI306" s="90"/>
      <c r="AJ306" s="18"/>
      <c r="AK306" s="89"/>
      <c r="AL306" s="18"/>
      <c r="AM306" s="95"/>
      <c r="AN306" s="95"/>
      <c r="AO306" s="95"/>
      <c r="AP306" s="95"/>
      <c r="AQ306" s="95"/>
      <c r="AR306" s="95"/>
      <c r="AS306" s="95"/>
      <c r="AT306" s="95"/>
      <c r="AU306" s="95"/>
      <c r="AV306" s="95"/>
      <c r="AW306" s="95"/>
      <c r="AX306" s="95"/>
      <c r="AY306" s="95"/>
      <c r="AZ306" s="95"/>
      <c r="BA306" s="95"/>
      <c r="BB306" s="95"/>
      <c r="BC306" s="95"/>
      <c r="BD306" s="95"/>
      <c r="BE306" s="95"/>
      <c r="BF306" s="95"/>
      <c r="BG306" s="64"/>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row>
    <row r="307" spans="5:82" x14ac:dyDescent="0.2">
      <c r="E307" s="119"/>
      <c r="F307" s="119"/>
      <c r="G307" s="117"/>
      <c r="H307" s="18"/>
      <c r="I307" s="18"/>
      <c r="J307" s="18"/>
      <c r="K307" s="18"/>
      <c r="L307" s="18"/>
      <c r="M307" s="18"/>
      <c r="N307" s="18"/>
      <c r="O307" s="18"/>
      <c r="P307" s="18"/>
      <c r="Q307" s="18"/>
      <c r="R307" s="18"/>
      <c r="S307" s="18"/>
      <c r="T307" s="18"/>
      <c r="U307" s="18"/>
      <c r="V307" s="18"/>
      <c r="W307" s="18"/>
      <c r="X307" s="18"/>
      <c r="Y307" s="18"/>
      <c r="Z307" s="18"/>
      <c r="AA307" s="18"/>
      <c r="AB307" s="18"/>
      <c r="AC307" s="18"/>
      <c r="AD307" s="89"/>
      <c r="AE307" s="89"/>
      <c r="AF307" s="89"/>
      <c r="AG307" s="89"/>
      <c r="AH307" s="89"/>
      <c r="AI307" s="90"/>
      <c r="AJ307" s="18"/>
      <c r="AK307" s="89"/>
      <c r="AL307" s="18"/>
      <c r="AM307" s="95"/>
      <c r="AN307" s="95"/>
      <c r="AO307" s="95"/>
      <c r="AP307" s="95"/>
      <c r="AQ307" s="95"/>
      <c r="AR307" s="95"/>
      <c r="AS307" s="95"/>
      <c r="AT307" s="95"/>
      <c r="AU307" s="95"/>
      <c r="AV307" s="95"/>
      <c r="AW307" s="95"/>
      <c r="AX307" s="95"/>
      <c r="AY307" s="95"/>
      <c r="AZ307" s="95"/>
      <c r="BA307" s="95"/>
      <c r="BB307" s="95"/>
      <c r="BC307" s="95"/>
      <c r="BD307" s="95"/>
      <c r="BE307" s="95"/>
      <c r="BF307" s="95"/>
      <c r="BG307" s="64"/>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row>
    <row r="308" spans="5:82" x14ac:dyDescent="0.2">
      <c r="E308" s="119"/>
      <c r="F308" s="119"/>
      <c r="G308" s="117"/>
      <c r="H308" s="18"/>
      <c r="I308" s="18"/>
      <c r="J308" s="18"/>
      <c r="K308" s="18"/>
      <c r="L308" s="18"/>
      <c r="M308" s="18"/>
      <c r="N308" s="18"/>
      <c r="O308" s="18"/>
      <c r="P308" s="18"/>
      <c r="Q308" s="18"/>
      <c r="R308" s="18"/>
      <c r="S308" s="18"/>
      <c r="T308" s="18"/>
      <c r="U308" s="18"/>
      <c r="V308" s="18"/>
      <c r="W308" s="18"/>
      <c r="X308" s="18"/>
      <c r="Y308" s="18"/>
      <c r="Z308" s="18"/>
      <c r="AA308" s="18"/>
      <c r="AB308" s="18"/>
      <c r="AC308" s="18"/>
      <c r="AD308" s="89"/>
      <c r="AE308" s="89"/>
      <c r="AF308" s="89"/>
      <c r="AG308" s="89"/>
      <c r="AH308" s="89"/>
      <c r="AI308" s="90"/>
      <c r="AJ308" s="18"/>
      <c r="AK308" s="89"/>
      <c r="AL308" s="18"/>
      <c r="AM308" s="95"/>
      <c r="AN308" s="95"/>
      <c r="AO308" s="95"/>
      <c r="AP308" s="95"/>
      <c r="AQ308" s="95"/>
      <c r="AR308" s="95"/>
      <c r="AS308" s="95"/>
      <c r="AT308" s="95"/>
      <c r="AU308" s="95"/>
      <c r="AV308" s="95"/>
      <c r="AW308" s="95"/>
      <c r="AX308" s="95"/>
      <c r="AY308" s="95"/>
      <c r="AZ308" s="95"/>
      <c r="BA308" s="95"/>
      <c r="BB308" s="95"/>
      <c r="BC308" s="95"/>
      <c r="BD308" s="95"/>
      <c r="BE308" s="95"/>
      <c r="BF308" s="95"/>
      <c r="BG308" s="64"/>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row>
    <row r="309" spans="5:82" x14ac:dyDescent="0.2">
      <c r="E309" s="119"/>
      <c r="F309" s="119"/>
      <c r="G309" s="117"/>
      <c r="H309" s="18"/>
      <c r="I309" s="18"/>
      <c r="J309" s="18"/>
      <c r="K309" s="18"/>
      <c r="L309" s="18"/>
      <c r="M309" s="18"/>
      <c r="N309" s="18"/>
      <c r="O309" s="18"/>
      <c r="P309" s="18"/>
      <c r="Q309" s="18"/>
      <c r="R309" s="18"/>
      <c r="S309" s="18"/>
      <c r="T309" s="18"/>
      <c r="U309" s="18"/>
      <c r="V309" s="18"/>
      <c r="W309" s="18"/>
      <c r="X309" s="18"/>
      <c r="Y309" s="18"/>
      <c r="Z309" s="18"/>
      <c r="AA309" s="18"/>
      <c r="AB309" s="18"/>
      <c r="AC309" s="18"/>
      <c r="AD309" s="89"/>
      <c r="AE309" s="89"/>
      <c r="AF309" s="89"/>
      <c r="AG309" s="89"/>
      <c r="AH309" s="89"/>
      <c r="AI309" s="90"/>
      <c r="AJ309" s="18"/>
      <c r="AK309" s="89"/>
      <c r="AL309" s="18"/>
      <c r="AM309" s="95"/>
      <c r="AN309" s="95"/>
      <c r="AO309" s="95"/>
      <c r="AP309" s="95"/>
      <c r="AQ309" s="95"/>
      <c r="AR309" s="95"/>
      <c r="AS309" s="95"/>
      <c r="AT309" s="95"/>
      <c r="AU309" s="95"/>
      <c r="AV309" s="95"/>
      <c r="AW309" s="95"/>
      <c r="AX309" s="95"/>
      <c r="AY309" s="95"/>
      <c r="AZ309" s="95"/>
      <c r="BA309" s="95"/>
      <c r="BB309" s="95"/>
      <c r="BC309" s="95"/>
      <c r="BD309" s="95"/>
      <c r="BE309" s="95"/>
      <c r="BF309" s="95"/>
      <c r="BG309" s="64"/>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row>
    <row r="310" spans="5:82" x14ac:dyDescent="0.2">
      <c r="E310" s="119"/>
      <c r="F310" s="119"/>
      <c r="G310" s="117"/>
      <c r="H310" s="18"/>
      <c r="I310" s="18"/>
      <c r="J310" s="18"/>
      <c r="K310" s="18"/>
      <c r="L310" s="18"/>
      <c r="M310" s="18"/>
      <c r="N310" s="18"/>
      <c r="O310" s="18"/>
      <c r="P310" s="18"/>
      <c r="Q310" s="18"/>
      <c r="R310" s="18"/>
      <c r="S310" s="18"/>
      <c r="T310" s="18"/>
      <c r="U310" s="18"/>
      <c r="V310" s="18"/>
      <c r="W310" s="18"/>
      <c r="X310" s="18"/>
      <c r="Y310" s="18"/>
      <c r="Z310" s="18"/>
      <c r="AA310" s="18"/>
      <c r="AB310" s="18"/>
      <c r="AC310" s="18"/>
      <c r="AD310" s="89"/>
      <c r="AE310" s="89"/>
      <c r="AF310" s="89"/>
      <c r="AG310" s="89"/>
      <c r="AH310" s="89"/>
      <c r="AI310" s="90"/>
      <c r="AJ310" s="18"/>
      <c r="AK310" s="89"/>
      <c r="AL310" s="18"/>
      <c r="AM310" s="95"/>
      <c r="AN310" s="95"/>
      <c r="AO310" s="95"/>
      <c r="AP310" s="95"/>
      <c r="AQ310" s="95"/>
      <c r="AR310" s="95"/>
      <c r="AS310" s="95"/>
      <c r="AT310" s="95"/>
      <c r="AU310" s="95"/>
      <c r="AV310" s="95"/>
      <c r="AW310" s="95"/>
      <c r="AX310" s="95"/>
      <c r="AY310" s="95"/>
      <c r="AZ310" s="95"/>
      <c r="BA310" s="95"/>
      <c r="BB310" s="95"/>
      <c r="BC310" s="95"/>
      <c r="BD310" s="95"/>
      <c r="BE310" s="95"/>
      <c r="BF310" s="95"/>
      <c r="BG310" s="64"/>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row>
    <row r="311" spans="5:82" x14ac:dyDescent="0.2">
      <c r="E311" s="119"/>
      <c r="F311" s="119"/>
      <c r="G311" s="117"/>
      <c r="H311" s="18"/>
      <c r="I311" s="18"/>
      <c r="J311" s="18"/>
      <c r="K311" s="18"/>
      <c r="L311" s="18"/>
      <c r="M311" s="18"/>
      <c r="N311" s="18"/>
      <c r="O311" s="18"/>
      <c r="P311" s="18"/>
      <c r="Q311" s="18"/>
      <c r="R311" s="18"/>
      <c r="S311" s="18"/>
      <c r="T311" s="18"/>
      <c r="U311" s="18"/>
      <c r="V311" s="18"/>
      <c r="W311" s="18"/>
      <c r="X311" s="18"/>
      <c r="Y311" s="18"/>
      <c r="Z311" s="18"/>
      <c r="AA311" s="18"/>
      <c r="AB311" s="18"/>
      <c r="AC311" s="18"/>
      <c r="AD311" s="89"/>
      <c r="AE311" s="89"/>
      <c r="AF311" s="89"/>
      <c r="AG311" s="89"/>
      <c r="AH311" s="89"/>
      <c r="AI311" s="90"/>
      <c r="AJ311" s="18"/>
      <c r="AK311" s="89"/>
      <c r="AL311" s="18"/>
      <c r="AM311" s="95"/>
      <c r="AN311" s="95"/>
      <c r="AO311" s="95"/>
      <c r="AP311" s="95"/>
      <c r="AQ311" s="95"/>
      <c r="AR311" s="95"/>
      <c r="AS311" s="95"/>
      <c r="AT311" s="95"/>
      <c r="AU311" s="95"/>
      <c r="AV311" s="95"/>
      <c r="AW311" s="95"/>
      <c r="AX311" s="95"/>
      <c r="AY311" s="95"/>
      <c r="AZ311" s="95"/>
      <c r="BA311" s="95"/>
      <c r="BB311" s="95"/>
      <c r="BC311" s="95"/>
      <c r="BD311" s="95"/>
      <c r="BE311" s="95"/>
      <c r="BF311" s="95"/>
      <c r="BG311" s="64"/>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row>
    <row r="312" spans="5:82" x14ac:dyDescent="0.2">
      <c r="E312" s="119"/>
      <c r="F312" s="119"/>
      <c r="G312" s="117"/>
      <c r="H312" s="18"/>
      <c r="I312" s="18"/>
      <c r="J312" s="18"/>
      <c r="K312" s="18"/>
      <c r="L312" s="18"/>
      <c r="M312" s="18"/>
      <c r="N312" s="18"/>
      <c r="O312" s="18"/>
      <c r="P312" s="18"/>
      <c r="Q312" s="18"/>
      <c r="R312" s="18"/>
      <c r="S312" s="18"/>
      <c r="T312" s="18"/>
      <c r="U312" s="18"/>
      <c r="V312" s="18"/>
      <c r="W312" s="18"/>
      <c r="X312" s="18"/>
      <c r="Y312" s="18"/>
      <c r="Z312" s="18"/>
      <c r="AA312" s="18"/>
      <c r="AB312" s="18"/>
      <c r="AC312" s="18"/>
      <c r="AD312" s="89"/>
      <c r="AE312" s="89"/>
      <c r="AF312" s="89"/>
      <c r="AG312" s="89"/>
      <c r="AH312" s="89"/>
      <c r="AI312" s="90"/>
      <c r="AJ312" s="18"/>
      <c r="AK312" s="89"/>
      <c r="AL312" s="18"/>
      <c r="AM312" s="95"/>
      <c r="AN312" s="95"/>
      <c r="AO312" s="95"/>
      <c r="AP312" s="95"/>
      <c r="AQ312" s="95"/>
      <c r="AR312" s="95"/>
      <c r="AS312" s="95"/>
      <c r="AT312" s="95"/>
      <c r="AU312" s="95"/>
      <c r="AV312" s="95"/>
      <c r="AW312" s="95"/>
      <c r="AX312" s="95"/>
      <c r="AY312" s="95"/>
      <c r="AZ312" s="95"/>
      <c r="BA312" s="95"/>
      <c r="BB312" s="95"/>
      <c r="BC312" s="95"/>
      <c r="BD312" s="95"/>
      <c r="BE312" s="95"/>
      <c r="BF312" s="95"/>
      <c r="BG312" s="64"/>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row>
    <row r="313" spans="5:82" x14ac:dyDescent="0.2">
      <c r="E313" s="119"/>
      <c r="F313" s="119"/>
      <c r="G313" s="117"/>
      <c r="H313" s="18"/>
      <c r="I313" s="18"/>
      <c r="J313" s="18"/>
      <c r="K313" s="18"/>
      <c r="L313" s="18"/>
      <c r="M313" s="18"/>
      <c r="N313" s="18"/>
      <c r="O313" s="18"/>
      <c r="P313" s="18"/>
      <c r="Q313" s="18"/>
      <c r="R313" s="18"/>
      <c r="S313" s="18"/>
      <c r="T313" s="18"/>
      <c r="U313" s="18"/>
      <c r="V313" s="18"/>
      <c r="W313" s="18"/>
      <c r="X313" s="18"/>
      <c r="Y313" s="18"/>
      <c r="Z313" s="18"/>
      <c r="AA313" s="18"/>
      <c r="AB313" s="18"/>
      <c r="AC313" s="18"/>
      <c r="AD313" s="89"/>
      <c r="AE313" s="89"/>
      <c r="AF313" s="89"/>
      <c r="AG313" s="89"/>
      <c r="AH313" s="89"/>
      <c r="AI313" s="90"/>
      <c r="AJ313" s="18"/>
      <c r="AK313" s="89"/>
      <c r="AL313" s="18"/>
      <c r="AM313" s="95"/>
      <c r="AN313" s="95"/>
      <c r="AO313" s="95"/>
      <c r="AP313" s="95"/>
      <c r="AQ313" s="95"/>
      <c r="AR313" s="95"/>
      <c r="AS313" s="95"/>
      <c r="AT313" s="95"/>
      <c r="AU313" s="95"/>
      <c r="AV313" s="95"/>
      <c r="AW313" s="95"/>
      <c r="AX313" s="95"/>
      <c r="AY313" s="95"/>
      <c r="AZ313" s="95"/>
      <c r="BA313" s="95"/>
      <c r="BB313" s="95"/>
      <c r="BC313" s="95"/>
      <c r="BD313" s="95"/>
      <c r="BE313" s="95"/>
      <c r="BF313" s="95"/>
      <c r="BG313" s="64"/>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row>
    <row r="314" spans="5:82" x14ac:dyDescent="0.2">
      <c r="E314" s="119"/>
      <c r="F314" s="119"/>
      <c r="G314" s="117"/>
      <c r="H314" s="18"/>
      <c r="I314" s="18"/>
      <c r="J314" s="18"/>
      <c r="K314" s="18"/>
      <c r="L314" s="18"/>
      <c r="M314" s="18"/>
      <c r="N314" s="18"/>
      <c r="O314" s="18"/>
      <c r="P314" s="18"/>
      <c r="Q314" s="18"/>
      <c r="R314" s="18"/>
      <c r="S314" s="18"/>
      <c r="T314" s="18"/>
      <c r="U314" s="18"/>
      <c r="V314" s="18"/>
      <c r="W314" s="18"/>
      <c r="X314" s="18"/>
      <c r="Y314" s="18"/>
      <c r="Z314" s="18"/>
      <c r="AA314" s="18"/>
      <c r="AB314" s="18"/>
      <c r="AC314" s="18"/>
      <c r="AD314" s="89"/>
      <c r="AE314" s="89"/>
      <c r="AF314" s="89"/>
      <c r="AG314" s="89"/>
      <c r="AH314" s="89"/>
      <c r="AI314" s="90"/>
      <c r="AJ314" s="18"/>
      <c r="AK314" s="89"/>
      <c r="AL314" s="18"/>
      <c r="AM314" s="95"/>
      <c r="AN314" s="95"/>
      <c r="AO314" s="95"/>
      <c r="AP314" s="95"/>
      <c r="AQ314" s="95"/>
      <c r="AR314" s="95"/>
      <c r="AS314" s="95"/>
      <c r="AT314" s="95"/>
      <c r="AU314" s="95"/>
      <c r="AV314" s="95"/>
      <c r="AW314" s="95"/>
      <c r="AX314" s="95"/>
      <c r="AY314" s="95"/>
      <c r="AZ314" s="95"/>
      <c r="BA314" s="95"/>
      <c r="BB314" s="95"/>
      <c r="BC314" s="95"/>
      <c r="BD314" s="95"/>
      <c r="BE314" s="95"/>
      <c r="BF314" s="95"/>
      <c r="BG314" s="64"/>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row>
    <row r="315" spans="5:82" x14ac:dyDescent="0.2">
      <c r="E315" s="119"/>
      <c r="F315" s="119"/>
      <c r="G315" s="117"/>
      <c r="H315" s="18"/>
      <c r="I315" s="18"/>
      <c r="J315" s="18"/>
      <c r="K315" s="18"/>
      <c r="L315" s="18"/>
      <c r="M315" s="18"/>
      <c r="N315" s="18"/>
      <c r="O315" s="18"/>
      <c r="P315" s="18"/>
      <c r="Q315" s="18"/>
      <c r="R315" s="18"/>
      <c r="S315" s="18"/>
      <c r="T315" s="18"/>
      <c r="U315" s="18"/>
      <c r="V315" s="18"/>
      <c r="W315" s="18"/>
      <c r="X315" s="18"/>
      <c r="Y315" s="18"/>
      <c r="Z315" s="18"/>
      <c r="AA315" s="18"/>
      <c r="AB315" s="18"/>
      <c r="AC315" s="18"/>
      <c r="AD315" s="89"/>
      <c r="AE315" s="89"/>
      <c r="AF315" s="89"/>
      <c r="AG315" s="89"/>
      <c r="AH315" s="89"/>
      <c r="AI315" s="90"/>
      <c r="AJ315" s="18"/>
      <c r="AK315" s="89"/>
      <c r="AL315" s="18"/>
      <c r="AM315" s="95"/>
      <c r="AN315" s="95"/>
      <c r="AO315" s="95"/>
      <c r="AP315" s="95"/>
      <c r="AQ315" s="95"/>
      <c r="AR315" s="95"/>
      <c r="AS315" s="95"/>
      <c r="AT315" s="95"/>
      <c r="AU315" s="95"/>
      <c r="AV315" s="95"/>
      <c r="AW315" s="95"/>
      <c r="AX315" s="95"/>
      <c r="AY315" s="95"/>
      <c r="AZ315" s="95"/>
      <c r="BA315" s="95"/>
      <c r="BB315" s="95"/>
      <c r="BC315" s="95"/>
      <c r="BD315" s="95"/>
      <c r="BE315" s="95"/>
      <c r="BF315" s="95"/>
      <c r="BG315" s="64"/>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row>
    <row r="316" spans="5:82" x14ac:dyDescent="0.2">
      <c r="E316" s="119"/>
      <c r="F316" s="119"/>
      <c r="G316" s="117"/>
      <c r="H316" s="18"/>
      <c r="I316" s="18"/>
      <c r="J316" s="18"/>
      <c r="K316" s="18"/>
      <c r="L316" s="18"/>
      <c r="M316" s="18"/>
      <c r="N316" s="18"/>
      <c r="O316" s="18"/>
      <c r="P316" s="18"/>
      <c r="Q316" s="18"/>
      <c r="R316" s="18"/>
      <c r="S316" s="18"/>
      <c r="T316" s="18"/>
      <c r="U316" s="18"/>
      <c r="V316" s="18"/>
      <c r="W316" s="18"/>
      <c r="X316" s="18"/>
      <c r="Y316" s="18"/>
      <c r="Z316" s="18"/>
      <c r="AA316" s="18"/>
      <c r="AB316" s="18"/>
      <c r="AC316" s="18"/>
      <c r="AD316" s="89"/>
      <c r="AE316" s="89"/>
      <c r="AF316" s="89"/>
      <c r="AG316" s="89"/>
      <c r="AH316" s="89"/>
      <c r="AI316" s="90"/>
      <c r="AJ316" s="18"/>
      <c r="AK316" s="89"/>
      <c r="AL316" s="18"/>
      <c r="AM316" s="95"/>
      <c r="AN316" s="95"/>
      <c r="AO316" s="95"/>
      <c r="AP316" s="95"/>
      <c r="AQ316" s="95"/>
      <c r="AR316" s="95"/>
      <c r="AS316" s="95"/>
      <c r="AT316" s="95"/>
      <c r="AU316" s="95"/>
      <c r="AV316" s="95"/>
      <c r="AW316" s="95"/>
      <c r="AX316" s="95"/>
      <c r="AY316" s="95"/>
      <c r="AZ316" s="95"/>
      <c r="BA316" s="95"/>
      <c r="BB316" s="95"/>
      <c r="BC316" s="95"/>
      <c r="BD316" s="95"/>
      <c r="BE316" s="95"/>
      <c r="BF316" s="95"/>
      <c r="BG316" s="64"/>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row>
    <row r="317" spans="5:82" x14ac:dyDescent="0.2">
      <c r="E317" s="119"/>
      <c r="F317" s="119"/>
      <c r="G317" s="117"/>
      <c r="H317" s="18"/>
      <c r="I317" s="18"/>
      <c r="J317" s="18"/>
      <c r="K317" s="18"/>
      <c r="L317" s="18"/>
      <c r="M317" s="18"/>
      <c r="N317" s="18"/>
      <c r="O317" s="18"/>
      <c r="P317" s="18"/>
      <c r="Q317" s="18"/>
      <c r="R317" s="18"/>
      <c r="S317" s="18"/>
      <c r="T317" s="18"/>
      <c r="U317" s="18"/>
      <c r="V317" s="18"/>
      <c r="W317" s="18"/>
      <c r="X317" s="18"/>
      <c r="Y317" s="18"/>
      <c r="Z317" s="18"/>
      <c r="AA317" s="18"/>
      <c r="AB317" s="18"/>
      <c r="AC317" s="18"/>
      <c r="AD317" s="89"/>
      <c r="AE317" s="89"/>
      <c r="AF317" s="89"/>
      <c r="AG317" s="89"/>
      <c r="AH317" s="89"/>
      <c r="AI317" s="90"/>
      <c r="AJ317" s="18"/>
      <c r="AK317" s="89"/>
      <c r="AL317" s="18"/>
      <c r="AM317" s="95"/>
      <c r="AN317" s="95"/>
      <c r="AO317" s="95"/>
      <c r="AP317" s="95"/>
      <c r="AQ317" s="95"/>
      <c r="AR317" s="95"/>
      <c r="AS317" s="95"/>
      <c r="AT317" s="95"/>
      <c r="AU317" s="95"/>
      <c r="AV317" s="95"/>
      <c r="AW317" s="95"/>
      <c r="AX317" s="95"/>
      <c r="AY317" s="95"/>
      <c r="AZ317" s="95"/>
      <c r="BA317" s="95"/>
      <c r="BB317" s="95"/>
      <c r="BC317" s="95"/>
      <c r="BD317" s="95"/>
      <c r="BE317" s="95"/>
      <c r="BF317" s="95"/>
      <c r="BG317" s="64"/>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row>
    <row r="318" spans="5:82" x14ac:dyDescent="0.2">
      <c r="E318" s="119"/>
      <c r="F318" s="119"/>
      <c r="G318" s="117"/>
      <c r="H318" s="18"/>
      <c r="I318" s="18"/>
      <c r="J318" s="18"/>
      <c r="K318" s="18"/>
      <c r="L318" s="18"/>
      <c r="M318" s="18"/>
      <c r="N318" s="18"/>
      <c r="O318" s="18"/>
      <c r="P318" s="18"/>
      <c r="Q318" s="18"/>
      <c r="R318" s="18"/>
      <c r="S318" s="18"/>
      <c r="T318" s="18"/>
      <c r="U318" s="18"/>
      <c r="V318" s="18"/>
      <c r="W318" s="18"/>
      <c r="X318" s="18"/>
      <c r="Y318" s="18"/>
      <c r="Z318" s="18"/>
      <c r="AA318" s="18"/>
      <c r="AB318" s="18"/>
      <c r="AC318" s="18"/>
      <c r="AD318" s="89"/>
      <c r="AE318" s="89"/>
      <c r="AF318" s="89"/>
      <c r="AG318" s="89"/>
      <c r="AH318" s="89"/>
      <c r="AI318" s="90"/>
      <c r="AJ318" s="18"/>
      <c r="AK318" s="89"/>
      <c r="AL318" s="18"/>
      <c r="AM318" s="95"/>
      <c r="AN318" s="95"/>
      <c r="AO318" s="95"/>
      <c r="AP318" s="95"/>
      <c r="AQ318" s="95"/>
      <c r="AR318" s="95"/>
      <c r="AS318" s="95"/>
      <c r="AT318" s="95"/>
      <c r="AU318" s="95"/>
      <c r="AV318" s="95"/>
      <c r="AW318" s="95"/>
      <c r="AX318" s="95"/>
      <c r="AY318" s="95"/>
      <c r="AZ318" s="95"/>
      <c r="BA318" s="95"/>
      <c r="BB318" s="95"/>
      <c r="BC318" s="95"/>
      <c r="BD318" s="95"/>
      <c r="BE318" s="95"/>
      <c r="BF318" s="95"/>
      <c r="BG318" s="64"/>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row>
    <row r="319" spans="5:82" x14ac:dyDescent="0.2">
      <c r="E319" s="119"/>
      <c r="F319" s="119"/>
      <c r="G319" s="117"/>
      <c r="H319" s="18"/>
      <c r="I319" s="18"/>
      <c r="J319" s="18"/>
      <c r="K319" s="18"/>
      <c r="L319" s="18"/>
      <c r="M319" s="18"/>
      <c r="N319" s="18"/>
      <c r="O319" s="18"/>
      <c r="P319" s="18"/>
      <c r="Q319" s="18"/>
      <c r="R319" s="18"/>
      <c r="S319" s="18"/>
      <c r="T319" s="18"/>
      <c r="U319" s="18"/>
      <c r="V319" s="18"/>
      <c r="W319" s="18"/>
      <c r="X319" s="18"/>
      <c r="Y319" s="18"/>
      <c r="Z319" s="18"/>
      <c r="AA319" s="18"/>
      <c r="AB319" s="18"/>
      <c r="AC319" s="18"/>
      <c r="AD319" s="89"/>
      <c r="AE319" s="89"/>
      <c r="AF319" s="89"/>
      <c r="AG319" s="89"/>
      <c r="AH319" s="89"/>
      <c r="AI319" s="90"/>
      <c r="AJ319" s="18"/>
      <c r="AK319" s="89"/>
      <c r="AL319" s="18"/>
      <c r="AM319" s="95"/>
      <c r="AN319" s="95"/>
      <c r="AO319" s="95"/>
      <c r="AP319" s="95"/>
      <c r="AQ319" s="95"/>
      <c r="AR319" s="95"/>
      <c r="AS319" s="95"/>
      <c r="AT319" s="95"/>
      <c r="AU319" s="95"/>
      <c r="AV319" s="95"/>
      <c r="AW319" s="95"/>
      <c r="AX319" s="95"/>
      <c r="AY319" s="95"/>
      <c r="AZ319" s="95"/>
      <c r="BA319" s="95"/>
      <c r="BB319" s="95"/>
      <c r="BC319" s="95"/>
      <c r="BD319" s="95"/>
      <c r="BE319" s="95"/>
      <c r="BF319" s="95"/>
      <c r="BG319" s="64"/>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row>
    <row r="320" spans="5:82" x14ac:dyDescent="0.2">
      <c r="E320" s="119"/>
      <c r="F320" s="119"/>
      <c r="G320" s="117"/>
      <c r="H320" s="18"/>
      <c r="I320" s="18"/>
      <c r="J320" s="18"/>
      <c r="K320" s="18"/>
      <c r="L320" s="18"/>
      <c r="M320" s="18"/>
      <c r="N320" s="18"/>
      <c r="O320" s="18"/>
      <c r="P320" s="18"/>
      <c r="Q320" s="18"/>
      <c r="R320" s="18"/>
      <c r="S320" s="18"/>
      <c r="T320" s="18"/>
      <c r="U320" s="18"/>
      <c r="V320" s="18"/>
      <c r="W320" s="18"/>
      <c r="X320" s="18"/>
      <c r="Y320" s="18"/>
      <c r="Z320" s="18"/>
      <c r="AA320" s="18"/>
      <c r="AB320" s="18"/>
      <c r="AC320" s="18"/>
      <c r="AD320" s="89"/>
      <c r="AE320" s="89"/>
      <c r="AF320" s="89"/>
      <c r="AG320" s="89"/>
      <c r="AH320" s="89"/>
      <c r="AI320" s="90"/>
      <c r="AJ320" s="18"/>
      <c r="AK320" s="89"/>
      <c r="AL320" s="18"/>
      <c r="AM320" s="95"/>
      <c r="AN320" s="95"/>
      <c r="AO320" s="95"/>
      <c r="AP320" s="95"/>
      <c r="AQ320" s="95"/>
      <c r="AR320" s="95"/>
      <c r="AS320" s="95"/>
      <c r="AT320" s="95"/>
      <c r="AU320" s="95"/>
      <c r="AV320" s="95"/>
      <c r="AW320" s="95"/>
      <c r="AX320" s="95"/>
      <c r="AY320" s="95"/>
      <c r="AZ320" s="95"/>
      <c r="BA320" s="95"/>
      <c r="BB320" s="95"/>
      <c r="BC320" s="95"/>
      <c r="BD320" s="95"/>
      <c r="BE320" s="95"/>
      <c r="BF320" s="95"/>
      <c r="BG320" s="64"/>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row>
    <row r="321" spans="5:82" x14ac:dyDescent="0.2">
      <c r="E321" s="119"/>
      <c r="F321" s="119"/>
      <c r="G321" s="117"/>
      <c r="H321" s="18"/>
      <c r="I321" s="18"/>
      <c r="J321" s="18"/>
      <c r="K321" s="18"/>
      <c r="L321" s="18"/>
      <c r="M321" s="18"/>
      <c r="N321" s="18"/>
      <c r="O321" s="18"/>
      <c r="P321" s="18"/>
      <c r="Q321" s="18"/>
      <c r="R321" s="18"/>
      <c r="S321" s="18"/>
      <c r="T321" s="18"/>
      <c r="U321" s="18"/>
      <c r="V321" s="18"/>
      <c r="W321" s="18"/>
      <c r="X321" s="18"/>
      <c r="Y321" s="18"/>
      <c r="Z321" s="18"/>
      <c r="AA321" s="18"/>
      <c r="AB321" s="18"/>
      <c r="AC321" s="18"/>
      <c r="AD321" s="89"/>
      <c r="AE321" s="89"/>
      <c r="AF321" s="89"/>
      <c r="AG321" s="89"/>
      <c r="AH321" s="89"/>
      <c r="AI321" s="90"/>
      <c r="AJ321" s="18"/>
      <c r="AK321" s="89"/>
      <c r="AL321" s="18"/>
      <c r="AM321" s="95"/>
      <c r="AN321" s="95"/>
      <c r="AO321" s="95"/>
      <c r="AP321" s="95"/>
      <c r="AQ321" s="95"/>
      <c r="AR321" s="95"/>
      <c r="AS321" s="95"/>
      <c r="AT321" s="95"/>
      <c r="AU321" s="95"/>
      <c r="AV321" s="95"/>
      <c r="AW321" s="95"/>
      <c r="AX321" s="95"/>
      <c r="AY321" s="95"/>
      <c r="AZ321" s="95"/>
      <c r="BA321" s="95"/>
      <c r="BB321" s="95"/>
      <c r="BC321" s="95"/>
      <c r="BD321" s="95"/>
      <c r="BE321" s="95"/>
      <c r="BF321" s="95"/>
      <c r="BG321" s="64"/>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row>
    <row r="322" spans="5:82" x14ac:dyDescent="0.2">
      <c r="E322" s="119"/>
      <c r="F322" s="119"/>
      <c r="G322" s="117"/>
      <c r="H322" s="18"/>
      <c r="I322" s="18"/>
      <c r="J322" s="18"/>
      <c r="K322" s="18"/>
      <c r="L322" s="18"/>
      <c r="M322" s="18"/>
      <c r="N322" s="18"/>
      <c r="O322" s="18"/>
      <c r="P322" s="18"/>
      <c r="Q322" s="18"/>
      <c r="R322" s="18"/>
      <c r="S322" s="18"/>
      <c r="T322" s="18"/>
      <c r="U322" s="18"/>
      <c r="V322" s="18"/>
      <c r="W322" s="18"/>
      <c r="X322" s="18"/>
      <c r="Y322" s="18"/>
      <c r="Z322" s="18"/>
      <c r="AA322" s="18"/>
      <c r="AB322" s="18"/>
      <c r="AC322" s="18"/>
      <c r="AD322" s="89"/>
      <c r="AE322" s="89"/>
      <c r="AF322" s="89"/>
      <c r="AG322" s="89"/>
      <c r="AH322" s="89"/>
      <c r="AI322" s="90"/>
      <c r="AJ322" s="18"/>
      <c r="AK322" s="89"/>
      <c r="AL322" s="18"/>
      <c r="AM322" s="95"/>
      <c r="AN322" s="95"/>
      <c r="AO322" s="95"/>
      <c r="AP322" s="95"/>
      <c r="AQ322" s="95"/>
      <c r="AR322" s="95"/>
      <c r="AS322" s="95"/>
      <c r="AT322" s="95"/>
      <c r="AU322" s="95"/>
      <c r="AV322" s="95"/>
      <c r="AW322" s="95"/>
      <c r="AX322" s="95"/>
      <c r="AY322" s="95"/>
      <c r="AZ322" s="95"/>
      <c r="BA322" s="95"/>
      <c r="BB322" s="95"/>
      <c r="BC322" s="95"/>
      <c r="BD322" s="95"/>
      <c r="BE322" s="95"/>
      <c r="BF322" s="95"/>
      <c r="BG322" s="64"/>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row>
    <row r="323" spans="5:82" x14ac:dyDescent="0.2">
      <c r="E323" s="119"/>
      <c r="F323" s="119"/>
      <c r="G323" s="117"/>
      <c r="H323" s="18"/>
      <c r="I323" s="18"/>
      <c r="J323" s="18"/>
      <c r="K323" s="18"/>
      <c r="L323" s="18"/>
      <c r="M323" s="18"/>
      <c r="N323" s="18"/>
      <c r="O323" s="18"/>
      <c r="P323" s="18"/>
      <c r="Q323" s="18"/>
      <c r="R323" s="18"/>
      <c r="S323" s="18"/>
      <c r="T323" s="18"/>
      <c r="U323" s="18"/>
      <c r="V323" s="18"/>
      <c r="W323" s="18"/>
      <c r="X323" s="18"/>
      <c r="Y323" s="18"/>
      <c r="Z323" s="18"/>
      <c r="AA323" s="18"/>
      <c r="AB323" s="18"/>
      <c r="AC323" s="18"/>
      <c r="AD323" s="89"/>
      <c r="AE323" s="89"/>
      <c r="AF323" s="89"/>
      <c r="AG323" s="89"/>
      <c r="AH323" s="89"/>
      <c r="AI323" s="90"/>
      <c r="AJ323" s="18"/>
      <c r="AK323" s="89"/>
      <c r="AL323" s="18"/>
      <c r="AM323" s="95"/>
      <c r="AN323" s="95"/>
      <c r="AO323" s="95"/>
      <c r="AP323" s="95"/>
      <c r="AQ323" s="95"/>
      <c r="AR323" s="95"/>
      <c r="AS323" s="95"/>
      <c r="AT323" s="95"/>
      <c r="AU323" s="95"/>
      <c r="AV323" s="95"/>
      <c r="AW323" s="95"/>
      <c r="AX323" s="95"/>
      <c r="AY323" s="95"/>
      <c r="AZ323" s="95"/>
      <c r="BA323" s="95"/>
      <c r="BB323" s="95"/>
      <c r="BC323" s="95"/>
      <c r="BD323" s="95"/>
      <c r="BE323" s="95"/>
      <c r="BF323" s="95"/>
      <c r="BG323" s="64"/>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row>
    <row r="324" spans="5:82" x14ac:dyDescent="0.2">
      <c r="E324" s="119"/>
      <c r="F324" s="119"/>
      <c r="G324" s="117"/>
      <c r="H324" s="18"/>
      <c r="I324" s="18"/>
      <c r="J324" s="18"/>
      <c r="K324" s="18"/>
      <c r="L324" s="18"/>
      <c r="M324" s="18"/>
      <c r="N324" s="18"/>
      <c r="O324" s="18"/>
      <c r="P324" s="18"/>
      <c r="Q324" s="18"/>
      <c r="R324" s="18"/>
      <c r="S324" s="18"/>
      <c r="T324" s="18"/>
      <c r="U324" s="18"/>
      <c r="V324" s="18"/>
      <c r="W324" s="18"/>
      <c r="X324" s="18"/>
      <c r="Y324" s="18"/>
      <c r="Z324" s="18"/>
      <c r="AA324" s="18"/>
      <c r="AB324" s="18"/>
      <c r="AC324" s="18"/>
      <c r="AD324" s="89"/>
      <c r="AE324" s="89"/>
      <c r="AF324" s="89"/>
      <c r="AG324" s="89"/>
      <c r="AH324" s="89"/>
      <c r="AI324" s="90"/>
      <c r="AJ324" s="18"/>
      <c r="AK324" s="89"/>
      <c r="AL324" s="18"/>
      <c r="AM324" s="95"/>
      <c r="AN324" s="95"/>
      <c r="AO324" s="95"/>
      <c r="AP324" s="95"/>
      <c r="AQ324" s="95"/>
      <c r="AR324" s="95"/>
      <c r="AS324" s="95"/>
      <c r="AT324" s="95"/>
      <c r="AU324" s="95"/>
      <c r="AV324" s="95"/>
      <c r="AW324" s="95"/>
      <c r="AX324" s="95"/>
      <c r="AY324" s="95"/>
      <c r="AZ324" s="95"/>
      <c r="BA324" s="95"/>
      <c r="BB324" s="95"/>
      <c r="BC324" s="95"/>
      <c r="BD324" s="95"/>
      <c r="BE324" s="95"/>
      <c r="BF324" s="95"/>
      <c r="BG324" s="64"/>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row>
    <row r="325" spans="5:82" x14ac:dyDescent="0.2">
      <c r="E325" s="119"/>
      <c r="F325" s="119"/>
      <c r="G325" s="117"/>
      <c r="H325" s="18"/>
      <c r="I325" s="18"/>
      <c r="J325" s="18"/>
      <c r="K325" s="18"/>
      <c r="L325" s="18"/>
      <c r="M325" s="18"/>
      <c r="N325" s="18"/>
      <c r="O325" s="18"/>
      <c r="P325" s="18"/>
      <c r="Q325" s="18"/>
      <c r="R325" s="18"/>
      <c r="S325" s="18"/>
      <c r="T325" s="18"/>
      <c r="U325" s="18"/>
      <c r="V325" s="18"/>
      <c r="W325" s="18"/>
      <c r="X325" s="18"/>
      <c r="Y325" s="18"/>
      <c r="Z325" s="18"/>
      <c r="AA325" s="18"/>
      <c r="AB325" s="18"/>
      <c r="AC325" s="18"/>
      <c r="AD325" s="89"/>
      <c r="AE325" s="89"/>
      <c r="AF325" s="89"/>
      <c r="AG325" s="89"/>
      <c r="AH325" s="89"/>
      <c r="AI325" s="90"/>
      <c r="AJ325" s="18"/>
      <c r="AK325" s="89"/>
      <c r="AL325" s="18"/>
      <c r="AM325" s="95"/>
      <c r="AN325" s="95"/>
      <c r="AO325" s="95"/>
      <c r="AP325" s="95"/>
      <c r="AQ325" s="95"/>
      <c r="AR325" s="95"/>
      <c r="AS325" s="95"/>
      <c r="AT325" s="95"/>
      <c r="AU325" s="95"/>
      <c r="AV325" s="95"/>
      <c r="AW325" s="95"/>
      <c r="AX325" s="95"/>
      <c r="AY325" s="95"/>
      <c r="AZ325" s="95"/>
      <c r="BA325" s="95"/>
      <c r="BB325" s="95"/>
      <c r="BC325" s="95"/>
      <c r="BD325" s="95"/>
      <c r="BE325" s="95"/>
      <c r="BF325" s="95"/>
      <c r="BG325" s="64"/>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row>
    <row r="326" spans="5:82" x14ac:dyDescent="0.2">
      <c r="E326" s="119"/>
      <c r="F326" s="119"/>
      <c r="G326" s="117"/>
      <c r="H326" s="18"/>
      <c r="I326" s="18"/>
      <c r="J326" s="18"/>
      <c r="K326" s="18"/>
      <c r="L326" s="18"/>
      <c r="M326" s="18"/>
      <c r="N326" s="18"/>
      <c r="O326" s="18"/>
      <c r="P326" s="18"/>
      <c r="Q326" s="18"/>
      <c r="R326" s="18"/>
      <c r="S326" s="18"/>
      <c r="T326" s="18"/>
      <c r="U326" s="18"/>
      <c r="V326" s="18"/>
      <c r="W326" s="18"/>
      <c r="X326" s="18"/>
      <c r="Y326" s="18"/>
      <c r="Z326" s="18"/>
      <c r="AA326" s="18"/>
      <c r="AB326" s="18"/>
      <c r="AC326" s="18"/>
      <c r="AD326" s="89"/>
      <c r="AE326" s="89"/>
      <c r="AF326" s="89"/>
      <c r="AG326" s="89"/>
      <c r="AH326" s="89"/>
      <c r="AI326" s="90"/>
      <c r="AJ326" s="18"/>
      <c r="AK326" s="89"/>
      <c r="AL326" s="18"/>
      <c r="AM326" s="95"/>
      <c r="AN326" s="95"/>
      <c r="AO326" s="95"/>
      <c r="AP326" s="95"/>
      <c r="AQ326" s="95"/>
      <c r="AR326" s="95"/>
      <c r="AS326" s="95"/>
      <c r="AT326" s="95"/>
      <c r="AU326" s="95"/>
      <c r="AV326" s="95"/>
      <c r="AW326" s="95"/>
      <c r="AX326" s="95"/>
      <c r="AY326" s="95"/>
      <c r="AZ326" s="95"/>
      <c r="BA326" s="95"/>
      <c r="BB326" s="95"/>
      <c r="BC326" s="95"/>
      <c r="BD326" s="95"/>
      <c r="BE326" s="95"/>
      <c r="BF326" s="95"/>
      <c r="BG326" s="64"/>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row>
    <row r="327" spans="5:82" x14ac:dyDescent="0.2">
      <c r="E327" s="119"/>
      <c r="F327" s="119"/>
      <c r="G327" s="117"/>
      <c r="H327" s="18"/>
      <c r="I327" s="18"/>
      <c r="J327" s="18"/>
      <c r="K327" s="18"/>
      <c r="L327" s="18"/>
      <c r="M327" s="18"/>
      <c r="N327" s="18"/>
      <c r="O327" s="18"/>
      <c r="P327" s="18"/>
      <c r="Q327" s="18"/>
      <c r="R327" s="18"/>
      <c r="S327" s="18"/>
      <c r="T327" s="18"/>
      <c r="U327" s="18"/>
      <c r="V327" s="18"/>
      <c r="W327" s="18"/>
      <c r="X327" s="18"/>
      <c r="Y327" s="18"/>
      <c r="Z327" s="18"/>
      <c r="AA327" s="18"/>
      <c r="AB327" s="18"/>
      <c r="AC327" s="18"/>
      <c r="AD327" s="89"/>
      <c r="AE327" s="89"/>
      <c r="AF327" s="89"/>
      <c r="AG327" s="89"/>
      <c r="AH327" s="89"/>
      <c r="AI327" s="90"/>
      <c r="AJ327" s="18"/>
      <c r="AK327" s="89"/>
      <c r="AL327" s="18"/>
      <c r="AM327" s="95"/>
      <c r="AN327" s="95"/>
      <c r="AO327" s="95"/>
      <c r="AP327" s="95"/>
      <c r="AQ327" s="95"/>
      <c r="AR327" s="95"/>
      <c r="AS327" s="95"/>
      <c r="AT327" s="95"/>
      <c r="AU327" s="95"/>
      <c r="AV327" s="95"/>
      <c r="AW327" s="95"/>
      <c r="AX327" s="95"/>
      <c r="AY327" s="95"/>
      <c r="AZ327" s="95"/>
      <c r="BA327" s="95"/>
      <c r="BB327" s="95"/>
      <c r="BC327" s="95"/>
      <c r="BD327" s="95"/>
      <c r="BE327" s="95"/>
      <c r="BF327" s="95"/>
      <c r="BG327" s="64"/>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row>
    <row r="328" spans="5:82" x14ac:dyDescent="0.2">
      <c r="E328" s="119"/>
      <c r="F328" s="119"/>
      <c r="G328" s="117"/>
      <c r="H328" s="18"/>
      <c r="I328" s="18"/>
      <c r="J328" s="18"/>
      <c r="K328" s="18"/>
      <c r="L328" s="18"/>
      <c r="M328" s="18"/>
      <c r="N328" s="18"/>
      <c r="O328" s="18"/>
      <c r="P328" s="18"/>
      <c r="Q328" s="18"/>
      <c r="R328" s="18"/>
      <c r="S328" s="18"/>
      <c r="T328" s="18"/>
      <c r="U328" s="18"/>
      <c r="V328" s="18"/>
      <c r="W328" s="18"/>
      <c r="X328" s="18"/>
      <c r="Y328" s="18"/>
      <c r="Z328" s="18"/>
      <c r="AA328" s="18"/>
      <c r="AB328" s="18"/>
      <c r="AC328" s="18"/>
      <c r="AD328" s="89"/>
      <c r="AE328" s="89"/>
      <c r="AF328" s="89"/>
      <c r="AG328" s="89"/>
      <c r="AH328" s="89"/>
      <c r="AI328" s="90"/>
      <c r="AJ328" s="18"/>
      <c r="AK328" s="89"/>
      <c r="AL328" s="18"/>
      <c r="AM328" s="95"/>
      <c r="AN328" s="95"/>
      <c r="AO328" s="95"/>
      <c r="AP328" s="95"/>
      <c r="AQ328" s="95"/>
      <c r="AR328" s="95"/>
      <c r="AS328" s="95"/>
      <c r="AT328" s="95"/>
      <c r="AU328" s="95"/>
      <c r="AV328" s="95"/>
      <c r="AW328" s="95"/>
      <c r="AX328" s="95"/>
      <c r="AY328" s="95"/>
      <c r="AZ328" s="95"/>
      <c r="BA328" s="95"/>
      <c r="BB328" s="95"/>
      <c r="BC328" s="95"/>
      <c r="BD328" s="95"/>
      <c r="BE328" s="95"/>
      <c r="BF328" s="95"/>
      <c r="BG328" s="64"/>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row>
    <row r="329" spans="5:82" x14ac:dyDescent="0.2">
      <c r="E329" s="119"/>
      <c r="F329" s="119"/>
      <c r="G329" s="117"/>
      <c r="H329" s="18"/>
      <c r="I329" s="18"/>
      <c r="J329" s="18"/>
      <c r="K329" s="18"/>
      <c r="L329" s="18"/>
      <c r="M329" s="18"/>
      <c r="N329" s="18"/>
      <c r="O329" s="18"/>
      <c r="P329" s="18"/>
      <c r="Q329" s="18"/>
      <c r="R329" s="18"/>
      <c r="S329" s="18"/>
      <c r="T329" s="18"/>
      <c r="U329" s="18"/>
      <c r="V329" s="18"/>
      <c r="W329" s="18"/>
      <c r="X329" s="18"/>
      <c r="Y329" s="18"/>
      <c r="Z329" s="18"/>
      <c r="AA329" s="18"/>
      <c r="AB329" s="18"/>
      <c r="AC329" s="18"/>
      <c r="AD329" s="89"/>
      <c r="AE329" s="89"/>
      <c r="AF329" s="89"/>
      <c r="AG329" s="89"/>
      <c r="AH329" s="89"/>
      <c r="AI329" s="90"/>
      <c r="AJ329" s="18"/>
      <c r="AK329" s="89"/>
      <c r="AL329" s="18"/>
      <c r="AM329" s="95"/>
      <c r="AN329" s="95"/>
      <c r="AO329" s="95"/>
      <c r="AP329" s="95"/>
      <c r="AQ329" s="95"/>
      <c r="AR329" s="95"/>
      <c r="AS329" s="95"/>
      <c r="AT329" s="95"/>
      <c r="AU329" s="95"/>
      <c r="AV329" s="95"/>
      <c r="AW329" s="95"/>
      <c r="AX329" s="95"/>
      <c r="AY329" s="95"/>
      <c r="AZ329" s="95"/>
      <c r="BA329" s="95"/>
      <c r="BB329" s="95"/>
      <c r="BC329" s="95"/>
      <c r="BD329" s="95"/>
      <c r="BE329" s="95"/>
      <c r="BF329" s="95"/>
      <c r="BG329" s="64"/>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row>
    <row r="330" spans="5:82" x14ac:dyDescent="0.2">
      <c r="E330" s="119"/>
      <c r="F330" s="119"/>
      <c r="G330" s="117"/>
      <c r="H330" s="18"/>
      <c r="I330" s="18"/>
      <c r="J330" s="18"/>
      <c r="K330" s="18"/>
      <c r="L330" s="18"/>
      <c r="M330" s="18"/>
      <c r="N330" s="18"/>
      <c r="O330" s="18"/>
      <c r="P330" s="18"/>
      <c r="Q330" s="18"/>
      <c r="R330" s="18"/>
      <c r="S330" s="18"/>
      <c r="T330" s="18"/>
      <c r="U330" s="18"/>
      <c r="V330" s="18"/>
      <c r="W330" s="18"/>
      <c r="X330" s="18"/>
      <c r="Y330" s="18"/>
      <c r="Z330" s="18"/>
      <c r="AA330" s="18"/>
      <c r="AB330" s="18"/>
      <c r="AC330" s="18"/>
      <c r="AD330" s="89"/>
      <c r="AE330" s="89"/>
      <c r="AF330" s="89"/>
      <c r="AG330" s="89"/>
      <c r="AH330" s="89"/>
      <c r="AI330" s="90"/>
      <c r="AJ330" s="18"/>
      <c r="AK330" s="89"/>
      <c r="AL330" s="18"/>
      <c r="AM330" s="95"/>
      <c r="AN330" s="95"/>
      <c r="AO330" s="95"/>
      <c r="AP330" s="95"/>
      <c r="AQ330" s="95"/>
      <c r="AR330" s="95"/>
      <c r="AS330" s="95"/>
      <c r="AT330" s="95"/>
      <c r="AU330" s="95"/>
      <c r="AV330" s="95"/>
      <c r="AW330" s="95"/>
      <c r="AX330" s="95"/>
      <c r="AY330" s="95"/>
      <c r="AZ330" s="95"/>
      <c r="BA330" s="95"/>
      <c r="BB330" s="95"/>
      <c r="BC330" s="95"/>
      <c r="BD330" s="95"/>
      <c r="BE330" s="95"/>
      <c r="BF330" s="95"/>
      <c r="BG330" s="64"/>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row>
    <row r="331" spans="5:82" x14ac:dyDescent="0.2">
      <c r="E331" s="119"/>
      <c r="F331" s="119"/>
      <c r="G331" s="117"/>
      <c r="H331" s="18"/>
      <c r="I331" s="18"/>
      <c r="J331" s="18"/>
      <c r="K331" s="18"/>
      <c r="L331" s="18"/>
      <c r="M331" s="18"/>
      <c r="N331" s="18"/>
      <c r="O331" s="18"/>
      <c r="P331" s="18"/>
      <c r="Q331" s="18"/>
      <c r="R331" s="18"/>
      <c r="S331" s="18"/>
      <c r="T331" s="18"/>
      <c r="U331" s="18"/>
      <c r="V331" s="18"/>
      <c r="W331" s="18"/>
      <c r="X331" s="18"/>
      <c r="Y331" s="18"/>
      <c r="Z331" s="18"/>
      <c r="AA331" s="18"/>
      <c r="AB331" s="18"/>
      <c r="AC331" s="18"/>
      <c r="AD331" s="89"/>
      <c r="AE331" s="89"/>
      <c r="AF331" s="89"/>
      <c r="AG331" s="89"/>
      <c r="AH331" s="89"/>
      <c r="AI331" s="90"/>
      <c r="AJ331" s="18"/>
      <c r="AK331" s="89"/>
      <c r="AL331" s="18"/>
      <c r="AM331" s="95"/>
      <c r="AN331" s="95"/>
      <c r="AO331" s="95"/>
      <c r="AP331" s="95"/>
      <c r="AQ331" s="95"/>
      <c r="AR331" s="95"/>
      <c r="AS331" s="95"/>
      <c r="AT331" s="95"/>
      <c r="AU331" s="95"/>
      <c r="AV331" s="95"/>
      <c r="AW331" s="95"/>
      <c r="AX331" s="95"/>
      <c r="AY331" s="95"/>
      <c r="AZ331" s="95"/>
      <c r="BA331" s="95"/>
      <c r="BB331" s="95"/>
      <c r="BC331" s="95"/>
      <c r="BD331" s="95"/>
      <c r="BE331" s="95"/>
      <c r="BF331" s="95"/>
      <c r="BG331" s="64"/>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row>
    <row r="332" spans="5:82" x14ac:dyDescent="0.2">
      <c r="E332" s="119"/>
      <c r="F332" s="119"/>
      <c r="G332" s="117"/>
      <c r="H332" s="18"/>
      <c r="I332" s="18"/>
      <c r="J332" s="18"/>
      <c r="K332" s="18"/>
      <c r="L332" s="18"/>
      <c r="M332" s="18"/>
      <c r="N332" s="18"/>
      <c r="O332" s="18"/>
      <c r="P332" s="18"/>
      <c r="Q332" s="18"/>
      <c r="R332" s="18"/>
      <c r="S332" s="18"/>
      <c r="T332" s="18"/>
      <c r="U332" s="18"/>
      <c r="V332" s="18"/>
      <c r="W332" s="18"/>
      <c r="X332" s="18"/>
      <c r="Y332" s="18"/>
      <c r="Z332" s="18"/>
      <c r="AA332" s="18"/>
      <c r="AB332" s="18"/>
      <c r="AC332" s="18"/>
      <c r="AD332" s="89"/>
      <c r="AE332" s="89"/>
      <c r="AF332" s="89"/>
      <c r="AG332" s="89"/>
      <c r="AH332" s="89"/>
      <c r="AI332" s="90"/>
      <c r="AJ332" s="18"/>
      <c r="AK332" s="89"/>
      <c r="AL332" s="18"/>
      <c r="AM332" s="95"/>
      <c r="AN332" s="95"/>
      <c r="AO332" s="95"/>
      <c r="AP332" s="95"/>
      <c r="AQ332" s="95"/>
      <c r="AR332" s="95"/>
      <c r="AS332" s="95"/>
      <c r="AT332" s="95"/>
      <c r="AU332" s="95"/>
      <c r="AV332" s="95"/>
      <c r="AW332" s="95"/>
      <c r="AX332" s="95"/>
      <c r="AY332" s="95"/>
      <c r="AZ332" s="95"/>
      <c r="BA332" s="95"/>
      <c r="BB332" s="95"/>
      <c r="BC332" s="95"/>
      <c r="BD332" s="95"/>
      <c r="BE332" s="95"/>
      <c r="BF332" s="95"/>
      <c r="BG332" s="64"/>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row>
    <row r="333" spans="5:82" x14ac:dyDescent="0.2">
      <c r="E333" s="119"/>
      <c r="F333" s="119"/>
      <c r="G333" s="117"/>
      <c r="H333" s="18"/>
      <c r="I333" s="18"/>
      <c r="J333" s="18"/>
      <c r="K333" s="18"/>
      <c r="L333" s="18"/>
      <c r="M333" s="18"/>
      <c r="N333" s="18"/>
      <c r="O333" s="18"/>
      <c r="P333" s="18"/>
      <c r="Q333" s="18"/>
      <c r="R333" s="18"/>
      <c r="S333" s="18"/>
      <c r="T333" s="18"/>
      <c r="U333" s="18"/>
      <c r="V333" s="18"/>
      <c r="W333" s="18"/>
      <c r="X333" s="18"/>
      <c r="Y333" s="18"/>
      <c r="Z333" s="18"/>
      <c r="AA333" s="18"/>
      <c r="AB333" s="18"/>
      <c r="AC333" s="18"/>
      <c r="AD333" s="89"/>
      <c r="AE333" s="89"/>
      <c r="AF333" s="89"/>
      <c r="AG333" s="89"/>
      <c r="AH333" s="89"/>
      <c r="AI333" s="90"/>
      <c r="AJ333" s="18"/>
      <c r="AK333" s="89"/>
      <c r="AL333" s="18"/>
      <c r="AM333" s="95"/>
      <c r="AN333" s="95"/>
      <c r="AO333" s="95"/>
      <c r="AP333" s="95"/>
      <c r="AQ333" s="95"/>
      <c r="AR333" s="95"/>
      <c r="AS333" s="95"/>
      <c r="AT333" s="95"/>
      <c r="AU333" s="95"/>
      <c r="AV333" s="95"/>
      <c r="AW333" s="95"/>
      <c r="AX333" s="95"/>
      <c r="AY333" s="95"/>
      <c r="AZ333" s="95"/>
      <c r="BA333" s="95"/>
      <c r="BB333" s="95"/>
      <c r="BC333" s="95"/>
      <c r="BD333" s="95"/>
      <c r="BE333" s="95"/>
      <c r="BF333" s="95"/>
      <c r="BG333" s="64"/>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row>
    <row r="334" spans="5:82" x14ac:dyDescent="0.2">
      <c r="E334" s="119"/>
      <c r="F334" s="119"/>
      <c r="G334" s="117"/>
      <c r="H334" s="18"/>
      <c r="I334" s="18"/>
      <c r="J334" s="18"/>
      <c r="K334" s="18"/>
      <c r="L334" s="18"/>
      <c r="M334" s="18"/>
      <c r="N334" s="18"/>
      <c r="O334" s="18"/>
      <c r="P334" s="18"/>
      <c r="Q334" s="18"/>
      <c r="R334" s="18"/>
      <c r="S334" s="18"/>
      <c r="T334" s="18"/>
      <c r="U334" s="18"/>
      <c r="V334" s="18"/>
      <c r="W334" s="18"/>
      <c r="X334" s="18"/>
      <c r="Y334" s="18"/>
      <c r="Z334" s="18"/>
      <c r="AA334" s="18"/>
      <c r="AB334" s="18"/>
      <c r="AC334" s="18"/>
      <c r="AD334" s="89"/>
      <c r="AE334" s="89"/>
      <c r="AF334" s="89"/>
      <c r="AG334" s="89"/>
      <c r="AH334" s="89"/>
      <c r="AI334" s="90"/>
      <c r="AJ334" s="18"/>
      <c r="AK334" s="89"/>
      <c r="AL334" s="18"/>
      <c r="AM334" s="95"/>
      <c r="AN334" s="95"/>
      <c r="AO334" s="95"/>
      <c r="AP334" s="95"/>
      <c r="AQ334" s="95"/>
      <c r="AR334" s="95"/>
      <c r="AS334" s="95"/>
      <c r="AT334" s="95"/>
      <c r="AU334" s="95"/>
      <c r="AV334" s="95"/>
      <c r="AW334" s="95"/>
      <c r="AX334" s="95"/>
      <c r="AY334" s="95"/>
      <c r="AZ334" s="95"/>
      <c r="BA334" s="95"/>
      <c r="BB334" s="95"/>
      <c r="BC334" s="95"/>
      <c r="BD334" s="95"/>
      <c r="BE334" s="95"/>
      <c r="BF334" s="95"/>
      <c r="BG334" s="64"/>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row>
    <row r="335" spans="5:82" x14ac:dyDescent="0.2">
      <c r="E335" s="119"/>
      <c r="F335" s="119"/>
      <c r="G335" s="117"/>
      <c r="H335" s="18"/>
      <c r="I335" s="18"/>
      <c r="J335" s="18"/>
      <c r="K335" s="18"/>
      <c r="L335" s="18"/>
      <c r="M335" s="18"/>
      <c r="N335" s="18"/>
      <c r="O335" s="18"/>
      <c r="P335" s="18"/>
      <c r="Q335" s="18"/>
      <c r="R335" s="18"/>
      <c r="S335" s="18"/>
      <c r="T335" s="18"/>
      <c r="U335" s="18"/>
      <c r="V335" s="18"/>
      <c r="W335" s="18"/>
      <c r="X335" s="18"/>
      <c r="Y335" s="18"/>
      <c r="Z335" s="18"/>
      <c r="AA335" s="18"/>
      <c r="AB335" s="18"/>
      <c r="AC335" s="18"/>
      <c r="AD335" s="89"/>
      <c r="AE335" s="89"/>
      <c r="AF335" s="89"/>
      <c r="AG335" s="89"/>
      <c r="AH335" s="89"/>
      <c r="AI335" s="90"/>
      <c r="AJ335" s="18"/>
      <c r="AK335" s="89"/>
      <c r="AL335" s="18"/>
      <c r="AM335" s="95"/>
      <c r="AN335" s="95"/>
      <c r="AO335" s="95"/>
      <c r="AP335" s="95"/>
      <c r="AQ335" s="95"/>
      <c r="AR335" s="95"/>
      <c r="AS335" s="95"/>
      <c r="AT335" s="95"/>
      <c r="AU335" s="95"/>
      <c r="AV335" s="95"/>
      <c r="AW335" s="95"/>
      <c r="AX335" s="95"/>
      <c r="AY335" s="95"/>
      <c r="AZ335" s="95"/>
      <c r="BA335" s="95"/>
      <c r="BB335" s="95"/>
      <c r="BC335" s="95"/>
      <c r="BD335" s="95"/>
      <c r="BE335" s="95"/>
      <c r="BF335" s="95"/>
      <c r="BG335" s="64"/>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row>
    <row r="336" spans="5:82" x14ac:dyDescent="0.2">
      <c r="E336" s="119"/>
      <c r="F336" s="119"/>
      <c r="G336" s="117"/>
      <c r="H336" s="18"/>
      <c r="I336" s="18"/>
      <c r="J336" s="18"/>
      <c r="K336" s="18"/>
      <c r="L336" s="18"/>
      <c r="M336" s="18"/>
      <c r="N336" s="18"/>
      <c r="O336" s="18"/>
      <c r="P336" s="18"/>
      <c r="Q336" s="18"/>
      <c r="R336" s="18"/>
      <c r="S336" s="18"/>
      <c r="T336" s="18"/>
      <c r="U336" s="18"/>
      <c r="V336" s="18"/>
      <c r="W336" s="18"/>
      <c r="X336" s="18"/>
      <c r="Y336" s="18"/>
      <c r="Z336" s="18"/>
      <c r="AA336" s="18"/>
      <c r="AB336" s="18"/>
      <c r="AC336" s="18"/>
      <c r="AD336" s="89"/>
      <c r="AE336" s="89"/>
      <c r="AF336" s="89"/>
      <c r="AG336" s="89"/>
      <c r="AH336" s="89"/>
      <c r="AI336" s="90"/>
      <c r="AJ336" s="18"/>
      <c r="AK336" s="89"/>
      <c r="AL336" s="18"/>
      <c r="AM336" s="95"/>
      <c r="AN336" s="95"/>
      <c r="AO336" s="95"/>
      <c r="AP336" s="95"/>
      <c r="AQ336" s="95"/>
      <c r="AR336" s="95"/>
      <c r="AS336" s="95"/>
      <c r="AT336" s="95"/>
      <c r="AU336" s="95"/>
      <c r="AV336" s="95"/>
      <c r="AW336" s="95"/>
      <c r="AX336" s="95"/>
      <c r="AY336" s="95"/>
      <c r="AZ336" s="95"/>
      <c r="BA336" s="95"/>
      <c r="BB336" s="95"/>
      <c r="BC336" s="95"/>
      <c r="BD336" s="95"/>
      <c r="BE336" s="95"/>
      <c r="BF336" s="95"/>
      <c r="BG336" s="64"/>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row>
    <row r="337" spans="5:82" x14ac:dyDescent="0.2">
      <c r="E337" s="119"/>
      <c r="F337" s="119"/>
      <c r="G337" s="117"/>
      <c r="H337" s="18"/>
      <c r="I337" s="18"/>
      <c r="J337" s="18"/>
      <c r="K337" s="18"/>
      <c r="L337" s="18"/>
      <c r="M337" s="18"/>
      <c r="N337" s="18"/>
      <c r="O337" s="18"/>
      <c r="P337" s="18"/>
      <c r="Q337" s="18"/>
      <c r="R337" s="18"/>
      <c r="S337" s="18"/>
      <c r="T337" s="18"/>
      <c r="U337" s="18"/>
      <c r="V337" s="18"/>
      <c r="W337" s="18"/>
      <c r="X337" s="18"/>
      <c r="Y337" s="18"/>
      <c r="Z337" s="18"/>
      <c r="AA337" s="18"/>
      <c r="AB337" s="18"/>
      <c r="AC337" s="18"/>
      <c r="AD337" s="89"/>
      <c r="AE337" s="89"/>
      <c r="AF337" s="89"/>
      <c r="AG337" s="89"/>
      <c r="AH337" s="89"/>
      <c r="AI337" s="90"/>
      <c r="AJ337" s="18"/>
      <c r="AK337" s="89"/>
      <c r="AL337" s="18"/>
      <c r="AM337" s="95"/>
      <c r="AN337" s="95"/>
      <c r="AO337" s="95"/>
      <c r="AP337" s="95"/>
      <c r="AQ337" s="95"/>
      <c r="AR337" s="95"/>
      <c r="AS337" s="95"/>
      <c r="AT337" s="95"/>
      <c r="AU337" s="95"/>
      <c r="AV337" s="95"/>
      <c r="AW337" s="95"/>
      <c r="AX337" s="95"/>
      <c r="AY337" s="95"/>
      <c r="AZ337" s="95"/>
      <c r="BA337" s="95"/>
      <c r="BB337" s="95"/>
      <c r="BC337" s="95"/>
      <c r="BD337" s="95"/>
      <c r="BE337" s="95"/>
      <c r="BF337" s="95"/>
      <c r="BG337" s="64"/>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row>
    <row r="338" spans="5:82" x14ac:dyDescent="0.2">
      <c r="E338" s="119"/>
      <c r="F338" s="119"/>
      <c r="G338" s="117"/>
      <c r="H338" s="18"/>
      <c r="I338" s="18"/>
      <c r="J338" s="18"/>
      <c r="K338" s="18"/>
      <c r="L338" s="18"/>
      <c r="M338" s="18"/>
      <c r="N338" s="18"/>
      <c r="O338" s="18"/>
      <c r="P338" s="18"/>
      <c r="Q338" s="18"/>
      <c r="R338" s="18"/>
      <c r="S338" s="18"/>
      <c r="T338" s="18"/>
      <c r="U338" s="18"/>
      <c r="V338" s="18"/>
      <c r="W338" s="18"/>
      <c r="X338" s="18"/>
      <c r="Y338" s="18"/>
      <c r="Z338" s="18"/>
      <c r="AA338" s="18"/>
      <c r="AB338" s="18"/>
      <c r="AC338" s="18"/>
      <c r="AD338" s="89"/>
      <c r="AE338" s="89"/>
      <c r="AF338" s="89"/>
      <c r="AG338" s="89"/>
      <c r="AH338" s="89"/>
      <c r="AI338" s="90"/>
      <c r="AJ338" s="18"/>
      <c r="AK338" s="89"/>
      <c r="AL338" s="18"/>
      <c r="AM338" s="95"/>
      <c r="AN338" s="95"/>
      <c r="AO338" s="95"/>
      <c r="AP338" s="95"/>
      <c r="AQ338" s="95"/>
      <c r="AR338" s="95"/>
      <c r="AS338" s="95"/>
      <c r="AT338" s="95"/>
      <c r="AU338" s="95"/>
      <c r="AV338" s="95"/>
      <c r="AW338" s="95"/>
      <c r="AX338" s="95"/>
      <c r="AY338" s="95"/>
      <c r="AZ338" s="95"/>
      <c r="BA338" s="95"/>
      <c r="BB338" s="95"/>
      <c r="BC338" s="95"/>
      <c r="BD338" s="95"/>
      <c r="BE338" s="95"/>
      <c r="BF338" s="95"/>
      <c r="BG338" s="64"/>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row>
    <row r="339" spans="5:82" x14ac:dyDescent="0.2">
      <c r="E339" s="119"/>
      <c r="F339" s="119"/>
      <c r="G339" s="117"/>
      <c r="H339" s="18"/>
      <c r="I339" s="18"/>
      <c r="J339" s="18"/>
      <c r="K339" s="18"/>
      <c r="L339" s="18"/>
      <c r="M339" s="18"/>
      <c r="N339" s="18"/>
      <c r="O339" s="18"/>
      <c r="P339" s="18"/>
      <c r="Q339" s="18"/>
      <c r="R339" s="18"/>
      <c r="S339" s="18"/>
      <c r="T339" s="18"/>
      <c r="U339" s="18"/>
      <c r="V339" s="18"/>
      <c r="W339" s="18"/>
      <c r="X339" s="18"/>
      <c r="Y339" s="18"/>
      <c r="Z339" s="18"/>
      <c r="AA339" s="18"/>
      <c r="AB339" s="18"/>
      <c r="AC339" s="18"/>
      <c r="AD339" s="89"/>
      <c r="AE339" s="89"/>
      <c r="AF339" s="89"/>
      <c r="AG339" s="89"/>
      <c r="AH339" s="89"/>
      <c r="AI339" s="90"/>
      <c r="AJ339" s="18"/>
      <c r="AK339" s="89"/>
      <c r="AL339" s="18"/>
      <c r="AM339" s="95"/>
      <c r="AN339" s="95"/>
      <c r="AO339" s="95"/>
      <c r="AP339" s="95"/>
      <c r="AQ339" s="95"/>
      <c r="AR339" s="95"/>
      <c r="AS339" s="95"/>
      <c r="AT339" s="95"/>
      <c r="AU339" s="95"/>
      <c r="AV339" s="95"/>
      <c r="AW339" s="95"/>
      <c r="AX339" s="95"/>
      <c r="AY339" s="95"/>
      <c r="AZ339" s="95"/>
      <c r="BA339" s="95"/>
      <c r="BB339" s="95"/>
      <c r="BC339" s="95"/>
      <c r="BD339" s="95"/>
      <c r="BE339" s="95"/>
      <c r="BF339" s="95"/>
      <c r="BG339" s="64"/>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row>
    <row r="340" spans="5:82" x14ac:dyDescent="0.2">
      <c r="E340" s="119"/>
      <c r="F340" s="119"/>
      <c r="G340" s="117"/>
      <c r="H340" s="18"/>
      <c r="I340" s="18"/>
      <c r="J340" s="18"/>
      <c r="K340" s="18"/>
      <c r="L340" s="18"/>
      <c r="M340" s="18"/>
      <c r="N340" s="18"/>
      <c r="O340" s="18"/>
      <c r="P340" s="18"/>
      <c r="Q340" s="18"/>
      <c r="R340" s="18"/>
      <c r="S340" s="18"/>
      <c r="T340" s="18"/>
      <c r="U340" s="18"/>
      <c r="V340" s="18"/>
      <c r="W340" s="18"/>
      <c r="X340" s="18"/>
      <c r="Y340" s="18"/>
      <c r="Z340" s="18"/>
      <c r="AA340" s="18"/>
      <c r="AB340" s="18"/>
      <c r="AC340" s="18"/>
      <c r="AD340" s="89"/>
      <c r="AE340" s="89"/>
      <c r="AF340" s="89"/>
      <c r="AG340" s="89"/>
      <c r="AH340" s="89"/>
      <c r="AI340" s="90"/>
      <c r="AJ340" s="18"/>
      <c r="AK340" s="89"/>
      <c r="AL340" s="18"/>
      <c r="AM340" s="95"/>
      <c r="AN340" s="95"/>
      <c r="AO340" s="95"/>
      <c r="AP340" s="95"/>
      <c r="AQ340" s="95"/>
      <c r="AR340" s="95"/>
      <c r="AS340" s="95"/>
      <c r="AT340" s="95"/>
      <c r="AU340" s="95"/>
      <c r="AV340" s="95"/>
      <c r="AW340" s="95"/>
      <c r="AX340" s="95"/>
      <c r="AY340" s="95"/>
      <c r="AZ340" s="95"/>
      <c r="BA340" s="95"/>
      <c r="BB340" s="95"/>
      <c r="BC340" s="95"/>
      <c r="BD340" s="95"/>
      <c r="BE340" s="95"/>
      <c r="BF340" s="95"/>
      <c r="BG340" s="64"/>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row>
    <row r="341" spans="5:82" x14ac:dyDescent="0.2">
      <c r="E341" s="119"/>
      <c r="F341" s="119"/>
      <c r="G341" s="117"/>
      <c r="H341" s="18"/>
      <c r="I341" s="18"/>
      <c r="J341" s="18"/>
      <c r="K341" s="18"/>
      <c r="L341" s="18"/>
      <c r="M341" s="18"/>
      <c r="N341" s="18"/>
      <c r="O341" s="18"/>
      <c r="P341" s="18"/>
      <c r="Q341" s="18"/>
      <c r="R341" s="18"/>
      <c r="S341" s="18"/>
      <c r="T341" s="18"/>
      <c r="U341" s="18"/>
      <c r="V341" s="18"/>
      <c r="W341" s="18"/>
      <c r="X341" s="18"/>
      <c r="Y341" s="18"/>
      <c r="Z341" s="18"/>
      <c r="AA341" s="18"/>
      <c r="AB341" s="18"/>
      <c r="AC341" s="18"/>
      <c r="AD341" s="89"/>
      <c r="AE341" s="89"/>
      <c r="AF341" s="89"/>
      <c r="AG341" s="89"/>
      <c r="AH341" s="89"/>
      <c r="AI341" s="90"/>
      <c r="AJ341" s="18"/>
      <c r="AK341" s="89"/>
      <c r="AL341" s="18"/>
      <c r="AM341" s="95"/>
      <c r="AN341" s="95"/>
      <c r="AO341" s="95"/>
      <c r="AP341" s="95"/>
      <c r="AQ341" s="95"/>
      <c r="AR341" s="95"/>
      <c r="AS341" s="95"/>
      <c r="AT341" s="95"/>
      <c r="AU341" s="95"/>
      <c r="AV341" s="95"/>
      <c r="AW341" s="95"/>
      <c r="AX341" s="95"/>
      <c r="AY341" s="95"/>
      <c r="AZ341" s="95"/>
      <c r="BA341" s="95"/>
      <c r="BB341" s="95"/>
      <c r="BC341" s="95"/>
      <c r="BD341" s="95"/>
      <c r="BE341" s="95"/>
      <c r="BF341" s="95"/>
      <c r="BG341" s="64"/>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row>
    <row r="342" spans="5:82" x14ac:dyDescent="0.2">
      <c r="E342" s="119"/>
      <c r="F342" s="119"/>
      <c r="G342" s="117"/>
      <c r="H342" s="18"/>
      <c r="I342" s="18"/>
      <c r="J342" s="18"/>
      <c r="K342" s="18"/>
      <c r="L342" s="18"/>
      <c r="M342" s="18"/>
      <c r="N342" s="18"/>
      <c r="O342" s="18"/>
      <c r="P342" s="18"/>
      <c r="Q342" s="18"/>
      <c r="R342" s="18"/>
      <c r="S342" s="18"/>
      <c r="T342" s="18"/>
      <c r="U342" s="18"/>
      <c r="V342" s="18"/>
      <c r="W342" s="18"/>
      <c r="X342" s="18"/>
      <c r="Y342" s="18"/>
      <c r="Z342" s="18"/>
      <c r="AA342" s="18"/>
      <c r="AB342" s="18"/>
      <c r="AC342" s="18"/>
      <c r="AD342" s="89"/>
      <c r="AE342" s="89"/>
      <c r="AF342" s="89"/>
      <c r="AG342" s="89"/>
      <c r="AH342" s="89"/>
      <c r="AI342" s="90"/>
      <c r="AJ342" s="18"/>
      <c r="AK342" s="89"/>
      <c r="AL342" s="18"/>
      <c r="AM342" s="95"/>
      <c r="AN342" s="95"/>
      <c r="AO342" s="95"/>
      <c r="AP342" s="95"/>
      <c r="AQ342" s="95"/>
      <c r="AR342" s="95"/>
      <c r="AS342" s="95"/>
      <c r="AT342" s="95"/>
      <c r="AU342" s="95"/>
      <c r="AV342" s="95"/>
      <c r="AW342" s="95"/>
      <c r="AX342" s="95"/>
      <c r="AY342" s="95"/>
      <c r="AZ342" s="95"/>
      <c r="BA342" s="95"/>
      <c r="BB342" s="95"/>
      <c r="BC342" s="95"/>
      <c r="BD342" s="95"/>
      <c r="BE342" s="95"/>
      <c r="BF342" s="95"/>
      <c r="BG342" s="64"/>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row>
    <row r="343" spans="5:82" x14ac:dyDescent="0.2">
      <c r="E343" s="119"/>
      <c r="F343" s="119"/>
      <c r="G343" s="117"/>
      <c r="H343" s="18"/>
      <c r="I343" s="18"/>
      <c r="J343" s="18"/>
      <c r="K343" s="18"/>
      <c r="L343" s="18"/>
      <c r="M343" s="18"/>
      <c r="N343" s="18"/>
      <c r="O343" s="18"/>
      <c r="P343" s="18"/>
      <c r="Q343" s="18"/>
      <c r="R343" s="18"/>
      <c r="S343" s="18"/>
      <c r="T343" s="18"/>
      <c r="U343" s="18"/>
      <c r="V343" s="18"/>
      <c r="W343" s="18"/>
      <c r="X343" s="18"/>
      <c r="Y343" s="18"/>
      <c r="Z343" s="18"/>
      <c r="AA343" s="18"/>
      <c r="AB343" s="18"/>
      <c r="AC343" s="18"/>
      <c r="AD343" s="89"/>
      <c r="AE343" s="89"/>
      <c r="AF343" s="89"/>
      <c r="AG343" s="89"/>
      <c r="AH343" s="89"/>
      <c r="AI343" s="90"/>
      <c r="AJ343" s="18"/>
      <c r="AK343" s="89"/>
      <c r="AL343" s="18"/>
      <c r="AM343" s="95"/>
      <c r="AN343" s="95"/>
      <c r="AO343" s="95"/>
      <c r="AP343" s="95"/>
      <c r="AQ343" s="95"/>
      <c r="AR343" s="95"/>
      <c r="AS343" s="95"/>
      <c r="AT343" s="95"/>
      <c r="AU343" s="95"/>
      <c r="AV343" s="95"/>
      <c r="AW343" s="95"/>
      <c r="AX343" s="95"/>
      <c r="AY343" s="95"/>
      <c r="AZ343" s="95"/>
      <c r="BA343" s="95"/>
      <c r="BB343" s="95"/>
      <c r="BC343" s="95"/>
      <c r="BD343" s="95"/>
      <c r="BE343" s="95"/>
      <c r="BF343" s="95"/>
      <c r="BG343" s="64"/>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row>
    <row r="344" spans="5:82" x14ac:dyDescent="0.2">
      <c r="E344" s="119"/>
      <c r="F344" s="119"/>
      <c r="G344" s="117"/>
      <c r="H344" s="18"/>
      <c r="I344" s="18"/>
      <c r="J344" s="18"/>
      <c r="K344" s="18"/>
      <c r="L344" s="18"/>
      <c r="M344" s="18"/>
      <c r="N344" s="18"/>
      <c r="O344" s="18"/>
      <c r="P344" s="18"/>
      <c r="Q344" s="18"/>
      <c r="R344" s="18"/>
      <c r="S344" s="18"/>
      <c r="T344" s="18"/>
      <c r="U344" s="18"/>
      <c r="V344" s="18"/>
      <c r="W344" s="18"/>
      <c r="X344" s="18"/>
      <c r="Y344" s="18"/>
      <c r="Z344" s="18"/>
      <c r="AA344" s="18"/>
      <c r="AB344" s="18"/>
      <c r="AC344" s="18"/>
      <c r="AD344" s="89"/>
      <c r="AE344" s="89"/>
      <c r="AF344" s="89"/>
      <c r="AG344" s="89"/>
      <c r="AH344" s="89"/>
      <c r="AI344" s="90"/>
      <c r="AJ344" s="18"/>
      <c r="AK344" s="89"/>
      <c r="AL344" s="18"/>
      <c r="AM344" s="95"/>
      <c r="AN344" s="95"/>
      <c r="AO344" s="95"/>
      <c r="AP344" s="95"/>
      <c r="AQ344" s="95"/>
      <c r="AR344" s="95"/>
      <c r="AS344" s="95"/>
      <c r="AT344" s="95"/>
      <c r="AU344" s="95"/>
      <c r="AV344" s="95"/>
      <c r="AW344" s="95"/>
      <c r="AX344" s="95"/>
      <c r="AY344" s="95"/>
      <c r="AZ344" s="95"/>
      <c r="BA344" s="95"/>
      <c r="BB344" s="95"/>
      <c r="BC344" s="95"/>
      <c r="BD344" s="95"/>
      <c r="BE344" s="95"/>
      <c r="BF344" s="95"/>
      <c r="BG344" s="64"/>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row>
    <row r="345" spans="5:82" x14ac:dyDescent="0.2">
      <c r="E345" s="119"/>
      <c r="F345" s="119"/>
      <c r="G345" s="117"/>
      <c r="H345" s="18"/>
      <c r="I345" s="18"/>
      <c r="J345" s="18"/>
      <c r="K345" s="18"/>
      <c r="L345" s="18"/>
      <c r="M345" s="18"/>
      <c r="N345" s="18"/>
      <c r="O345" s="18"/>
      <c r="P345" s="18"/>
      <c r="Q345" s="18"/>
      <c r="R345" s="18"/>
      <c r="S345" s="18"/>
      <c r="T345" s="18"/>
      <c r="U345" s="18"/>
      <c r="V345" s="18"/>
      <c r="W345" s="18"/>
      <c r="X345" s="18"/>
      <c r="Y345" s="18"/>
      <c r="Z345" s="18"/>
      <c r="AA345" s="18"/>
      <c r="AB345" s="18"/>
      <c r="AC345" s="18"/>
      <c r="AD345" s="89"/>
      <c r="AE345" s="89"/>
      <c r="AF345" s="89"/>
      <c r="AG345" s="89"/>
      <c r="AH345" s="89"/>
      <c r="AI345" s="90"/>
      <c r="AJ345" s="18"/>
      <c r="AK345" s="89"/>
      <c r="AL345" s="18"/>
      <c r="AM345" s="95"/>
      <c r="AN345" s="95"/>
      <c r="AO345" s="95"/>
      <c r="AP345" s="95"/>
      <c r="AQ345" s="95"/>
      <c r="AR345" s="95"/>
      <c r="AS345" s="95"/>
      <c r="AT345" s="95"/>
      <c r="AU345" s="95"/>
      <c r="AV345" s="95"/>
      <c r="AW345" s="95"/>
      <c r="AX345" s="95"/>
      <c r="AY345" s="95"/>
      <c r="AZ345" s="95"/>
      <c r="BA345" s="95"/>
      <c r="BB345" s="95"/>
      <c r="BC345" s="95"/>
      <c r="BD345" s="95"/>
      <c r="BE345" s="95"/>
      <c r="BF345" s="95"/>
      <c r="BG345" s="64"/>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row>
    <row r="346" spans="5:82" x14ac:dyDescent="0.2">
      <c r="E346" s="119"/>
      <c r="F346" s="119"/>
      <c r="G346" s="117"/>
      <c r="H346" s="18"/>
      <c r="I346" s="18"/>
      <c r="J346" s="18"/>
      <c r="K346" s="18"/>
      <c r="L346" s="18"/>
      <c r="M346" s="18"/>
      <c r="N346" s="18"/>
      <c r="O346" s="18"/>
      <c r="P346" s="18"/>
      <c r="Q346" s="18"/>
      <c r="R346" s="18"/>
      <c r="S346" s="18"/>
      <c r="T346" s="18"/>
      <c r="U346" s="18"/>
      <c r="V346" s="18"/>
      <c r="W346" s="18"/>
      <c r="X346" s="18"/>
      <c r="Y346" s="18"/>
      <c r="Z346" s="18"/>
      <c r="AA346" s="18"/>
      <c r="AB346" s="18"/>
      <c r="AC346" s="18"/>
      <c r="AD346" s="89"/>
      <c r="AE346" s="89"/>
      <c r="AF346" s="89"/>
      <c r="AG346" s="89"/>
      <c r="AH346" s="89"/>
      <c r="AI346" s="90"/>
      <c r="AJ346" s="18"/>
      <c r="AK346" s="89"/>
      <c r="AL346" s="18"/>
      <c r="AM346" s="95"/>
      <c r="AN346" s="95"/>
      <c r="AO346" s="95"/>
      <c r="AP346" s="95"/>
      <c r="AQ346" s="95"/>
      <c r="AR346" s="95"/>
      <c r="AS346" s="95"/>
      <c r="AT346" s="95"/>
      <c r="AU346" s="95"/>
      <c r="AV346" s="95"/>
      <c r="AW346" s="95"/>
      <c r="AX346" s="95"/>
      <c r="AY346" s="95"/>
      <c r="AZ346" s="95"/>
      <c r="BA346" s="95"/>
      <c r="BB346" s="95"/>
      <c r="BC346" s="95"/>
      <c r="BD346" s="95"/>
      <c r="BE346" s="95"/>
      <c r="BF346" s="95"/>
      <c r="BG346" s="64"/>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row>
    <row r="347" spans="5:82" x14ac:dyDescent="0.2">
      <c r="E347" s="119"/>
      <c r="F347" s="119"/>
      <c r="G347" s="117"/>
      <c r="H347" s="18"/>
      <c r="I347" s="18"/>
      <c r="J347" s="18"/>
      <c r="K347" s="18"/>
      <c r="L347" s="18"/>
      <c r="M347" s="18"/>
      <c r="N347" s="18"/>
      <c r="O347" s="18"/>
      <c r="P347" s="18"/>
      <c r="Q347" s="18"/>
      <c r="R347" s="18"/>
      <c r="S347" s="18"/>
      <c r="T347" s="18"/>
      <c r="U347" s="18"/>
      <c r="V347" s="18"/>
      <c r="W347" s="18"/>
      <c r="X347" s="18"/>
      <c r="Y347" s="18"/>
      <c r="Z347" s="18"/>
      <c r="AA347" s="18"/>
      <c r="AB347" s="18"/>
      <c r="AC347" s="18"/>
      <c r="AD347" s="89"/>
      <c r="AE347" s="89"/>
      <c r="AF347" s="89"/>
      <c r="AG347" s="89"/>
      <c r="AH347" s="89"/>
      <c r="AI347" s="90"/>
      <c r="AJ347" s="18"/>
      <c r="AK347" s="89"/>
      <c r="AL347" s="18"/>
      <c r="AM347" s="95"/>
      <c r="AN347" s="95"/>
      <c r="AO347" s="95"/>
      <c r="AP347" s="95"/>
      <c r="AQ347" s="95"/>
      <c r="AR347" s="95"/>
      <c r="AS347" s="95"/>
      <c r="AT347" s="95"/>
      <c r="AU347" s="95"/>
      <c r="AV347" s="95"/>
      <c r="AW347" s="95"/>
      <c r="AX347" s="95"/>
      <c r="AY347" s="95"/>
      <c r="AZ347" s="95"/>
      <c r="BA347" s="95"/>
      <c r="BB347" s="95"/>
      <c r="BC347" s="95"/>
      <c r="BD347" s="95"/>
      <c r="BE347" s="95"/>
      <c r="BF347" s="95"/>
      <c r="BG347" s="64"/>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row>
    <row r="348" spans="5:82" x14ac:dyDescent="0.2">
      <c r="E348" s="119"/>
      <c r="F348" s="119"/>
      <c r="G348" s="117"/>
      <c r="H348" s="18"/>
      <c r="I348" s="18"/>
      <c r="J348" s="18"/>
      <c r="K348" s="18"/>
      <c r="L348" s="18"/>
      <c r="M348" s="18"/>
      <c r="N348" s="18"/>
      <c r="O348" s="18"/>
      <c r="P348" s="18"/>
      <c r="Q348" s="18"/>
      <c r="R348" s="18"/>
      <c r="S348" s="18"/>
      <c r="T348" s="18"/>
      <c r="U348" s="18"/>
      <c r="V348" s="18"/>
      <c r="W348" s="18"/>
      <c r="X348" s="18"/>
      <c r="Y348" s="18"/>
      <c r="Z348" s="18"/>
      <c r="AA348" s="18"/>
      <c r="AB348" s="18"/>
      <c r="AC348" s="18"/>
      <c r="AD348" s="89"/>
      <c r="AE348" s="89"/>
      <c r="AF348" s="89"/>
      <c r="AG348" s="89"/>
      <c r="AH348" s="89"/>
      <c r="AI348" s="90"/>
      <c r="AJ348" s="18"/>
      <c r="AK348" s="89"/>
      <c r="AL348" s="18"/>
      <c r="AM348" s="95"/>
      <c r="AN348" s="95"/>
      <c r="AO348" s="95"/>
      <c r="AP348" s="95"/>
      <c r="AQ348" s="95"/>
      <c r="AR348" s="95"/>
      <c r="AS348" s="95"/>
      <c r="AT348" s="95"/>
      <c r="AU348" s="95"/>
      <c r="AV348" s="95"/>
      <c r="AW348" s="95"/>
      <c r="AX348" s="95"/>
      <c r="AY348" s="95"/>
      <c r="AZ348" s="95"/>
      <c r="BA348" s="95"/>
      <c r="BB348" s="95"/>
      <c r="BC348" s="95"/>
      <c r="BD348" s="95"/>
      <c r="BE348" s="95"/>
      <c r="BF348" s="95"/>
      <c r="BG348" s="64"/>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row>
    <row r="349" spans="5:82" x14ac:dyDescent="0.2">
      <c r="E349" s="119"/>
      <c r="F349" s="119"/>
      <c r="G349" s="117"/>
      <c r="H349" s="18"/>
      <c r="I349" s="18"/>
      <c r="J349" s="18"/>
      <c r="K349" s="18"/>
      <c r="L349" s="18"/>
      <c r="M349" s="18"/>
      <c r="N349" s="18"/>
      <c r="O349" s="18"/>
      <c r="P349" s="18"/>
      <c r="Q349" s="18"/>
      <c r="R349" s="18"/>
      <c r="S349" s="18"/>
      <c r="T349" s="18"/>
      <c r="U349" s="18"/>
      <c r="V349" s="18"/>
      <c r="W349" s="18"/>
      <c r="X349" s="18"/>
      <c r="Y349" s="18"/>
      <c r="Z349" s="18"/>
      <c r="AA349" s="18"/>
      <c r="AB349" s="18"/>
      <c r="AC349" s="18"/>
      <c r="AD349" s="89"/>
      <c r="AE349" s="89"/>
      <c r="AF349" s="89"/>
      <c r="AG349" s="89"/>
      <c r="AH349" s="89"/>
      <c r="AI349" s="90"/>
      <c r="AJ349" s="18"/>
      <c r="AK349" s="89"/>
      <c r="AL349" s="18"/>
      <c r="AM349" s="95"/>
      <c r="AN349" s="95"/>
      <c r="AO349" s="95"/>
      <c r="AP349" s="95"/>
      <c r="AQ349" s="95"/>
      <c r="AR349" s="95"/>
      <c r="AS349" s="95"/>
      <c r="AT349" s="95"/>
      <c r="AU349" s="95"/>
      <c r="AV349" s="95"/>
      <c r="AW349" s="95"/>
      <c r="AX349" s="95"/>
      <c r="AY349" s="95"/>
      <c r="AZ349" s="95"/>
      <c r="BA349" s="95"/>
      <c r="BB349" s="95"/>
      <c r="BC349" s="95"/>
      <c r="BD349" s="95"/>
      <c r="BE349" s="95"/>
      <c r="BF349" s="95"/>
      <c r="BG349" s="64"/>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row>
    <row r="350" spans="5:82" x14ac:dyDescent="0.2">
      <c r="E350" s="119"/>
      <c r="F350" s="119"/>
      <c r="G350" s="117"/>
      <c r="H350" s="18"/>
      <c r="I350" s="18"/>
      <c r="J350" s="18"/>
      <c r="K350" s="18"/>
      <c r="L350" s="18"/>
      <c r="M350" s="18"/>
      <c r="N350" s="18"/>
      <c r="O350" s="18"/>
      <c r="P350" s="18"/>
      <c r="Q350" s="18"/>
      <c r="R350" s="18"/>
      <c r="S350" s="18"/>
      <c r="T350" s="18"/>
      <c r="U350" s="18"/>
      <c r="V350" s="18"/>
      <c r="W350" s="18"/>
      <c r="X350" s="18"/>
      <c r="Y350" s="18"/>
      <c r="Z350" s="18"/>
      <c r="AA350" s="18"/>
      <c r="AB350" s="18"/>
      <c r="AC350" s="18"/>
      <c r="AD350" s="89"/>
      <c r="AE350" s="89"/>
      <c r="AF350" s="89"/>
      <c r="AG350" s="89"/>
      <c r="AH350" s="89"/>
      <c r="AI350" s="90"/>
      <c r="AJ350" s="18"/>
      <c r="AK350" s="89"/>
      <c r="AL350" s="18"/>
      <c r="AM350" s="95"/>
      <c r="AN350" s="95"/>
      <c r="AO350" s="95"/>
      <c r="AP350" s="95"/>
      <c r="AQ350" s="95"/>
      <c r="AR350" s="95"/>
      <c r="AS350" s="95"/>
      <c r="AT350" s="95"/>
      <c r="AU350" s="95"/>
      <c r="AV350" s="95"/>
      <c r="AW350" s="95"/>
      <c r="AX350" s="95"/>
      <c r="AY350" s="95"/>
      <c r="AZ350" s="95"/>
      <c r="BA350" s="95"/>
      <c r="BB350" s="95"/>
      <c r="BC350" s="95"/>
      <c r="BD350" s="95"/>
      <c r="BE350" s="95"/>
      <c r="BF350" s="95"/>
      <c r="BG350" s="64"/>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row>
    <row r="351" spans="5:82" x14ac:dyDescent="0.2">
      <c r="E351" s="119"/>
      <c r="F351" s="119"/>
      <c r="G351" s="117"/>
      <c r="H351" s="18"/>
      <c r="I351" s="18"/>
      <c r="J351" s="18"/>
      <c r="K351" s="18"/>
      <c r="L351" s="18"/>
      <c r="M351" s="18"/>
      <c r="N351" s="18"/>
      <c r="O351" s="18"/>
      <c r="P351" s="18"/>
      <c r="Q351" s="18"/>
      <c r="R351" s="18"/>
      <c r="S351" s="18"/>
      <c r="T351" s="18"/>
      <c r="U351" s="18"/>
      <c r="V351" s="18"/>
      <c r="W351" s="18"/>
      <c r="X351" s="18"/>
      <c r="Y351" s="18"/>
      <c r="Z351" s="18"/>
      <c r="AA351" s="18"/>
      <c r="AB351" s="18"/>
      <c r="AC351" s="18"/>
      <c r="AD351" s="89"/>
      <c r="AE351" s="89"/>
      <c r="AF351" s="89"/>
      <c r="AG351" s="89"/>
      <c r="AH351" s="89"/>
      <c r="AI351" s="90"/>
      <c r="AJ351" s="18"/>
      <c r="AK351" s="89"/>
      <c r="AL351" s="18"/>
      <c r="AM351" s="95"/>
      <c r="AN351" s="95"/>
      <c r="AO351" s="95"/>
      <c r="AP351" s="95"/>
      <c r="AQ351" s="95"/>
      <c r="AR351" s="95"/>
      <c r="AS351" s="95"/>
      <c r="AT351" s="95"/>
      <c r="AU351" s="95"/>
      <c r="AV351" s="95"/>
      <c r="AW351" s="95"/>
      <c r="AX351" s="95"/>
      <c r="AY351" s="95"/>
      <c r="AZ351" s="95"/>
      <c r="BA351" s="95"/>
      <c r="BB351" s="95"/>
      <c r="BC351" s="95"/>
      <c r="BD351" s="95"/>
      <c r="BE351" s="95"/>
      <c r="BF351" s="95"/>
      <c r="BG351" s="64"/>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row>
    <row r="352" spans="5:82" x14ac:dyDescent="0.2">
      <c r="E352" s="119"/>
      <c r="F352" s="119"/>
      <c r="G352" s="117"/>
      <c r="H352" s="18"/>
      <c r="I352" s="18"/>
      <c r="J352" s="18"/>
      <c r="K352" s="18"/>
      <c r="L352" s="18"/>
      <c r="M352" s="18"/>
      <c r="N352" s="18"/>
      <c r="O352" s="18"/>
      <c r="P352" s="18"/>
      <c r="Q352" s="18"/>
      <c r="R352" s="18"/>
      <c r="S352" s="18"/>
      <c r="T352" s="18"/>
      <c r="U352" s="18"/>
      <c r="V352" s="18"/>
      <c r="W352" s="18"/>
      <c r="X352" s="18"/>
      <c r="Y352" s="18"/>
      <c r="Z352" s="18"/>
      <c r="AA352" s="18"/>
      <c r="AB352" s="18"/>
      <c r="AC352" s="18"/>
      <c r="AD352" s="89"/>
      <c r="AE352" s="89"/>
      <c r="AF352" s="89"/>
      <c r="AG352" s="89"/>
      <c r="AH352" s="89"/>
      <c r="AI352" s="90"/>
      <c r="AJ352" s="18"/>
      <c r="AK352" s="89"/>
      <c r="AL352" s="18"/>
      <c r="AM352" s="95"/>
      <c r="AN352" s="95"/>
      <c r="AO352" s="95"/>
      <c r="AP352" s="95"/>
      <c r="AQ352" s="95"/>
      <c r="AR352" s="95"/>
      <c r="AS352" s="95"/>
      <c r="AT352" s="95"/>
      <c r="AU352" s="95"/>
      <c r="AV352" s="95"/>
      <c r="AW352" s="95"/>
      <c r="AX352" s="95"/>
      <c r="AY352" s="95"/>
      <c r="AZ352" s="95"/>
      <c r="BA352" s="95"/>
      <c r="BB352" s="95"/>
      <c r="BC352" s="95"/>
      <c r="BD352" s="95"/>
      <c r="BE352" s="95"/>
      <c r="BF352" s="95"/>
      <c r="BG352" s="64"/>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row>
  </sheetData>
  <sheetProtection algorithmName="SHA-512" hashValue="hg6CON1nC8Ksjcogr08DqUXh0qZZI/8PMUALZbFu3wzcZJJ8Pp7EKvGE0o/i0rWTxBC0bjKz8WW40A2ZYc+YQQ==" saltValue="DzVxjzgng862Q+oBI8LiVg==" spinCount="100000" sheet="1" selectLockedCells="1" autoFilter="0"/>
  <autoFilter ref="AB4:AR289" xr:uid="{00000000-0009-0000-0000-000006000000}"/>
  <mergeCells count="11">
    <mergeCell ref="A1:C1"/>
    <mergeCell ref="BA1:BB1"/>
    <mergeCell ref="BC1:BD1"/>
    <mergeCell ref="BE1:BF1"/>
    <mergeCell ref="AM1:AN1"/>
    <mergeCell ref="AO1:AP1"/>
    <mergeCell ref="AQ1:AR1"/>
    <mergeCell ref="AS1:AT1"/>
    <mergeCell ref="AW1:AX1"/>
    <mergeCell ref="AY1:AZ1"/>
    <mergeCell ref="AU1:AV1"/>
  </mergeCells>
  <conditionalFormatting sqref="C5">
    <cfRule type="expression" dxfId="6" priority="1">
      <formula>AND(_Check="x",$C5&lt;&gt;"",$C5&lt;&gt;"-",$C5&lt;&gt;"n.v.t.",$C5&lt;&gt;"n/a",$C5&lt;&gt;$AE5)</formula>
    </cfRule>
  </conditionalFormatting>
  <dataValidations count="3">
    <dataValidation type="list" allowBlank="1" showInputMessage="1" showErrorMessage="1" sqref="C11:C42 C45:C78 C81:C88 C91:C287" xr:uid="{00000000-0002-0000-0600-000000000000}">
      <formula1>lst_MSD2</formula1>
    </dataValidation>
    <dataValidation type="list" allowBlank="1" showInputMessage="1" showErrorMessage="1" sqref="C5:C10" xr:uid="{00000000-0002-0000-0600-000001000000}">
      <formula1>lst_EN_naSeeNote</formula1>
    </dataValidation>
    <dataValidation type="list" allowBlank="1" showInputMessage="1" showErrorMessage="1" sqref="AC4:AC289 AC291:AC352" xr:uid="{00000000-0002-0000-0600-000002000000}">
      <formula1>lst_Category</formula1>
    </dataValidation>
  </dataValidations>
  <pageMargins left="0.23622047244094499" right="0.23622047244094499" top="0.74803149606299202" bottom="0.74803149606299202" header="0.31496062992126" footer="0.31496062992126"/>
  <pageSetup paperSize="8" scale="98" fitToHeight="0" orientation="portrait" r:id="rId1"/>
  <headerFooter>
    <oddHeader>&amp;LACME&amp;CABC123&amp;R1/1/2020</oddHeader>
    <oddFooter>&amp;L&amp;8&amp;F | &amp;A&amp;C&amp;8Indien ingevuld - VERTROUWELIJK&amp;R&amp;8&amp;P van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tabColor rgb="FFFF0000"/>
  </sheetPr>
  <dimension ref="B1:P28"/>
  <sheetViews>
    <sheetView showGridLines="0" workbookViewId="0">
      <selection activeCell="G3" sqref="G3"/>
    </sheetView>
  </sheetViews>
  <sheetFormatPr defaultRowHeight="15" x14ac:dyDescent="0.25"/>
  <cols>
    <col min="1" max="1" width="2.7109375" customWidth="1"/>
    <col min="2" max="2" width="25.28515625" customWidth="1"/>
    <col min="3" max="3" width="16" bestFit="1" customWidth="1"/>
    <col min="4" max="4" width="49.28515625" customWidth="1"/>
    <col min="5" max="5" width="11" customWidth="1"/>
    <col min="6" max="6" width="22.5703125" bestFit="1" customWidth="1"/>
    <col min="7" max="7" width="8.85546875" style="100"/>
    <col min="8" max="8" width="10.28515625" style="100" customWidth="1"/>
    <col min="9" max="10" width="8.85546875" style="100"/>
    <col min="11" max="11" width="9.28515625" style="100"/>
    <col min="12" max="12" width="4" style="100" customWidth="1"/>
  </cols>
  <sheetData>
    <row r="1" spans="2:16" ht="15.75" thickBot="1" x14ac:dyDescent="0.3">
      <c r="B1" s="16" t="s">
        <v>1262</v>
      </c>
      <c r="D1" s="16" t="s">
        <v>1263</v>
      </c>
      <c r="E1" s="16"/>
      <c r="F1" s="180" t="str">
        <f>SecurityNiveau</f>
        <v>BASIS</v>
      </c>
      <c r="G1" s="109" t="str">
        <f>IF($O$4="n.v.t.","nvt",Privacy!$AG$1&amp;" / "&amp;Privacy!$AB$2)</f>
        <v>0 / 48</v>
      </c>
      <c r="H1" s="109" t="str">
        <f>IF($O$5="n.v.t.","nvt",STITCH!$AD$3&amp;" / "&amp;STITCH!$AE$3)</f>
        <v>0 / 57</v>
      </c>
      <c r="I1" s="109" t="str">
        <f>IF($O$6="n.v.t.","nvt",'Aanvullende Security Control'!$AD$2&amp;" / "&amp;'Aanvullende Security Control'!$AE$2)</f>
        <v>0 / 77</v>
      </c>
      <c r="J1" s="109" t="str">
        <f ca="1">IF($O$7="n.v.t.","nvt",'Security Management'!$AD$2&amp;" / "&amp;'Security Management'!$AE$2)</f>
        <v>0 / 29</v>
      </c>
      <c r="K1" s="109" t="str">
        <f>IF($O$8="n.v.t.","NVT",'MDS2'!$AE$2&amp;" / "&amp;'MDS2'!$AD$2)</f>
        <v>0 / 381</v>
      </c>
      <c r="L1" s="109"/>
    </row>
    <row r="2" spans="2:16" x14ac:dyDescent="0.25">
      <c r="B2" s="16" t="s">
        <v>218</v>
      </c>
      <c r="C2" s="187" t="str">
        <f ca="1">IF(G17=TRUE,E17,IF(G18=TRUE,E18,IF(G19=TRUE,E19,IF(G20=TRUE,E20,IF(G21=TRUE,E21,IF(G22=TRUE,E22,"R"))))))</f>
        <v>R</v>
      </c>
      <c r="D2" s="28" t="s">
        <v>1264</v>
      </c>
      <c r="G2" s="99" t="s">
        <v>1265</v>
      </c>
      <c r="H2" s="99" t="s">
        <v>1266</v>
      </c>
      <c r="I2" s="99" t="s">
        <v>1267</v>
      </c>
      <c r="J2" s="99" t="s">
        <v>1268</v>
      </c>
      <c r="K2" s="99" t="s">
        <v>1269</v>
      </c>
      <c r="L2" s="99"/>
      <c r="M2" s="16"/>
      <c r="N2" s="16" t="s">
        <v>1270</v>
      </c>
      <c r="O2" s="187"/>
      <c r="P2" s="16"/>
    </row>
    <row r="3" spans="2:16" x14ac:dyDescent="0.25">
      <c r="B3" t="s">
        <v>60</v>
      </c>
      <c r="C3" s="101">
        <f ca="1">IF(SUM(G3:L3)=0,0,ROUND(AVERAGE(G3:L3),2))</f>
        <v>0</v>
      </c>
      <c r="D3" s="28" t="s">
        <v>1271</v>
      </c>
      <c r="E3" s="28"/>
      <c r="F3" s="205" t="s">
        <v>60</v>
      </c>
      <c r="G3" s="102">
        <f>IF($O$4="n.v.t.","nvt",Privacy!$AA$1/100)</f>
        <v>0</v>
      </c>
      <c r="H3" s="102">
        <f>IF($O$5="n.v.t.","nvt",STITCH!$AA$1/100)</f>
        <v>0</v>
      </c>
      <c r="I3" s="102">
        <f>IF($O$6="n.v.t.","nvt",'Aanvullende Security Control'!$AA$1/100)</f>
        <v>0</v>
      </c>
      <c r="J3" s="102">
        <f ca="1">IF($O$7="n.v.t.","nvt",'Security Management'!$AA$1/100)</f>
        <v>0</v>
      </c>
      <c r="K3" s="102">
        <f>IF($O$8="n.v.t.","nvt",'MDS2'!AA1/100)</f>
        <v>0</v>
      </c>
      <c r="L3" s="102"/>
      <c r="N3" s="103" t="s">
        <v>1272</v>
      </c>
      <c r="O3" s="104">
        <f ca="1">7-COUNTIF('Start hier'!C34:C38,"n.v.t.")</f>
        <v>7</v>
      </c>
    </row>
    <row r="4" spans="2:16" ht="15.75" thickBot="1" x14ac:dyDescent="0.3">
      <c r="B4" s="110" t="s">
        <v>218</v>
      </c>
      <c r="C4" s="111">
        <f ca="1">IF(SUM(G4:L4)=0,0,AVERAGE(G4:L4))</f>
        <v>0</v>
      </c>
      <c r="D4" s="112" t="s">
        <v>1273</v>
      </c>
      <c r="E4" s="112"/>
      <c r="F4" s="206" t="s">
        <v>218</v>
      </c>
      <c r="G4" s="113">
        <f>IF($O$4="n.v.t.","nvt",Privacy!$AG$1/Privacy!$AD$2)</f>
        <v>0</v>
      </c>
      <c r="H4" s="113">
        <f>IF($O$5="n.v.t.","nvt",STITCH!$AD$3/STITCH!$AE$3)</f>
        <v>0</v>
      </c>
      <c r="I4" s="113">
        <f>IF($O$6="n.v.t.","nvt",'Aanvullende Security Control'!$AD$2/'Aanvullende Security Control'!$AE$2)</f>
        <v>0</v>
      </c>
      <c r="J4" s="113">
        <f ca="1">IF($O$7="n.v.t.","nvt",'Security Management'!$AD$2/'Security Management'!$AE$2)</f>
        <v>0</v>
      </c>
      <c r="K4" s="113">
        <f>IF($O$8="n.v.t.","nvt",'MDS2'!$AE$2/'MDS2'!$AD$2)</f>
        <v>0</v>
      </c>
      <c r="L4" s="113"/>
      <c r="N4" s="103" t="s">
        <v>1274</v>
      </c>
      <c r="O4" s="104" t="str">
        <f>'Start hier'!C34</f>
        <v>Ja</v>
      </c>
    </row>
    <row r="5" spans="2:16" ht="15.75" thickTop="1" x14ac:dyDescent="0.25">
      <c r="B5" t="s">
        <v>61</v>
      </c>
      <c r="C5" s="101">
        <f t="shared" ref="C5:C14" ca="1" si="0">IF(SUM(G5:L5)=0,0,AVERAGE(G5:L5))</f>
        <v>0</v>
      </c>
      <c r="D5" s="28"/>
      <c r="E5" s="28"/>
      <c r="F5" s="205" t="s">
        <v>61</v>
      </c>
      <c r="G5" s="102">
        <f>IF(OR($O$4="n.v.t.",Privacy!$AK$4=0),"nvt",Privacy!$AL$2)</f>
        <v>0</v>
      </c>
      <c r="H5" s="102">
        <f>IF(OR($O$5="n.v.t.",STITCH!$AL$5=0),"nvt",STITCH!$AM$3)</f>
        <v>0</v>
      </c>
      <c r="I5" s="102" t="str">
        <f>IF(OR($O$6="n.v.t.",'Aanvullende Security Control'!$AL$5=0),"nvt",'Aanvullende Security Control'!$AM$2)</f>
        <v>nvt</v>
      </c>
      <c r="J5" s="102" t="str">
        <f ca="1">IF(OR($O$7="n.v.t.",'Security Management'!$AL$5=0),"nvt",'Security Management'!$AM$2)</f>
        <v>nvt</v>
      </c>
      <c r="K5" s="102">
        <f>IF(OR($O$8="n.v.t.",'MDS2'!$AM$5=0),"nvt",'MDS2'!$AN$2)</f>
        <v>0</v>
      </c>
      <c r="L5" s="102"/>
      <c r="N5" s="103" t="s">
        <v>1266</v>
      </c>
      <c r="O5" s="104" t="str">
        <f>'Start hier'!C35</f>
        <v>Ja</v>
      </c>
    </row>
    <row r="6" spans="2:16" x14ac:dyDescent="0.25">
      <c r="B6" t="s">
        <v>62</v>
      </c>
      <c r="C6" s="101">
        <f t="shared" ca="1" si="0"/>
        <v>0</v>
      </c>
      <c r="D6" s="28"/>
      <c r="E6" s="28"/>
      <c r="F6" s="205" t="s">
        <v>62</v>
      </c>
      <c r="G6" s="102" t="str">
        <f>IF(OR($O$4="n.v.t.",Privacy!$AM$4=0),"nvt",Privacy!$AN$2)</f>
        <v>nvt</v>
      </c>
      <c r="H6" s="102" t="str">
        <f>IF(OR($O$5="n.v.t.",STITCH!$AN$5=0),"nvt",STITCH!$AO$3)</f>
        <v>nvt</v>
      </c>
      <c r="I6" s="102">
        <f>IF(OR($O$6="n.v.t.",'Aanvullende Security Control'!$AN$5=0),"nvt",'Aanvullende Security Control'!$AO$2)</f>
        <v>0</v>
      </c>
      <c r="J6" s="102" t="str">
        <f ca="1">IF(OR($O$7="n.v.t.",'Security Management'!$AN$5=0),"nvt",'Security Management'!$AO$2)</f>
        <v>nvt</v>
      </c>
      <c r="K6" s="102">
        <f>IF(OR($O$8="n.v.t.",'MDS2'!$AO$5=0),"nvt",'MDS2'!$AP$2)</f>
        <v>0</v>
      </c>
      <c r="L6" s="102"/>
      <c r="N6" s="103" t="s">
        <v>1267</v>
      </c>
      <c r="O6" s="104" t="str">
        <f>'Start hier'!C36</f>
        <v>Ja</v>
      </c>
    </row>
    <row r="7" spans="2:16" x14ac:dyDescent="0.25">
      <c r="B7" t="s">
        <v>63</v>
      </c>
      <c r="C7" s="101">
        <f t="shared" ca="1" si="0"/>
        <v>0</v>
      </c>
      <c r="D7" s="28"/>
      <c r="E7" s="28"/>
      <c r="F7" s="205" t="s">
        <v>1275</v>
      </c>
      <c r="G7" s="102" t="str">
        <f>IF(OR($O$4="n.v.t.",Privacy!$AO$4=0),"nvt",Privacy!$AP$2)</f>
        <v>nvt</v>
      </c>
      <c r="H7" s="102">
        <f>IF(OR($O$5="n.v.t.",STITCH!$AP$5=0),"nvt",STITCH!$AQ$3)</f>
        <v>0</v>
      </c>
      <c r="I7" s="102" t="str">
        <f>IF(OR($O$6="n.v.t.",'Aanvullende Security Control'!$AP$5=0),"nvt",'Aanvullende Security Control'!$AQ$2)</f>
        <v>nvt</v>
      </c>
      <c r="J7" s="102" t="str">
        <f ca="1">IF(OR($O$7="n.v.t.",'Security Management'!$AP$5=0),"nvt",'Security Management'!$AQ$2)</f>
        <v>nvt</v>
      </c>
      <c r="K7" s="102">
        <f>IF(OR($O$8="n.v.t.",'MDS2'!$AQ$5=0),"nvt",'MDS2'!$AR$2)</f>
        <v>0</v>
      </c>
      <c r="L7" s="102"/>
      <c r="N7" s="103" t="s">
        <v>1276</v>
      </c>
      <c r="O7" s="104" t="str">
        <f ca="1">'Start hier'!C37</f>
        <v>Ja</v>
      </c>
    </row>
    <row r="8" spans="2:16" x14ac:dyDescent="0.25">
      <c r="B8" t="s">
        <v>64</v>
      </c>
      <c r="C8" s="101">
        <f t="shared" ca="1" si="0"/>
        <v>0</v>
      </c>
      <c r="D8" s="28" t="s">
        <v>1277</v>
      </c>
      <c r="E8" s="28"/>
      <c r="F8" s="205" t="s">
        <v>64</v>
      </c>
      <c r="G8" s="102">
        <f>IF(OR(O4="n.v.t.",Privacy!$AQ$4=0),"nvt",Privacy!$AR$2)</f>
        <v>0</v>
      </c>
      <c r="H8" s="102">
        <f>IF(OR($O$5="n.v.t.",STITCH!$AR$5=0),"nvt",STITCH!$AS$3)</f>
        <v>0</v>
      </c>
      <c r="I8" s="102">
        <f>IF(OR($O$6="n.v.t.",'Aanvullende Security Control'!$AR$5=0),"nvt",'Aanvullende Security Control'!$AS$2)</f>
        <v>0</v>
      </c>
      <c r="J8" s="102" t="str">
        <f ca="1">IF(OR($O$7="n.v.t.",'Security Management'!$ARR$5=0),"nvt",'Security Management'!$AS$2)</f>
        <v>nvt</v>
      </c>
      <c r="K8" s="102">
        <f>IF(OR($O$8="n.v.t.",'MDS2'!$AS$5=0),"nvt",'MDS2'!$AT$2)</f>
        <v>0</v>
      </c>
      <c r="L8" s="102"/>
      <c r="N8" s="103" t="s">
        <v>1269</v>
      </c>
      <c r="O8" s="186" t="str">
        <f>'Start hier'!C38</f>
        <v>Ja</v>
      </c>
    </row>
    <row r="9" spans="2:16" x14ac:dyDescent="0.25">
      <c r="B9" t="s">
        <v>1278</v>
      </c>
      <c r="C9" s="101">
        <f t="shared" ca="1" si="0"/>
        <v>0</v>
      </c>
      <c r="D9" s="28"/>
      <c r="E9" s="28"/>
      <c r="F9" s="205" t="s">
        <v>1278</v>
      </c>
      <c r="G9" s="102" t="str">
        <f>IF(OR(O4="n.v.t.",Privacy!$AS$4=0),"nvt",Privacy!$AT$2)</f>
        <v>nvt</v>
      </c>
      <c r="H9" s="102" t="str">
        <f>IF(OR($O$5="n.v.t.",STITCH!$AT$5=0),"nvt",STITCH!$AU$3)</f>
        <v>nvt</v>
      </c>
      <c r="I9" s="102" t="str">
        <f ca="1">IF(OR(O7="n.v.t.",'Aanvullende Security Control'!$AT$5=0),"nvt",'Aanvullende Security Control'!$AU$2)</f>
        <v>nvt</v>
      </c>
      <c r="J9" s="102" t="str">
        <f ca="1">IF(OR(O8="n.v.t.",'Security Management'!$AT$5=0),"nvt",'Security Management'!$AU$2)</f>
        <v>nvt</v>
      </c>
      <c r="K9" s="102" t="str">
        <f>IF(OR($O$8="n.v.t.",'MDS2'!$AU$5=0),"nvt",'MDS2'!$AV$2)</f>
        <v>nvt</v>
      </c>
      <c r="L9" s="102"/>
      <c r="N9" s="121" t="s">
        <v>1263</v>
      </c>
      <c r="O9" s="185" t="str">
        <f>SecurityNiveau</f>
        <v>BASIS</v>
      </c>
    </row>
    <row r="10" spans="2:16" x14ac:dyDescent="0.25">
      <c r="B10" t="s">
        <v>66</v>
      </c>
      <c r="C10" s="101">
        <f t="shared" ca="1" si="0"/>
        <v>0</v>
      </c>
      <c r="D10" s="28" t="s">
        <v>1279</v>
      </c>
      <c r="E10" s="28"/>
      <c r="F10" s="205" t="s">
        <v>66</v>
      </c>
      <c r="G10" s="102" t="str">
        <f>IF(OR(O4="n.v.t.",Privacy!$AU$4=0),"nvt",Privacy!$AV$2)</f>
        <v>nvt</v>
      </c>
      <c r="H10" s="102" t="str">
        <f>IF(OR($O$5="n.v.t.",STITCH!$AV$5=0),"nvt",STITCH!$AW$3)</f>
        <v>nvt</v>
      </c>
      <c r="I10" s="102" t="str">
        <f>IF(OR($O$6="n.v.t.",'Aanvullende Security Control'!$AV$5=0),"nvt",'Aanvullende Security Control'!$AW$2)</f>
        <v>nvt</v>
      </c>
      <c r="J10" s="102" t="str">
        <f ca="1">IF(OR($O$7="n.v.t.",'Security Management'!$AV$5=0),"nvt",'Security Management'!$AW$2)</f>
        <v>nvt</v>
      </c>
      <c r="K10" s="102">
        <f>IF(OR($O$8="n.v.t.",'MDS2'!$AW$5=0),"nvt",'MDS2'!$AX$2)</f>
        <v>0</v>
      </c>
      <c r="L10" s="102"/>
    </row>
    <row r="11" spans="2:16" x14ac:dyDescent="0.25">
      <c r="B11" t="s">
        <v>2</v>
      </c>
      <c r="C11" s="101">
        <f t="shared" ca="1" si="0"/>
        <v>0</v>
      </c>
      <c r="D11" s="28"/>
      <c r="E11" s="28"/>
      <c r="F11" s="205" t="s">
        <v>2</v>
      </c>
      <c r="G11" s="102">
        <f>IF(OR(O4="n.v.t.",Privacy!$AW$4=0),"nvt",Privacy!$AX$2)</f>
        <v>0</v>
      </c>
      <c r="H11" s="102" t="str">
        <f>IF(OR($O$5="n.v.t.",STITCH!$AX$5=0),"nvt",STITCH!$AY$3)</f>
        <v>nvt</v>
      </c>
      <c r="I11" s="102">
        <f>IF(OR($O$6="n.v.t.",'Aanvullende Security Control'!$AX$5=0),"nvt",'Aanvullende Security Control'!$AY$2)</f>
        <v>0</v>
      </c>
      <c r="J11" s="102">
        <f ca="1">IF(OR($O$7="n.v.t.",'Security Management'!$AX$5=0),"nvt",'Security Management'!$AY$2)</f>
        <v>0</v>
      </c>
      <c r="K11" s="102">
        <f>IF(OR($O$8="n.v.t.",'MDS2'!$AY$5=0),"nvt",'MDS2'!$AZ$2)</f>
        <v>0</v>
      </c>
      <c r="L11" s="102"/>
    </row>
    <row r="12" spans="2:16" x14ac:dyDescent="0.25">
      <c r="B12" t="s">
        <v>540</v>
      </c>
      <c r="C12" s="101">
        <f t="shared" ca="1" si="0"/>
        <v>0</v>
      </c>
      <c r="D12" s="28" t="s">
        <v>1280</v>
      </c>
      <c r="E12" s="28"/>
      <c r="F12" s="205" t="s">
        <v>540</v>
      </c>
      <c r="G12" s="102">
        <f>IF(OR(O4="n.v.t.",Privacy!$AY$4=0),"nvt",Privacy!$AZ$2)</f>
        <v>0</v>
      </c>
      <c r="H12" s="102">
        <f>IF(OR($O$5="n.v.t.",STITCH!$AZ$5=0),"nvt",STITCH!$BA$3)</f>
        <v>0</v>
      </c>
      <c r="I12" s="102" t="str">
        <f>IF(OR($O$6="n.v.t.",'Aanvullende Security Control'!$AZ$5=0),"nvt",'Aanvullende Security Control'!$BA$2)</f>
        <v>nvt</v>
      </c>
      <c r="J12" s="102">
        <f ca="1">IF(OR($O$7="n.v.t.",'Security Management'!$AZ$5=0),"nvt",'Security Management'!$BA$2)</f>
        <v>0</v>
      </c>
      <c r="K12" s="102">
        <f>IF(OR($O$8="n.v.t.",'MDS2'!$BA$5=0),"nvt",'MDS2'!$BB$2)</f>
        <v>0</v>
      </c>
      <c r="L12" s="102"/>
    </row>
    <row r="13" spans="2:16" x14ac:dyDescent="0.25">
      <c r="B13" t="s">
        <v>68</v>
      </c>
      <c r="C13" s="101">
        <f t="shared" ca="1" si="0"/>
        <v>0</v>
      </c>
      <c r="D13" s="28" t="s">
        <v>1281</v>
      </c>
      <c r="E13" s="28"/>
      <c r="F13" s="205" t="s">
        <v>68</v>
      </c>
      <c r="G13" s="102">
        <f>IF(OR(O4="n.v.t.",Privacy!$BA$4=0),"nvt",Privacy!$BB$2)</f>
        <v>0</v>
      </c>
      <c r="H13" s="102">
        <f>IF(OR($O$5="n.v.t.",STITCH!$BB$5=0),"nvt",STITCH!$BC$3)</f>
        <v>0</v>
      </c>
      <c r="I13" s="102">
        <f>IF(OR($O$6="n.v.t.",'Aanvullende Security Control'!$BB$5=0),"nvt",'Aanvullende Security Control'!$BC$2)</f>
        <v>0</v>
      </c>
      <c r="J13" s="102" t="str">
        <f ca="1">IF(OR($O$7="n.v.t.",'Security Management'!$BB$5=0),"nvt",'Security Management'!$BC$2)</f>
        <v>nvt</v>
      </c>
      <c r="K13" s="102">
        <f>IF(OR($O$8="n.v.t.",'MDS2'!$BC$5=0),"nvt",'MDS2'!$BD$2)</f>
        <v>0</v>
      </c>
      <c r="L13" s="102"/>
    </row>
    <row r="14" spans="2:16" x14ac:dyDescent="0.25">
      <c r="B14" t="s">
        <v>69</v>
      </c>
      <c r="C14" s="101">
        <f t="shared" ca="1" si="0"/>
        <v>0</v>
      </c>
      <c r="D14" s="28" t="s">
        <v>1282</v>
      </c>
      <c r="E14" s="28"/>
      <c r="F14" s="205" t="s">
        <v>69</v>
      </c>
      <c r="G14" s="102" t="str">
        <f>IF(OR(O4="n.v.t.",Privacy!$BC$4=0),"nvt",Privacy!$BD$2)</f>
        <v>nvt</v>
      </c>
      <c r="H14" s="102" t="str">
        <f>IF(OR($O$5="n.v.t.",STITCH!$BD$5=0),"nvt",STITCH!$BE$3)</f>
        <v>nvt</v>
      </c>
      <c r="I14" s="102">
        <f>IF(OR($O$6="n.v.t.",'Aanvullende Security Control'!$BD$5=0),"nvt",'Aanvullende Security Control'!$BE$2)</f>
        <v>0</v>
      </c>
      <c r="J14" s="102">
        <f ca="1">IF(OR($O$7="n.v.t.",'Security Management'!$BD$5=0),"nvt",'Security Management'!$BE$2)</f>
        <v>0</v>
      </c>
      <c r="K14" s="102">
        <f>IF(OR($O$8="n.v.t.",'MDS2'!$BE$5=0),"nvt",'MDS2'!$BF$2)</f>
        <v>0</v>
      </c>
      <c r="L14" s="102"/>
    </row>
    <row r="16" spans="2:16" x14ac:dyDescent="0.25">
      <c r="E16" s="99" t="s">
        <v>218</v>
      </c>
      <c r="F16" s="205" t="s">
        <v>89</v>
      </c>
      <c r="G16" s="205" t="s">
        <v>1283</v>
      </c>
      <c r="H16" s="205" t="s">
        <v>1284</v>
      </c>
      <c r="I16" s="205" t="s">
        <v>1285</v>
      </c>
      <c r="J16" s="205" t="s">
        <v>1286</v>
      </c>
      <c r="L16"/>
    </row>
    <row r="17" spans="2:12" x14ac:dyDescent="0.25">
      <c r="E17" s="100" t="s">
        <v>1287</v>
      </c>
      <c r="G17" s="203" t="b">
        <f ca="1">AND(_OverallResponse&gt;=H17,_ScorePerc&gt;=I17)</f>
        <v>0</v>
      </c>
      <c r="H17" s="214">
        <v>0.95</v>
      </c>
      <c r="I17" s="214">
        <v>0.95</v>
      </c>
      <c r="J17" s="214"/>
      <c r="L17"/>
    </row>
    <row r="18" spans="2:12" x14ac:dyDescent="0.25">
      <c r="B18" s="99"/>
      <c r="C18" s="99"/>
      <c r="D18" s="16"/>
      <c r="E18" s="100" t="s">
        <v>1288</v>
      </c>
      <c r="G18" s="203" t="b">
        <f ca="1">AND(_OverallResponse&gt;=H18,_ScorePerc&gt;=I18,_ScorePerc&lt;J18)</f>
        <v>0</v>
      </c>
      <c r="H18" s="214">
        <v>0.95</v>
      </c>
      <c r="I18" s="214">
        <v>0.85</v>
      </c>
      <c r="J18" s="214">
        <v>0.95</v>
      </c>
      <c r="L18"/>
    </row>
    <row r="19" spans="2:12" x14ac:dyDescent="0.25">
      <c r="C19" s="100"/>
      <c r="E19" s="100" t="s">
        <v>1289</v>
      </c>
      <c r="G19" s="203" t="b">
        <f ca="1">AND(_OverallResponse&gt;=H19,_ScorePerc&gt;=I19,_ScorePerc&lt;J19)</f>
        <v>0</v>
      </c>
      <c r="H19" s="214">
        <v>0.95</v>
      </c>
      <c r="I19" s="214">
        <v>0.75</v>
      </c>
      <c r="J19" s="214">
        <v>0.85</v>
      </c>
      <c r="L19"/>
    </row>
    <row r="20" spans="2:12" x14ac:dyDescent="0.25">
      <c r="C20" s="100"/>
      <c r="E20" s="100" t="s">
        <v>1290</v>
      </c>
      <c r="G20" s="203" t="b">
        <f ca="1">AND(_OverallResponse&gt;=H20,_ScorePerc&gt;=I20,_ScorePerc&lt;J20)</f>
        <v>0</v>
      </c>
      <c r="H20" s="214">
        <v>0.8</v>
      </c>
      <c r="I20" s="214">
        <v>0.75</v>
      </c>
      <c r="J20" s="214">
        <v>0.85</v>
      </c>
      <c r="L20"/>
    </row>
    <row r="21" spans="2:12" x14ac:dyDescent="0.25">
      <c r="C21" s="100"/>
      <c r="E21" s="100" t="s">
        <v>1291</v>
      </c>
      <c r="F21" s="203"/>
      <c r="G21" s="203" t="b">
        <f ca="1">AND(_OverallResponse&gt;=H21,_ScorePerc&gt;=I21,_ScorePerc&lt;J21)</f>
        <v>0</v>
      </c>
      <c r="H21" s="214">
        <v>0.8</v>
      </c>
      <c r="I21" s="214">
        <v>0.5</v>
      </c>
      <c r="J21" s="214">
        <v>0.75</v>
      </c>
      <c r="L21"/>
    </row>
    <row r="22" spans="2:12" x14ac:dyDescent="0.25">
      <c r="C22" s="100"/>
      <c r="E22" s="100" t="s">
        <v>1292</v>
      </c>
      <c r="F22" s="203"/>
      <c r="G22" s="203" t="b">
        <f ca="1">AND(_OverallResponse&gt;=H22,_ScorePerc&gt;=I22,_ScorePerc&lt;J22)</f>
        <v>0</v>
      </c>
      <c r="H22" s="214">
        <v>0.5</v>
      </c>
      <c r="I22" s="214">
        <v>0.25</v>
      </c>
      <c r="J22" s="214">
        <v>0.5</v>
      </c>
      <c r="L22"/>
    </row>
    <row r="23" spans="2:12" x14ac:dyDescent="0.25">
      <c r="C23" s="100"/>
      <c r="E23" s="100" t="s">
        <v>1293</v>
      </c>
      <c r="F23" s="203" t="s">
        <v>1294</v>
      </c>
      <c r="G23" s="214"/>
      <c r="H23" s="214"/>
      <c r="I23" s="214"/>
      <c r="J23" s="214"/>
    </row>
    <row r="24" spans="2:12" x14ac:dyDescent="0.25">
      <c r="C24" s="100"/>
    </row>
    <row r="25" spans="2:12" x14ac:dyDescent="0.25">
      <c r="C25" s="100"/>
    </row>
    <row r="27" spans="2:12" x14ac:dyDescent="0.25">
      <c r="F27" s="258" t="s">
        <v>1295</v>
      </c>
      <c r="G27" s="259"/>
      <c r="H27" s="259"/>
      <c r="I27" s="259"/>
      <c r="J27" s="259"/>
      <c r="K27" s="260"/>
    </row>
    <row r="28" spans="2:12" x14ac:dyDescent="0.25">
      <c r="F28" s="261" t="s">
        <v>1296</v>
      </c>
      <c r="G28" s="262"/>
      <c r="H28" s="262"/>
      <c r="I28" s="262"/>
      <c r="J28" s="262"/>
      <c r="K28" s="263"/>
    </row>
  </sheetData>
  <sortState xmlns:xlrd2="http://schemas.microsoft.com/office/spreadsheetml/2017/richdata2" ref="B6:L15">
    <sortCondition ref="B6:B15"/>
  </sortState>
  <conditionalFormatting sqref="F1">
    <cfRule type="cellIs" dxfId="5" priority="3" operator="equal">
      <formula>"hoog"</formula>
    </cfRule>
    <cfRule type="cellIs" dxfId="4" priority="4" operator="equal">
      <formula>0</formula>
    </cfRule>
  </conditionalFormatting>
  <conditionalFormatting sqref="G1:L14">
    <cfRule type="cellIs" dxfId="3" priority="6" operator="equal">
      <formula>"nvt"</formula>
    </cfRule>
  </conditionalFormatting>
  <conditionalFormatting sqref="G3:L14">
    <cfRule type="cellIs" dxfId="2" priority="5" operator="equal">
      <formula>1</formula>
    </cfRule>
  </conditionalFormatting>
  <conditionalFormatting sqref="O9">
    <cfRule type="cellIs" dxfId="1" priority="1" operator="equal">
      <formula>"hoog"</formula>
    </cfRule>
    <cfRule type="cellIs" dxfId="0" priority="2" operator="equal">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S35"/>
  <sheetViews>
    <sheetView workbookViewId="0">
      <selection activeCell="C2" sqref="C2"/>
    </sheetView>
  </sheetViews>
  <sheetFormatPr defaultRowHeight="15" x14ac:dyDescent="0.25"/>
  <cols>
    <col min="1" max="6" width="17.7109375" customWidth="1"/>
    <col min="7" max="8" width="17.85546875" customWidth="1"/>
    <col min="9" max="9" width="7.7109375" bestFit="1" customWidth="1"/>
    <col min="10" max="10" width="9" bestFit="1" customWidth="1"/>
    <col min="11" max="12" width="9" customWidth="1"/>
    <col min="13" max="14" width="16.28515625" customWidth="1"/>
    <col min="15" max="15" width="11.5703125" bestFit="1" customWidth="1"/>
    <col min="16" max="16" width="19.7109375" customWidth="1"/>
    <col min="17" max="17" width="22.5703125" bestFit="1" customWidth="1"/>
  </cols>
  <sheetData>
    <row r="1" spans="1:19" x14ac:dyDescent="0.25">
      <c r="A1" s="16" t="s">
        <v>1297</v>
      </c>
      <c r="B1" s="16" t="s">
        <v>1298</v>
      </c>
      <c r="C1" s="16" t="s">
        <v>1299</v>
      </c>
      <c r="D1" s="16" t="s">
        <v>1300</v>
      </c>
      <c r="E1" s="16" t="s">
        <v>1301</v>
      </c>
      <c r="F1" s="16" t="s">
        <v>1302</v>
      </c>
      <c r="G1" s="16" t="s">
        <v>1303</v>
      </c>
      <c r="H1" s="16" t="s">
        <v>1304</v>
      </c>
      <c r="I1" s="16" t="s">
        <v>1305</v>
      </c>
      <c r="J1" s="16" t="s">
        <v>1306</v>
      </c>
      <c r="K1" s="16" t="s">
        <v>1307</v>
      </c>
      <c r="L1" s="16" t="s">
        <v>1308</v>
      </c>
      <c r="M1" s="16" t="s">
        <v>1309</v>
      </c>
      <c r="N1" s="16" t="s">
        <v>1310</v>
      </c>
      <c r="O1" s="16" t="s">
        <v>1311</v>
      </c>
      <c r="P1" s="16" t="s">
        <v>1312</v>
      </c>
      <c r="Q1" s="16" t="s">
        <v>1313</v>
      </c>
      <c r="R1" s="16" t="s">
        <v>1314</v>
      </c>
      <c r="S1" s="16" t="s">
        <v>1315</v>
      </c>
    </row>
    <row r="2" spans="1:19" x14ac:dyDescent="0.25">
      <c r="A2" t="s">
        <v>1316</v>
      </c>
      <c r="B2" t="s">
        <v>128</v>
      </c>
      <c r="C2" t="s">
        <v>128</v>
      </c>
      <c r="D2" t="s">
        <v>355</v>
      </c>
      <c r="E2" t="s">
        <v>128</v>
      </c>
      <c r="F2" t="s">
        <v>128</v>
      </c>
      <c r="G2" t="s">
        <v>1317</v>
      </c>
      <c r="H2" t="s">
        <v>1317</v>
      </c>
      <c r="I2" s="97">
        <v>1</v>
      </c>
      <c r="J2" t="s">
        <v>230</v>
      </c>
      <c r="K2" t="s">
        <v>230</v>
      </c>
      <c r="L2" t="s">
        <v>230</v>
      </c>
      <c r="M2" t="s">
        <v>230</v>
      </c>
      <c r="N2" t="s">
        <v>1002</v>
      </c>
      <c r="O2" t="s">
        <v>1318</v>
      </c>
      <c r="P2" t="s">
        <v>384</v>
      </c>
      <c r="Q2" t="s">
        <v>61</v>
      </c>
      <c r="R2" t="s">
        <v>419</v>
      </c>
    </row>
    <row r="3" spans="1:19" x14ac:dyDescent="0.25">
      <c r="A3" t="s">
        <v>1319</v>
      </c>
      <c r="B3" t="s">
        <v>103</v>
      </c>
      <c r="C3" t="s">
        <v>103</v>
      </c>
      <c r="D3" t="s">
        <v>95</v>
      </c>
      <c r="E3" t="s">
        <v>103</v>
      </c>
      <c r="F3" t="s">
        <v>355</v>
      </c>
      <c r="G3" t="s">
        <v>1320</v>
      </c>
      <c r="H3" t="s">
        <v>1320</v>
      </c>
      <c r="I3" s="97">
        <v>2</v>
      </c>
      <c r="J3" t="s">
        <v>684</v>
      </c>
      <c r="K3" t="s">
        <v>684</v>
      </c>
      <c r="L3" t="s">
        <v>1002</v>
      </c>
      <c r="M3" t="s">
        <v>684</v>
      </c>
      <c r="N3" t="s">
        <v>651</v>
      </c>
      <c r="O3" t="s">
        <v>1321</v>
      </c>
      <c r="P3" t="s">
        <v>1322</v>
      </c>
      <c r="Q3" t="s">
        <v>62</v>
      </c>
      <c r="R3" t="s">
        <v>1323</v>
      </c>
      <c r="S3" t="s">
        <v>355</v>
      </c>
    </row>
    <row r="4" spans="1:19" x14ac:dyDescent="0.25">
      <c r="A4" t="s">
        <v>1324</v>
      </c>
      <c r="C4" t="s">
        <v>355</v>
      </c>
      <c r="E4" t="s">
        <v>355</v>
      </c>
      <c r="F4" t="s">
        <v>95</v>
      </c>
      <c r="G4" t="s">
        <v>1325</v>
      </c>
      <c r="H4" t="s">
        <v>1325</v>
      </c>
      <c r="K4" t="s">
        <v>1002</v>
      </c>
      <c r="M4" t="s">
        <v>1002</v>
      </c>
      <c r="P4" t="s">
        <v>1326</v>
      </c>
      <c r="Q4" t="s">
        <v>63</v>
      </c>
      <c r="R4" t="s">
        <v>355</v>
      </c>
    </row>
    <row r="5" spans="1:19" x14ac:dyDescent="0.25">
      <c r="E5" t="s">
        <v>95</v>
      </c>
      <c r="H5" t="s">
        <v>1327</v>
      </c>
      <c r="M5" t="s">
        <v>651</v>
      </c>
      <c r="P5" t="s">
        <v>355</v>
      </c>
      <c r="Q5" t="s">
        <v>64</v>
      </c>
    </row>
    <row r="6" spans="1:19" x14ac:dyDescent="0.25">
      <c r="Q6" t="s">
        <v>65</v>
      </c>
    </row>
    <row r="7" spans="1:19" x14ac:dyDescent="0.25">
      <c r="Q7" t="s">
        <v>94</v>
      </c>
    </row>
    <row r="8" spans="1:19" x14ac:dyDescent="0.25">
      <c r="Q8" t="s">
        <v>66</v>
      </c>
    </row>
    <row r="9" spans="1:19" x14ac:dyDescent="0.25">
      <c r="Q9" t="s">
        <v>2</v>
      </c>
    </row>
    <row r="10" spans="1:19" x14ac:dyDescent="0.25">
      <c r="Q10" t="s">
        <v>67</v>
      </c>
    </row>
    <row r="11" spans="1:19" x14ac:dyDescent="0.25">
      <c r="Q11" t="s">
        <v>68</v>
      </c>
    </row>
    <row r="12" spans="1:19" x14ac:dyDescent="0.25">
      <c r="Q12" t="s">
        <v>69</v>
      </c>
    </row>
    <row r="16" spans="1:19" x14ac:dyDescent="0.25">
      <c r="C16" s="16"/>
      <c r="D16" s="16"/>
    </row>
    <row r="17" spans="1:2" x14ac:dyDescent="0.25">
      <c r="B17" s="16"/>
    </row>
    <row r="26" spans="1:2" x14ac:dyDescent="0.25">
      <c r="A26" s="16" t="s">
        <v>1328</v>
      </c>
    </row>
    <row r="27" spans="1:2" x14ac:dyDescent="0.25">
      <c r="A27" t="s">
        <v>1329</v>
      </c>
    </row>
    <row r="28" spans="1:2" x14ac:dyDescent="0.25">
      <c r="A28" t="s">
        <v>1330</v>
      </c>
    </row>
    <row r="29" spans="1:2" x14ac:dyDescent="0.25">
      <c r="A29" t="s">
        <v>1331</v>
      </c>
    </row>
    <row r="30" spans="1:2" x14ac:dyDescent="0.25">
      <c r="A30" t="s">
        <v>1332</v>
      </c>
    </row>
    <row r="31" spans="1:2" x14ac:dyDescent="0.25">
      <c r="A31" t="s">
        <v>1333</v>
      </c>
    </row>
    <row r="32" spans="1:2" x14ac:dyDescent="0.25">
      <c r="A32" t="s">
        <v>1334</v>
      </c>
    </row>
    <row r="33" spans="1:1" x14ac:dyDescent="0.25">
      <c r="A33" s="16"/>
    </row>
    <row r="34" spans="1:1" x14ac:dyDescent="0.25">
      <c r="A34" s="16" t="s">
        <v>89</v>
      </c>
    </row>
    <row r="35" spans="1:1" x14ac:dyDescent="0.25">
      <c r="A35" t="s">
        <v>1335</v>
      </c>
    </row>
  </sheetData>
  <sortState xmlns:xlrd2="http://schemas.microsoft.com/office/spreadsheetml/2017/richdata2" ref="B2:B4">
    <sortCondition ref="B2:B4"/>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Q 3 2 X U f X 9 U Z O j A A A A 9 Q A A A B I A H A B D b 2 5 m a W c v U G F j a 2 F n Z S 5 4 b W w g o h g A K K A U A A A A A A A A A A A A A A A A A A A A A A A A A A A A h Y 8 x D o I w G I W v Q r r T l m o i I T 9 l c A V j Y m J c m 1 K h E Y q h x X I 3 B 4 / k F c Q o 6 u b 4 v v c N 7 9 2 v N 8 j G t g k u q r e 6 M y m K M E W B M r I r t a l S N L h j G K O M w 1 b I k 6 h U M M n G J q M t U 1 Q 7 d 0 4 I 8 d 5 j v 8 B d X x F G a U Q O R b 6 T t W o F + s j 6 v x x q Y 5 0 w U i E O + 9 c Y z n C 8 w o w t M Q U y M y i 0 + f Z s m v t s f y C s h 8 Y N v e K m C T c 5 k D k C e V / g D 1 B L A w Q U A A I A C A B D f Z d 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3 2 X U S i K R 7 g O A A A A E Q A A A B M A H A B G b 3 J t d W x h c y 9 T Z W N 0 a W 9 u M S 5 t I K I Y A C i g F A A A A A A A A A A A A A A A A A A A A A A A A A A A A C t O T S 7 J z M 9 T C I b Q h t Y A U E s B A i 0 A F A A C A A g A Q 3 2 X U f X 9 U Z O j A A A A 9 Q A A A B I A A A A A A A A A A A A A A A A A A A A A A E N v b m Z p Z y 9 Q Y W N r Y W d l L n h t b F B L A Q I t A B Q A A g A I A E N 9 l 1 E P y u m r p A A A A O k A A A A T A A A A A A A A A A A A A A A A A O 8 A A A B b Q 2 9 u d G V u d F 9 U e X B l c 1 0 u e G 1 s U E s B A i 0 A F A A C A A g A Q 3 2 X U 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2 D m 7 1 E / 1 L n j J x 9 y w B L 7 c A A A A A A g A A A A A A E G Y A A A A B A A A g A A A A 0 g n R q U j 8 n y P E B L m T e N Y K M + g U N C t u z K Z 5 t N B E 4 P G R w r 8 A A A A A D o A A A A A C A A A g A A A A j 7 o g m K C z H Y s x c M h z 1 1 W O Q C / y D w 4 p b z Z S D O O J g p D / i o V Q A A A A G K r o I G m L d 4 P N P Y l o s C 5 Y 7 Z O b B F k 2 l q R f G s / 3 X + c G Y d v 9 p r y H I b t / y w J a D G M C h H p R v z u 1 N b C e e w y r t L G 6 M e f i V T H Z M 5 / S z K j O O 1 W T w n D x l j 5 A A A A A Y Q T 0 X q 0 2 w f e R 3 J q w g R A x Y q s j J 8 e c 5 C / b u T S H O N O Y / s I g 9 G g J X u 7 P U K K s Y B 3 v z 5 Y 6 p 5 K e c X s 1 + n 5 z E u j M B T 2 N H w = = < / D a t a M a s h u p > 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fba3fa23-a363-4043-a80c-593adae104c7" xsi:nil="true"/>
    <lcf76f155ced4ddcb4097134ff3c332f xmlns="fba3fa23-a363-4043-a80c-593adae104c7">
      <Terms xmlns="http://schemas.microsoft.com/office/infopath/2007/PartnerControls"/>
    </lcf76f155ced4ddcb4097134ff3c332f>
    <TaxCatchAll xmlns="f587eaec-4975-4197-9b3d-a229b78278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C6839158A38A446B532A478A6A18035" ma:contentTypeVersion="12" ma:contentTypeDescription="Een nieuw document maken." ma:contentTypeScope="" ma:versionID="4cb1944b8598f4caab87c51306e3e62c">
  <xsd:schema xmlns:xsd="http://www.w3.org/2001/XMLSchema" xmlns:xs="http://www.w3.org/2001/XMLSchema" xmlns:p="http://schemas.microsoft.com/office/2006/metadata/properties" xmlns:ns2="fba3fa23-a363-4043-a80c-593adae104c7" xmlns:ns3="f587eaec-4975-4197-9b3d-a229b782789f" targetNamespace="http://schemas.microsoft.com/office/2006/metadata/properties" ma:root="true" ma:fieldsID="7046582b00359dc2911de7dd6633cb93" ns2:_="" ns3:_="">
    <xsd:import namespace="fba3fa23-a363-4043-a80c-593adae104c7"/>
    <xsd:import namespace="f587eaec-4975-4197-9b3d-a229b78278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3fa23-a363-4043-a80c-593adae10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87eaec-4975-4197-9b3d-a229b78278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33aa8bb-0103-43f9-b863-1d8e1439aa1a}" ma:internalName="TaxCatchAll" ma:showField="CatchAllData" ma:web="f587eaec-4975-4197-9b3d-a229b78278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5B4D1-B542-4024-BFF8-37A5F2C75FE8}">
  <ds:schemaRefs>
    <ds:schemaRef ds:uri="http://schemas.microsoft.com/DataMashup"/>
  </ds:schemaRefs>
</ds:datastoreItem>
</file>

<file path=customXml/itemProps2.xml><?xml version="1.0" encoding="utf-8"?>
<ds:datastoreItem xmlns:ds="http://schemas.openxmlformats.org/officeDocument/2006/customXml" ds:itemID="{346B911F-2D52-4E1A-B6A9-085C68F8A88C}">
  <ds:schemaRefs>
    <ds:schemaRef ds:uri="http://schemas.microsoft.com/office/2006/metadata/properties"/>
    <ds:schemaRef ds:uri="http://schemas.microsoft.com/office/infopath/2007/PartnerControls"/>
    <ds:schemaRef ds:uri="fba3fa23-a363-4043-a80c-593adae104c7"/>
    <ds:schemaRef ds:uri="f587eaec-4975-4197-9b3d-a229b782789f"/>
  </ds:schemaRefs>
</ds:datastoreItem>
</file>

<file path=customXml/itemProps3.xml><?xml version="1.0" encoding="utf-8"?>
<ds:datastoreItem xmlns:ds="http://schemas.openxmlformats.org/officeDocument/2006/customXml" ds:itemID="{01855263-ABDE-4DB8-828B-D735896E2046}">
  <ds:schemaRefs>
    <ds:schemaRef ds:uri="http://schemas.microsoft.com/sharepoint/v3/contenttype/forms"/>
  </ds:schemaRefs>
</ds:datastoreItem>
</file>

<file path=customXml/itemProps4.xml><?xml version="1.0" encoding="utf-8"?>
<ds:datastoreItem xmlns:ds="http://schemas.openxmlformats.org/officeDocument/2006/customXml" ds:itemID="{9AE79F9C-7BC8-477E-8C33-5D18F33A9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3fa23-a363-4043-a80c-593adae104c7"/>
    <ds:schemaRef ds:uri="f587eaec-4975-4197-9b3d-a229b7827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Werkbladen</vt:lpstr>
      </vt:variant>
      <vt:variant>
        <vt:i4>8</vt:i4>
      </vt:variant>
      <vt:variant>
        <vt:lpstr>Benoemde bereiken</vt:lpstr>
      </vt:variant>
      <vt:variant>
        <vt:i4>46</vt:i4>
      </vt:variant>
    </vt:vector>
  </HeadingPairs>
  <TitlesOfParts>
    <vt:vector size="54" baseType="lpstr">
      <vt:lpstr>Start hier</vt:lpstr>
      <vt:lpstr>Privacy</vt:lpstr>
      <vt:lpstr>STITCH</vt:lpstr>
      <vt:lpstr>Aanvullende Security Control</vt:lpstr>
      <vt:lpstr>Security Management</vt:lpstr>
      <vt:lpstr>MDS2</vt:lpstr>
      <vt:lpstr>Evaluatie</vt:lpstr>
      <vt:lpstr>Lists</vt:lpstr>
      <vt:lpstr>_Check</vt:lpstr>
      <vt:lpstr>_Int</vt:lpstr>
      <vt:lpstr>_Medisch</vt:lpstr>
      <vt:lpstr>_OverallResponse</vt:lpstr>
      <vt:lpstr>_Privacy</vt:lpstr>
      <vt:lpstr>_Score</vt:lpstr>
      <vt:lpstr>_ScorePerc</vt:lpstr>
      <vt:lpstr>_Vertr</vt:lpstr>
      <vt:lpstr>_Webprtl</vt:lpstr>
      <vt:lpstr>'1b. Privacy Pseudonimisatie'!Afdrukbereik</vt:lpstr>
      <vt:lpstr>'MDS2'!Afdrukbereik</vt:lpstr>
      <vt:lpstr>Privacy!Afdrukbereik</vt:lpstr>
      <vt:lpstr>'Start hier'!Afdrukbereik</vt:lpstr>
      <vt:lpstr>STITCH!Afdrukbereik</vt:lpstr>
      <vt:lpstr>'1b. Privacy Pseudonimisatie'!Afdruktitels</vt:lpstr>
      <vt:lpstr>'Aanvullende Security Control'!Afdruktitels</vt:lpstr>
      <vt:lpstr>'MDS2'!Afdruktitels</vt:lpstr>
      <vt:lpstr>Privacy!Afdruktitels</vt:lpstr>
      <vt:lpstr>'Security Management'!Afdruktitels</vt:lpstr>
      <vt:lpstr>STITCH!Afdruktitels</vt:lpstr>
      <vt:lpstr>CERT</vt:lpstr>
      <vt:lpstr>lst_AIC</vt:lpstr>
      <vt:lpstr>lst_BI</vt:lpstr>
      <vt:lpstr>lst_BIV</vt:lpstr>
      <vt:lpstr>lst_Category</vt:lpstr>
      <vt:lpstr>lst_DPIA</vt:lpstr>
      <vt:lpstr>lst_EN</vt:lpstr>
      <vt:lpstr>lst_EN_naSeeNote</vt:lpstr>
      <vt:lpstr>lst_janee</vt:lpstr>
      <vt:lpstr>lst_janeenvt</vt:lpstr>
      <vt:lpstr>lst_janeeToel</vt:lpstr>
      <vt:lpstr>lst_jaToel</vt:lpstr>
      <vt:lpstr>lst_level</vt:lpstr>
      <vt:lpstr>lst_MSD2</vt:lpstr>
      <vt:lpstr>lst_NL</vt:lpstr>
      <vt:lpstr>lst_nvt</vt:lpstr>
      <vt:lpstr>lst_ToelNvt</vt:lpstr>
      <vt:lpstr>lst_Toestemming</vt:lpstr>
      <vt:lpstr>lst_tst</vt:lpstr>
      <vt:lpstr>lst_UK</vt:lpstr>
      <vt:lpstr>lst_V</vt:lpstr>
      <vt:lpstr>lst_YesNa</vt:lpstr>
      <vt:lpstr>lst_YesNo</vt:lpstr>
      <vt:lpstr>lst_YesNoNa</vt:lpstr>
      <vt:lpstr>SecurityNiveau</vt:lpstr>
      <vt:lpstr>uPrivChk</vt:lpstr>
    </vt:vector>
  </TitlesOfParts>
  <Manager/>
  <Company>Amsterdam UMC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Security Checklist Leveranciers</dc:subject>
  <dc:creator>P. Leeraert</dc:creator>
  <cp:keywords/>
  <dc:description>NL versie</dc:description>
  <cp:lastModifiedBy>Lo, P.Y. (Rachel)</cp:lastModifiedBy>
  <dcterms:created xsi:type="dcterms:W3CDTF">2020-04-15T09:08:02Z</dcterms:created>
  <dcterms:modified xsi:type="dcterms:W3CDTF">2025-08-28T13:33:26Z</dcterms:modified>
  <cp:category/>
  <cp:contentStatus>Indien ingevuld VERTROUWELIJK</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0x0101000C6839158A38A446B532A478A6A18035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