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oppaconsultancy-my.sharepoint.com/personal/inge_kamink_coppa_nl/Documents/Aanbestedingen kenniscentrum/Fryske Marren - EOA Afvalstromen/4. NvI/NvI 2/"/>
    </mc:Choice>
  </mc:AlternateContent>
  <xr:revisionPtr revIDLastSave="23" documentId="8_{CAECC771-A313-4ABD-9E8B-21B4BAF43302}" xr6:coauthVersionLast="47" xr6:coauthVersionMax="47" xr10:uidLastSave="{A091B0E9-8104-4854-8DFB-F9D70495BF18}"/>
  <bookViews>
    <workbookView xWindow="-108" yWindow="-108" windowWidth="23256" windowHeight="12456" xr2:uid="{18093856-A65F-4169-9920-12F452F3F275}"/>
  </bookViews>
  <sheets>
    <sheet name="Voorblad" sheetId="1" r:id="rId1"/>
    <sheet name="1. Kwaliteit Perceel 4 Metalen" sheetId="3" r:id="rId2"/>
    <sheet name="2. Prijs Perceel 4 Metalen" sheetId="5" r:id="rId3"/>
    <sheet name="3. Fictieve inschrijfprijs Meta" sheetId="4" r:id="rId4"/>
  </sheets>
  <definedNames>
    <definedName name="_xlnm.Print_Area" localSheetId="1">'1. Kwaliteit Perceel 4 Metalen'!$A$1:$G$46</definedName>
    <definedName name="_xlnm.Print_Area" localSheetId="2">'2. Prijs Perceel 4 Metalen'!$A$14:$G$31</definedName>
    <definedName name="_xlnm.Print_Area" localSheetId="3">'3. Fictieve inschrijfprijs Meta'!$A$1:$C$8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5" l="1"/>
  <c r="F6" i="5"/>
  <c r="F7" i="5" l="1"/>
  <c r="G7" i="5" l="1"/>
  <c r="G6" i="5"/>
  <c r="G5" i="5"/>
  <c r="E13" i="5"/>
  <c r="G13" i="5" s="1"/>
  <c r="G4" i="5"/>
  <c r="G15" i="5" l="1"/>
  <c r="C5" i="4" s="1"/>
  <c r="B19" i="3"/>
  <c r="B18" i="3"/>
  <c r="E42" i="3"/>
  <c r="E31" i="3"/>
  <c r="F31" i="3" s="1"/>
  <c r="D10" i="3"/>
  <c r="D9" i="3"/>
  <c r="D11" i="3" l="1"/>
  <c r="F4" i="3" s="1" a="1"/>
  <c r="F4" i="3" s="1"/>
  <c r="F42" i="3" l="1"/>
  <c r="C4" i="4" s="1"/>
  <c r="C7"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<sst xmlns="http://schemas.openxmlformats.org/spreadsheetml/2006/main" count="159" uniqueCount="116">
  <si>
    <t>Inhoud:</t>
  </si>
  <si>
    <t>T1.</t>
  </si>
  <si>
    <t>T2.</t>
  </si>
  <si>
    <t>T3.</t>
  </si>
  <si>
    <t>Huur, transport en 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</si>
  <si>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</si>
  <si>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</si>
  <si>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</si>
  <si>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</si>
  <si>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</si>
  <si>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</si>
  <si>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</si>
  <si>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huur inzamelmiddelen</t>
  </si>
  <si>
    <t>Per maand, per container</t>
  </si>
  <si>
    <t>PR-2</t>
  </si>
  <si>
    <t>Per transport</t>
  </si>
  <si>
    <t>PR-3</t>
  </si>
  <si>
    <t>PR-4</t>
  </si>
  <si>
    <t>Verwerking</t>
  </si>
  <si>
    <t>Marktprijs (per ton)</t>
  </si>
  <si>
    <t>PR-6</t>
  </si>
  <si>
    <t>Ton</t>
  </si>
  <si>
    <r>
      <t xml:space="preserve">Prijs per eenheid voor verwerking(A) </t>
    </r>
    <r>
      <rPr>
        <b/>
        <sz val="11"/>
        <color theme="1"/>
        <rFont val="Calibri Light"/>
        <family val="2"/>
        <scheme val="major"/>
      </rPr>
      <t>(1)</t>
    </r>
  </si>
  <si>
    <t>PR-7</t>
  </si>
  <si>
    <t>Totale inschrijfprijs (4)</t>
  </si>
  <si>
    <t>Gegevens ontvangstlocatie (indien afwijkend van verwerkingslocatie)</t>
  </si>
  <si>
    <t>Naam</t>
  </si>
  <si>
    <t>Adres</t>
  </si>
  <si>
    <t>Postcode</t>
  </si>
  <si>
    <t>Plaats</t>
  </si>
  <si>
    <t>Eigenaar</t>
  </si>
  <si>
    <t>PR-8</t>
  </si>
  <si>
    <t>Gegevens verwerkingslocatie</t>
  </si>
  <si>
    <t>PR-9</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</si>
  <si>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</si>
  <si>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</si>
  <si>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</si>
  <si>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</si>
  <si>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</si>
  <si>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</si>
  <si>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</si>
  <si>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van transport tot aan de verwerkingslocatie</t>
  </si>
  <si>
    <t>Vraag</t>
  </si>
  <si>
    <t>Vraagstelling</t>
  </si>
  <si>
    <t>Antwoord</t>
  </si>
  <si>
    <t>Maximale kwaliteitswaarde</t>
  </si>
  <si>
    <t>Behaalde fictieve korting</t>
  </si>
  <si>
    <t>Toekennen van de score</t>
  </si>
  <si>
    <t>KG-1</t>
  </si>
  <si>
    <t>A</t>
  </si>
  <si>
    <t>Wat is de verwerkingslocatie? Minimaal de volgende gegevens moeten worden verstrekt:
- volledige naam van de verwerkingslocatie;
- volledig adres van de verwerkingslocatie;
- eigenaar van de verwerkingslocatie.</t>
  </si>
  <si>
    <t>Naam:
Adres:
Type:
Eigenaar:</t>
  </si>
  <si>
    <r>
      <t xml:space="preserve">Beoordeling van transport naar de verwerkingslocatie wordt uitgevoerd o.b.v. de CO2 Well to Wheels (WTW). 
Een CO2 WTW van 1.000 of lager krijgt de maximale fictieve korting. 
Een CO2 WTW van 8.000 of hoger krijgt 0 punten. 
Als de CO2 WTW hoger is dan 0 en lager dan het maximum wordt de volgende formule voor het berekenen van de score toegepast: </t>
    </r>
    <r>
      <rPr>
        <i/>
        <sz val="11"/>
        <color theme="1"/>
        <rFont val="Calibri Light"/>
        <family val="2"/>
        <scheme val="major"/>
      </rPr>
      <t>(1-(behaalde CO2 WTW-minimale CO2 WTW)/(maximale CO2 WTW-minimale CO2WTW))*maximaal te behalen score = score (afronding op 1 decimaal)</t>
    </r>
  </si>
  <si>
    <t>B</t>
  </si>
  <si>
    <t>C</t>
  </si>
  <si>
    <t>D</t>
  </si>
  <si>
    <t>Wat is de transportmodaliteit voor tenminste 85% van de af te leggen afstand?</t>
  </si>
  <si>
    <t>[invullen door inschrijver]</t>
  </si>
  <si>
    <t>E</t>
  </si>
  <si>
    <t>Welke aandrijving/brandstof wordt voor tenminste 85% van de af te leggen afstand gebruikt?</t>
  </si>
  <si>
    <t>-</t>
  </si>
  <si>
    <t>Aantal TKM (o.b.v. antwoord vraag C):</t>
  </si>
  <si>
    <t>CO2 (g/tkm) WTW door modaliteit en aandrijving/brandstof (o.b.v. antwoord D en E):</t>
  </si>
  <si>
    <t>CO2 WTW (in tonnen) voor transport naar verwerkingslocatie:</t>
  </si>
  <si>
    <t>Minimale reistijd</t>
  </si>
  <si>
    <t>Maximale reistijd</t>
  </si>
  <si>
    <t>Over de weg, in vrachtauto &lt;20 ton</t>
  </si>
  <si>
    <t>Over de weg, in trekker- oplegger &gt;20 ton</t>
  </si>
  <si>
    <t>Tonnage metalen</t>
  </si>
  <si>
    <t>Over de weg, containertransport: ≥2 TEU</t>
  </si>
  <si>
    <t>Maximum WTW</t>
  </si>
  <si>
    <t>Minimum WTW</t>
  </si>
  <si>
    <t>Over de weg: Euro V - Diesel</t>
  </si>
  <si>
    <t>Over de weg: Euro VI - Diesel</t>
  </si>
  <si>
    <t>Over de weg: Euro VI - Plug-in hybride</t>
  </si>
  <si>
    <t>Over de weg: Euro VI: Biodiesel (Fame 97%, HVO 3%)</t>
  </si>
  <si>
    <t>Over de weg: Euro VI: HVO</t>
  </si>
  <si>
    <t>Over de weg: Euro VI: CNG</t>
  </si>
  <si>
    <t>Over de weg: Euro VI: BioCNG</t>
  </si>
  <si>
    <t>Over de weg: Euro VI: LNG</t>
  </si>
  <si>
    <t>Over de weg: Euro VI: Bio LNG</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</si>
  <si>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</si>
  <si>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</si>
  <si>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</si>
  <si>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</si>
  <si>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</si>
  <si>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</si>
  <si>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</si>
  <si>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</si>
  <si>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</si>
  <si>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</si>
  <si>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</si>
  <si>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</si>
  <si>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KG</t>
  </si>
  <si>
    <t>PR</t>
  </si>
  <si>
    <t>Totale inschrijfprijs</t>
  </si>
  <si>
    <t>Kwalitatieve gunningscriteria perceel 4 Metalen</t>
  </si>
  <si>
    <t>Prijsinvulformulier perceel 4 Metalen</t>
  </si>
  <si>
    <t>Fictieve inschrijfprijs perceel 4 Metalen</t>
  </si>
  <si>
    <r>
      <t xml:space="preserve">Kosten voor de verwerking van de metalen, in de vorm van een opslag of afslag t.o.v. marktprijs. </t>
    </r>
    <r>
      <rPr>
        <b/>
        <sz val="11"/>
        <color theme="1"/>
        <rFont val="Calibri Light"/>
        <family val="2"/>
        <scheme val="major"/>
      </rPr>
      <t>(2)</t>
    </r>
  </si>
  <si>
    <t>Op- of afslag t.o.v. de marktprijs</t>
  </si>
  <si>
    <t xml:space="preserve">De marktprijs voor verwerking van metalen wordt -gedurende de overeenkomst- iedere kalendermaand één keer aangepast. Hiervoor wordt de marktprijs ontwikkeling van de MRF export index één op één gevolgd. De eenheidsprijs voor verwerking wordt t.o.v. de vorige kalendermaand aanpepast o.b.v. beide tussentijdse MRF mutaties (rond de 15e van de vorige kalendermaand en de 1ste van de betreffende kalendermaand). </t>
  </si>
  <si>
    <r>
      <t xml:space="preserve">Prijs voor </t>
    </r>
    <r>
      <rPr>
        <b/>
        <u/>
        <sz val="11"/>
        <color theme="1"/>
        <rFont val="Calibri Light"/>
        <family val="2"/>
        <scheme val="major"/>
      </rPr>
      <t>transport</t>
    </r>
    <r>
      <rPr>
        <sz val="11"/>
        <color theme="1"/>
        <rFont val="Calibri Light"/>
        <family val="2"/>
        <scheme val="major"/>
      </rPr>
      <t xml:space="preserve"> naar ontvangstlocatie </t>
    </r>
    <r>
      <rPr>
        <b/>
        <u/>
        <sz val="11"/>
        <color theme="1"/>
        <rFont val="Calibri Light"/>
        <family val="2"/>
        <scheme val="major"/>
      </rPr>
      <t>vanaf milieustraat Balk</t>
    </r>
  </si>
  <si>
    <r>
      <t>Prijs voor</t>
    </r>
    <r>
      <rPr>
        <b/>
        <u/>
        <sz val="11"/>
        <color theme="1"/>
        <rFont val="Calibri Light"/>
        <family val="2"/>
        <scheme val="major"/>
      </rPr>
      <t xml:space="preserve"> transport</t>
    </r>
    <r>
      <rPr>
        <sz val="11"/>
        <color theme="1"/>
        <rFont val="Calibri Light"/>
        <family val="2"/>
        <scheme val="major"/>
      </rPr>
      <t xml:space="preserve"> naar ontvangstlocatie </t>
    </r>
    <r>
      <rPr>
        <b/>
        <u/>
        <sz val="11"/>
        <color theme="1"/>
        <rFont val="Calibri Light"/>
        <family val="2"/>
        <scheme val="major"/>
      </rPr>
      <t>vanaf milieustraat Joure</t>
    </r>
  </si>
  <si>
    <r>
      <t xml:space="preserve">Prijs voor </t>
    </r>
    <r>
      <rPr>
        <b/>
        <u/>
        <sz val="11"/>
        <color theme="1"/>
        <rFont val="Calibri Light"/>
        <family val="2"/>
        <scheme val="major"/>
      </rPr>
      <t>transport</t>
    </r>
    <r>
      <rPr>
        <sz val="11"/>
        <color theme="1"/>
        <rFont val="Calibri Light"/>
        <family val="2"/>
        <scheme val="major"/>
      </rPr>
      <t xml:space="preserve"> naar ontvangstlocatie </t>
    </r>
    <r>
      <rPr>
        <b/>
        <u/>
        <sz val="11"/>
        <color theme="1"/>
        <rFont val="Calibri Light"/>
        <family val="2"/>
        <scheme val="major"/>
      </rPr>
      <t>vanaf milieustraat Lemmer</t>
    </r>
  </si>
  <si>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</si>
  <si>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Marktprijs per 1 juni 2025 (vastgesteld door inschrijver), zijnde de startprijs waarmee de overeenkomst begonnen wordt.</t>
  </si>
  <si>
    <t>Bijlage G4 - Invulformulier gunningscriteria perceel 4 Metalen
Behorende bij de Europese openbare aanbesteding "Verwerking afvalstromen milieustraten"</t>
  </si>
  <si>
    <t>Wat is het aantal kilometers vanaf het centrale punt in het werkgebied naar de verwerkingslocatie (berekenen conform bijlage H)? Het gaat om een enkele reis. De afstand moet opgegeven worden in hele kilometers.</t>
  </si>
  <si>
    <t>Indienen van bewijsvoering conform de in bijlage H uitgewerkte methode.</t>
  </si>
  <si>
    <t>In een PDF document bijvoegen bij inschrijving</t>
  </si>
  <si>
    <t>Bijlage G4
Tab 4: Kwalitatieve gunningscriteria perceel 4 Metalen</t>
  </si>
  <si>
    <t>Bijlage G4
Tab 2: Prijsinvulformulier perceel 4 Metalen</t>
  </si>
  <si>
    <t>Bijlage G4
Tab 3: Fictieve inschrijfprijs perceel 4 Metalen</t>
  </si>
  <si>
    <t>Eventuele kosten die inschrijver voor de verwerking maakt, kunnen door inschrijver verrekend worden in de prijs. Als opdrachtgever een afslag (extra kosten bovenop de marktprijs, waardoor de opbrengst voor opdrachtgever lager wordt) aanbiedt, moet inschrijver een positief getal invullen. Als inschrijver een extra opslag (extra opbrengst op de marktprijs, waardoor de opbrengst voor opdrachtgever hoger wordt) aanbiedt moet inschrijver een negatief getal (incl. het minteken) invullen. Inschrijver is zelf volledig verantwoordelijk voor het correct invullen van de op- en/of afslag per prijsonderdeel. Als inschrijver geen op- of afslag wil aanbieden volstaat het invullen van €0,- op prijsonderdeel PR-7.</t>
  </si>
  <si>
    <t>Totale fictieve inschrijfprijs
Deze prijs vermelden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</si>
</sst>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_ ;\-#,##0\ "/>
    <numFmt numFmtId="165" formatCode="&quot;€&quot;\ #,##0.00"/>
  </numFmts>
  <fonts count="13"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b/>
      <u/>
      <sz val="11"/>
      <color theme="1"/>
      <name val="Calibri Light"/>
      <family val="2"/>
      <scheme val="major"/>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
      <patternFill patternType="solid">
        <fgColor rgb="FF00B0F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9" fontId="2" fillId="0" borderId="0" applyFont="0" applyFill="0" applyBorder="0" applyAlignment="0" applyProtection="0"/>
  </cellStyleXfs>
  <cellXfs count="116">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44" fontId="8" fillId="4" borderId="11" xfId="4" applyFont="1" applyFill="1" applyBorder="1" applyAlignment="1" applyProtection="1">
      <alignment horizontal="center" vertical="center" wrapText="1"/>
      <protection locked="0"/>
    </xf>
    <xf numFmtId="0" fontId="8" fillId="4" borderId="11" xfId="6" applyFont="1" applyFill="1" applyBorder="1" applyAlignment="1" applyProtection="1">
      <alignment horizontal="left" vertical="center"/>
      <protection locked="0"/>
    </xf>
    <xf numFmtId="0" fontId="8" fillId="4" borderId="11" xfId="6" applyFont="1" applyFill="1" applyBorder="1" applyAlignment="1" applyProtection="1">
      <alignment horizontal="center" vertical="center"/>
      <protection locked="0"/>
    </xf>
    <xf numFmtId="0" fontId="8" fillId="4" borderId="11" xfId="6" applyFont="1" applyFill="1" applyBorder="1" applyAlignment="1" applyProtection="1">
      <alignment horizontal="center" vertical="center" wrapText="1"/>
      <protection locked="0"/>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3" borderId="9" xfId="3" applyFont="1" applyFill="1" applyBorder="1" applyAlignment="1">
      <alignment horizontal="center" vertical="center" wrapText="1"/>
    </xf>
    <xf numFmtId="0" fontId="8" fillId="3" borderId="0" xfId="3" applyFont="1" applyFill="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left" vertical="center" wrapText="1"/>
    </xf>
    <xf numFmtId="0" fontId="8" fillId="0" borderId="11" xfId="2" applyFont="1" applyBorder="1" applyAlignment="1">
      <alignment vertical="center" wrapText="1"/>
    </xf>
    <xf numFmtId="0" fontId="3" fillId="0" borderId="11" xfId="1" applyFont="1" applyBorder="1" applyAlignment="1">
      <alignment vertical="center" wrapText="1"/>
    </xf>
    <xf numFmtId="3" fontId="8" fillId="0" borderId="11" xfId="2" applyNumberFormat="1" applyFont="1" applyBorder="1" applyAlignment="1">
      <alignment horizontal="center" vertical="center"/>
    </xf>
    <xf numFmtId="0" fontId="8" fillId="0" borderId="0" xfId="2" applyFont="1" applyAlignment="1">
      <alignment horizontal="center" vertical="center"/>
    </xf>
    <xf numFmtId="0" fontId="8" fillId="0" borderId="11" xfId="1" applyFont="1" applyBorder="1" applyAlignment="1">
      <alignment horizontal="center" vertical="center" wrapText="1"/>
    </xf>
    <xf numFmtId="43" fontId="8" fillId="0" borderId="11" xfId="9" applyFont="1" applyBorder="1" applyAlignment="1" applyProtection="1">
      <alignment horizontal="center" vertical="center" wrapText="1"/>
    </xf>
    <xf numFmtId="0" fontId="8" fillId="0" borderId="11" xfId="1" applyFont="1" applyBorder="1" applyAlignment="1">
      <alignment vertical="center" wrapText="1"/>
    </xf>
    <xf numFmtId="9" fontId="8" fillId="0" borderId="11" xfId="10" applyFont="1" applyBorder="1" applyAlignment="1" applyProtection="1">
      <alignment vertical="center" wrapText="1"/>
    </xf>
    <xf numFmtId="9" fontId="8" fillId="0" borderId="11" xfId="10" applyFont="1" applyBorder="1" applyAlignment="1" applyProtection="1">
      <alignment horizontal="center" vertical="center" wrapText="1"/>
    </xf>
    <xf numFmtId="0" fontId="9" fillId="2" borderId="7" xfId="1" applyFont="1" applyFill="1" applyBorder="1" applyAlignment="1">
      <alignment horizontal="center" vertical="center" wrapText="1"/>
    </xf>
    <xf numFmtId="0" fontId="8" fillId="0" borderId="11" xfId="7" applyFont="1" applyBorder="1" applyAlignment="1">
      <alignment horizontal="left" vertical="center" wrapText="1"/>
    </xf>
    <xf numFmtId="3" fontId="8" fillId="0" borderId="11" xfId="7" applyNumberFormat="1" applyFont="1" applyBorder="1" applyAlignment="1">
      <alignment horizontal="left" vertical="center" wrapText="1"/>
    </xf>
    <xf numFmtId="0" fontId="8" fillId="0" borderId="0" xfId="7" applyFont="1" applyAlignment="1">
      <alignment horizontal="left" vertical="center"/>
    </xf>
    <xf numFmtId="44" fontId="8" fillId="0" borderId="0" xfId="7" applyNumberFormat="1" applyFont="1" applyAlignment="1">
      <alignment horizontal="center" vertical="center"/>
    </xf>
    <xf numFmtId="0" fontId="8" fillId="0" borderId="0" xfId="7" applyFont="1" applyAlignment="1">
      <alignment horizontal="center" vertical="center" wrapText="1"/>
    </xf>
    <xf numFmtId="44" fontId="8" fillId="0" borderId="0" xfId="7" applyNumberFormat="1" applyFont="1" applyAlignment="1">
      <alignment horizontal="left" vertical="center"/>
    </xf>
    <xf numFmtId="44" fontId="8" fillId="0" borderId="0" xfId="7" applyNumberFormat="1" applyFont="1" applyAlignment="1">
      <alignment horizontal="left" vertical="center" wrapText="1"/>
    </xf>
    <xf numFmtId="0" fontId="9" fillId="2" borderId="11" xfId="1" applyFont="1" applyFill="1" applyBorder="1" applyAlignment="1">
      <alignment horizontal="center" vertical="center" wrapText="1"/>
    </xf>
    <xf numFmtId="0" fontId="8" fillId="0" borderId="0" xfId="1" applyFont="1" applyAlignment="1">
      <alignment horizontal="center" vertical="center" wrapText="1"/>
    </xf>
    <xf numFmtId="44" fontId="10" fillId="0" borderId="11" xfId="7" applyNumberFormat="1" applyFont="1" applyBorder="1" applyAlignment="1">
      <alignment horizontal="center" vertical="center" wrapText="1"/>
    </xf>
    <xf numFmtId="44" fontId="10" fillId="7" borderId="11" xfId="7" applyNumberFormat="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3" borderId="15" xfId="3" applyFont="1" applyFill="1" applyBorder="1" applyAlignment="1">
      <alignment horizontal="center" vertical="center" wrapText="1"/>
    </xf>
    <xf numFmtId="0" fontId="8" fillId="3" borderId="16" xfId="3" applyFont="1" applyFill="1" applyBorder="1" applyAlignment="1">
      <alignment horizontal="center" vertical="center" wrapText="1"/>
    </xf>
    <xf numFmtId="0" fontId="8" fillId="6" borderId="11" xfId="3" applyFont="1" applyFill="1" applyBorder="1" applyAlignment="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0" fontId="8" fillId="4" borderId="11" xfId="2" applyFont="1" applyFill="1" applyBorder="1" applyAlignment="1" applyProtection="1">
      <alignment horizontal="center" vertical="center"/>
      <protection locked="0"/>
    </xf>
    <xf numFmtId="164" fontId="8" fillId="4" borderId="11" xfId="7" applyNumberFormat="1" applyFont="1" applyFill="1" applyBorder="1" applyAlignment="1" applyProtection="1">
      <alignment horizontal="center" vertical="center"/>
      <protection locked="0"/>
    </xf>
    <xf numFmtId="44" fontId="8" fillId="4" borderId="11" xfId="4" applyFont="1" applyFill="1" applyBorder="1" applyAlignment="1" applyProtection="1">
      <alignment horizontal="center" vertical="center"/>
      <protection locked="0"/>
    </xf>
    <xf numFmtId="0" fontId="8" fillId="0" borderId="11" xfId="2" applyFont="1" applyBorder="1" applyAlignment="1">
      <alignment horizontal="center" vertical="center"/>
    </xf>
    <xf numFmtId="44" fontId="8" fillId="0" borderId="11" xfId="4" applyFont="1" applyFill="1" applyBorder="1" applyAlignment="1" applyProtection="1">
      <alignment horizontal="center" vertical="center" wrapText="1"/>
    </xf>
    <xf numFmtId="0" fontId="8" fillId="0" borderId="0" xfId="7" applyFont="1" applyAlignment="1">
      <alignment horizontal="left" vertical="center" wrapText="1"/>
    </xf>
    <xf numFmtId="44" fontId="8" fillId="6" borderId="0" xfId="4" applyFont="1" applyFill="1" applyBorder="1" applyAlignment="1" applyProtection="1">
      <alignment horizontal="center" vertical="center" wrapText="1"/>
    </xf>
    <xf numFmtId="0" fontId="9" fillId="2" borderId="0" xfId="1" applyFont="1" applyFill="1" applyAlignment="1">
      <alignment horizontal="right" vertical="center" wrapText="1"/>
    </xf>
    <xf numFmtId="165" fontId="10" fillId="5" borderId="0" xfId="7" applyNumberFormat="1" applyFont="1" applyFill="1" applyAlignment="1">
      <alignment horizontal="center" vertical="center" wrapText="1"/>
    </xf>
    <xf numFmtId="0" fontId="9" fillId="2" borderId="10" xfId="1" applyFont="1" applyFill="1" applyBorder="1" applyAlignment="1">
      <alignment horizontal="center" vertical="center" wrapText="1"/>
    </xf>
    <xf numFmtId="0" fontId="8" fillId="3" borderId="10" xfId="3" applyFont="1" applyFill="1" applyBorder="1" applyAlignment="1">
      <alignment horizontal="center" vertical="center" wrapText="1"/>
    </xf>
    <xf numFmtId="0" fontId="8" fillId="0" borderId="11" xfId="2" applyFont="1" applyBorder="1" applyAlignment="1">
      <alignment vertical="center"/>
    </xf>
    <xf numFmtId="44" fontId="8" fillId="0" borderId="11" xfId="2" applyNumberFormat="1" applyFont="1" applyBorder="1" applyAlignment="1">
      <alignment horizontal="center" vertical="center"/>
    </xf>
    <xf numFmtId="0" fontId="9" fillId="2" borderId="8" xfId="1" applyFont="1" applyFill="1" applyBorder="1" applyAlignment="1">
      <alignment horizontal="center" vertical="center" wrapText="1"/>
    </xf>
    <xf numFmtId="0" fontId="8" fillId="0" borderId="11" xfId="5" applyFont="1" applyBorder="1" applyAlignment="1">
      <alignment horizontal="left" vertical="center" wrapText="1"/>
    </xf>
    <xf numFmtId="164" fontId="8" fillId="0" borderId="11" xfId="5" applyNumberFormat="1" applyFont="1" applyBorder="1" applyAlignment="1">
      <alignment horizontal="center" vertical="center"/>
    </xf>
    <xf numFmtId="0" fontId="8" fillId="0" borderId="11" xfId="6" applyFont="1" applyBorder="1" applyAlignment="1">
      <alignment vertical="center" wrapText="1"/>
    </xf>
    <xf numFmtId="3" fontId="8" fillId="0" borderId="11" xfId="5" applyNumberFormat="1" applyFont="1" applyBorder="1" applyAlignment="1">
      <alignment horizontal="center" vertical="center" wrapText="1"/>
    </xf>
    <xf numFmtId="165" fontId="8" fillId="0" borderId="11" xfId="5" applyNumberFormat="1" applyFont="1" applyBorder="1" applyAlignment="1">
      <alignment horizontal="center" vertical="center" wrapText="1"/>
    </xf>
    <xf numFmtId="0" fontId="8" fillId="0" borderId="0" xfId="5" applyFont="1" applyAlignment="1">
      <alignment horizontal="left" vertical="center"/>
    </xf>
    <xf numFmtId="44" fontId="8" fillId="0" borderId="0" xfId="5" applyNumberFormat="1" applyFont="1" applyAlignment="1">
      <alignment horizontal="center" vertical="center"/>
    </xf>
    <xf numFmtId="0" fontId="8" fillId="0" borderId="0" xfId="5" applyFont="1" applyAlignment="1">
      <alignment horizontal="center" vertical="center" wrapText="1"/>
    </xf>
    <xf numFmtId="165" fontId="10" fillId="5" borderId="0" xfId="5" applyNumberFormat="1" applyFont="1" applyFill="1" applyAlignment="1">
      <alignment horizontal="center" vertical="center" wrapText="1"/>
    </xf>
    <xf numFmtId="165" fontId="8" fillId="0" borderId="0" xfId="5" applyNumberFormat="1" applyFont="1" applyAlignment="1">
      <alignment horizontal="center" vertical="center" wrapText="1"/>
    </xf>
    <xf numFmtId="0" fontId="8" fillId="0" borderId="0" xfId="1" applyFont="1" applyAlignment="1">
      <alignment vertical="center"/>
    </xf>
    <xf numFmtId="0" fontId="8" fillId="0" borderId="11" xfId="1" applyFont="1" applyBorder="1" applyAlignment="1">
      <alignment horizontal="center" vertical="center"/>
    </xf>
    <xf numFmtId="0" fontId="8" fillId="0" borderId="0" xfId="1" applyFont="1" applyAlignment="1">
      <alignment vertical="center" wrapText="1"/>
    </xf>
    <xf numFmtId="0" fontId="8" fillId="6" borderId="0" xfId="1" applyFont="1" applyFill="1" applyAlignment="1">
      <alignment horizontal="center" vertical="center"/>
    </xf>
    <xf numFmtId="0" fontId="8" fillId="6" borderId="0" xfId="6" applyFont="1" applyFill="1" applyAlignment="1">
      <alignment horizontal="left" vertical="center"/>
    </xf>
    <xf numFmtId="0" fontId="8" fillId="6" borderId="0" xfId="6" applyFont="1" applyFill="1" applyAlignment="1">
      <alignment horizontal="center" vertical="center"/>
    </xf>
    <xf numFmtId="0" fontId="8" fillId="6" borderId="0" xfId="6" applyFont="1" applyFill="1" applyAlignment="1">
      <alignment horizontal="center" vertical="center" wrapText="1"/>
    </xf>
    <xf numFmtId="0" fontId="8" fillId="6" borderId="0" xfId="1" applyFont="1" applyFill="1" applyAlignment="1">
      <alignment vertical="center" wrapText="1"/>
    </xf>
    <xf numFmtId="0" fontId="8" fillId="6" borderId="0" xfId="1" applyFont="1" applyFill="1" applyAlignment="1">
      <alignment vertical="center"/>
    </xf>
    <xf numFmtId="0" fontId="8" fillId="2" borderId="0" xfId="1" applyFont="1" applyFill="1" applyAlignment="1">
      <alignment horizontal="center"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lignment horizontal="left" vertical="center" wrapText="1"/>
    </xf>
    <xf numFmtId="0" fontId="9" fillId="2" borderId="7" xfId="1" applyFont="1" applyFill="1" applyBorder="1" applyAlignment="1">
      <alignment horizontal="left" vertical="center" wrapText="1"/>
    </xf>
    <xf numFmtId="0" fontId="8" fillId="3" borderId="16" xfId="3" applyFont="1" applyFill="1" applyBorder="1" applyAlignment="1">
      <alignment horizontal="left" vertical="center" wrapText="1"/>
    </xf>
    <xf numFmtId="0" fontId="8" fillId="3" borderId="17" xfId="3" applyFont="1" applyFill="1" applyBorder="1" applyAlignment="1">
      <alignment horizontal="left" vertical="center" wrapText="1"/>
    </xf>
    <xf numFmtId="0" fontId="8" fillId="0" borderId="12" xfId="7" applyFont="1" applyBorder="1" applyAlignment="1">
      <alignment horizontal="left" vertical="center"/>
    </xf>
    <xf numFmtId="0" fontId="8" fillId="0" borderId="13" xfId="7" applyFont="1" applyBorder="1" applyAlignment="1">
      <alignment horizontal="left" vertical="center"/>
    </xf>
    <xf numFmtId="0" fontId="8" fillId="0" borderId="14" xfId="7" applyFont="1" applyBorder="1" applyAlignment="1">
      <alignment horizontal="left" vertical="center"/>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0" xfId="1" applyFont="1" applyFill="1" applyAlignment="1">
      <alignment horizontal="left" vertical="center" wrapText="1"/>
    </xf>
    <xf numFmtId="0" fontId="8" fillId="0" borderId="11" xfId="2" applyFont="1" applyBorder="1" applyAlignment="1">
      <alignment horizontal="center" vertical="center"/>
    </xf>
    <xf numFmtId="44" fontId="8" fillId="0" borderId="11" xfId="4" applyFont="1" applyBorder="1" applyAlignment="1" applyProtection="1">
      <alignment horizontal="center" vertical="center"/>
    </xf>
    <xf numFmtId="44" fontId="8" fillId="0" borderId="11" xfId="4" applyFont="1" applyFill="1" applyBorder="1" applyAlignment="1" applyProtection="1">
      <alignment horizontal="center" vertical="center"/>
    </xf>
    <xf numFmtId="3" fontId="8" fillId="0" borderId="11" xfId="2" applyNumberFormat="1" applyFont="1" applyBorder="1" applyAlignment="1">
      <alignment horizontal="left" vertical="center" wrapText="1"/>
    </xf>
    <xf numFmtId="0" fontId="6" fillId="8" borderId="6" xfId="1" applyFont="1" applyFill="1" applyBorder="1" applyAlignment="1">
      <alignment horizontal="left" vertical="center" wrapText="1"/>
    </xf>
    <xf numFmtId="0" fontId="6" fillId="8" borderId="7" xfId="1" applyFont="1" applyFill="1" applyBorder="1" applyAlignment="1">
      <alignment horizontal="left" vertical="center" wrapText="1"/>
    </xf>
    <xf numFmtId="49" fontId="8" fillId="0" borderId="12" xfId="4" applyNumberFormat="1" applyFont="1" applyFill="1" applyBorder="1" applyAlignment="1" applyProtection="1">
      <alignment horizontal="left" vertical="center" wrapText="1"/>
    </xf>
    <xf numFmtId="49" fontId="8" fillId="0" borderId="13" xfId="4" applyNumberFormat="1" applyFont="1" applyFill="1" applyBorder="1" applyAlignment="1" applyProtection="1">
      <alignment horizontal="left" vertical="center" wrapText="1"/>
    </xf>
    <xf numFmtId="49" fontId="8" fillId="0" borderId="14" xfId="4" applyNumberFormat="1" applyFont="1" applyFill="1" applyBorder="1" applyAlignment="1" applyProtection="1">
      <alignment horizontal="left" vertical="center" wrapText="1"/>
    </xf>
    <xf numFmtId="0" fontId="8" fillId="0" borderId="11" xfId="7" applyFont="1" applyBorder="1" applyAlignment="1">
      <alignment horizontal="left" vertical="center"/>
    </xf>
    <xf numFmtId="0" fontId="8" fillId="3" borderId="16" xfId="3" applyFont="1" applyFill="1" applyBorder="1" applyAlignment="1">
      <alignment horizontal="center" vertical="center" wrapText="1"/>
    </xf>
    <xf numFmtId="0" fontId="8" fillId="0" borderId="12"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12" xfId="2" applyFont="1" applyBorder="1" applyAlignment="1">
      <alignment horizontal="center" vertical="center"/>
    </xf>
    <xf numFmtId="0" fontId="8" fillId="0" borderId="14" xfId="2" applyFont="1" applyBorder="1" applyAlignment="1">
      <alignment horizontal="center" vertical="center"/>
    </xf>
    <xf numFmtId="0" fontId="8" fillId="3" borderId="0" xfId="3" applyFont="1" applyFill="1" applyAlignment="1">
      <alignment horizontal="left" vertical="center" wrapText="1"/>
    </xf>
    <xf numFmtId="0" fontId="8" fillId="0" borderId="11" xfId="8" applyFont="1" applyBorder="1" applyAlignment="1">
      <alignment horizontal="left" vertical="center" wrapText="1"/>
    </xf>
    <xf numFmtId="0" fontId="8" fillId="0" borderId="11" xfId="7" applyFont="1" applyBorder="1" applyAlignment="1">
      <alignment horizontal="left" vertical="center" wrapText="1"/>
    </xf>
  </cellXfs>
  <cellStyles count="11">
    <cellStyle name="Komma 2" xfId="9" xr:uid="{04C29279-2239-42B3-A51F-75267063D027}"/>
    <cellStyle name="Procent 2" xfId="10" xr:uid="{642D6BFA-D5D4-440C-9D27-945D5BFBDA84}"/>
    <cellStyle name="Standaard" xfId="0" builtinId="0"/>
    <cellStyle name="Standaard 10" xfId="1" xr:uid="{289EF517-62EB-4505-A06C-317B4C93B2D0}"/>
    <cellStyle name="Standaard 11" xfId="3" xr:uid="{499645AF-4907-493C-B1B2-4B602AF10FDD}"/>
    <cellStyle name="Standaard 2" xfId="2" xr:uid="{2CEC7EF9-7444-4C4E-A660-744BB4681E7B}"/>
    <cellStyle name="Standaard 27 2 2" xfId="6" xr:uid="{91147CD8-F694-4279-AD23-15015FDB0EE9}"/>
    <cellStyle name="Standaard 27 2 2 2" xfId="8" xr:uid="{37F00913-117F-492D-83AB-A9CB6D3FCA6A}"/>
    <cellStyle name="Standaard 27 3" xfId="5" xr:uid="{F32E439D-A638-4009-B00F-750B8D670C85}"/>
    <cellStyle name="Standaard 27 3 2" xfId="7" xr:uid="{3CD0A5E6-DFA0-40EF-A41D-F80449DCBE01}"/>
    <cellStyle name="Valuta 2" xfId="4" xr:uid="{5001008D-046B-4FF7-BBE3-DCA800B562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69C0A169-B20B-40FB-90D1-5B11736A1F97}"/>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367862</xdr:colOff>
      <xdr:row>1</xdr:row>
      <xdr:rowOff>99848</xdr:rowOff>
    </xdr:from>
    <xdr:to>
      <xdr:col>7</xdr:col>
      <xdr:colOff>526174</xdr:colOff>
      <xdr:row>2</xdr:row>
      <xdr:rowOff>480038</xdr:rowOff>
    </xdr:to>
    <xdr:pic>
      <xdr:nvPicPr>
        <xdr:cNvPr id="3" name="Afbeelding 2">
          <a:extLst>
            <a:ext uri="{FF2B5EF4-FFF2-40B4-BE49-F238E27FC236}">
              <a16:creationId xmlns:a16="http://schemas.microsoft.com/office/drawing/2014/main" id="{F3B53305-BBEB-4D09-952E-E32484F174F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687" y="214148"/>
          <a:ext cx="4616012" cy="176131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7DD76-B397-4B6F-A8B3-1B691A055E95}">
  <sheetPr>
    <tabColor rgb="FFFFFF00"/>
    <pageSetUpPr fitToPage="1"/>
  </sheetPr>
  <dimension ref="B1:H27"/>
  <sheetViews>
    <sheetView showGridLines="0" tabSelected="1" view="pageBreakPreview" zoomScaleNormal="100" zoomScaleSheetLayoutView="100" workbookViewId="0">
      <selection activeCell="I2" sqref="I2"/>
    </sheetView>
  </sheetViews>
  <sheetFormatPr defaultColWidth="9.109375" defaultRowHeight="14.4" x14ac:dyDescent="0.3"/>
  <cols>
    <col min="1" max="1" width="1.88671875" style="2" customWidth="1"/>
    <col min="2" max="2" width="11.109375" style="1" customWidth="1"/>
    <col min="3" max="8" width="11.109375" style="2" customWidth="1"/>
    <col min="9" max="16384" width="9.109375" style="2"/>
  </cols>
  <sheetData>
    <row r="1" spans="2:8" ht="9" customHeight="1" thickBot="1" x14ac:dyDescent="0.35"/>
    <row r="2" spans="2:8" ht="108.75" customHeight="1" x14ac:dyDescent="0.3">
      <c r="B2" s="3"/>
      <c r="C2" s="4"/>
      <c r="D2" s="4"/>
      <c r="E2" s="4"/>
      <c r="F2" s="4"/>
      <c r="G2" s="4"/>
      <c r="H2" s="5"/>
    </row>
    <row r="3" spans="2:8" ht="40.5" customHeight="1" x14ac:dyDescent="0.3">
      <c r="B3" s="6"/>
      <c r="H3" s="7"/>
    </row>
    <row r="4" spans="2:8" ht="92.25" customHeight="1" x14ac:dyDescent="0.3">
      <c r="B4" s="84" t="s">
        <v>107</v>
      </c>
      <c r="C4" s="85"/>
      <c r="D4" s="85"/>
      <c r="E4" s="85"/>
      <c r="F4" s="85"/>
      <c r="G4" s="85"/>
      <c r="H4" s="86"/>
    </row>
    <row r="5" spans="2:8" ht="33.6" customHeight="1" x14ac:dyDescent="0.3">
      <c r="B5" s="8" t="s">
        <v>0</v>
      </c>
      <c r="H5" s="7"/>
    </row>
    <row r="6" spans="2:8" ht="39.75" customHeight="1" x14ac:dyDescent="0.3">
      <c r="B6" s="6" t="s">
        <v>1</v>
      </c>
      <c r="C6" s="82" t="s">
        <v>96</v>
      </c>
      <c r="D6" s="82"/>
      <c r="E6" s="82"/>
      <c r="F6" s="82"/>
      <c r="G6" s="82"/>
      <c r="H6" s="83"/>
    </row>
    <row r="7" spans="2:8" ht="39.75" customHeight="1" x14ac:dyDescent="0.3">
      <c r="B7" s="6" t="s">
        <v>2</v>
      </c>
      <c r="C7" s="82" t="s">
        <v>97</v>
      </c>
      <c r="D7" s="82"/>
      <c r="E7" s="82"/>
      <c r="F7" s="82"/>
      <c r="G7" s="82"/>
      <c r="H7" s="83"/>
    </row>
    <row r="8" spans="2:8" ht="39.75" customHeight="1" x14ac:dyDescent="0.3">
      <c r="B8" s="6" t="s">
        <v>3</v>
      </c>
      <c r="C8" s="82" t="s">
        <v>98</v>
      </c>
      <c r="D8" s="82"/>
      <c r="E8" s="82"/>
      <c r="F8" s="82"/>
      <c r="G8" s="82"/>
      <c r="H8" s="83"/>
    </row>
    <row r="9" spans="2:8" ht="39.75" customHeight="1" x14ac:dyDescent="0.3">
      <c r="B9" s="6"/>
      <c r="C9" s="82"/>
      <c r="D9" s="82"/>
      <c r="E9" s="82"/>
      <c r="F9" s="82"/>
      <c r="G9" s="82"/>
      <c r="H9" s="83"/>
    </row>
    <row r="10" spans="2:8" ht="39.75" customHeight="1" x14ac:dyDescent="0.3">
      <c r="B10" s="6"/>
      <c r="C10" s="82"/>
      <c r="D10" s="82"/>
      <c r="E10" s="82"/>
      <c r="F10" s="82"/>
      <c r="G10" s="82"/>
      <c r="H10" s="83"/>
    </row>
    <row r="11" spans="2:8" ht="39.75" customHeight="1" x14ac:dyDescent="0.3">
      <c r="B11" s="6"/>
      <c r="C11" s="82"/>
      <c r="D11" s="82"/>
      <c r="E11" s="82"/>
      <c r="F11" s="82"/>
      <c r="G11" s="82"/>
      <c r="H11" s="83"/>
    </row>
    <row r="12" spans="2:8" ht="14.4" customHeight="1" x14ac:dyDescent="0.3"/>
    <row r="13" spans="2:8" ht="16.5" customHeight="1" x14ac:dyDescent="0.3"/>
    <row r="14" spans="2:8" ht="16.5" customHeight="1" x14ac:dyDescent="0.3"/>
    <row r="15" spans="2:8" ht="16.5" customHeight="1" x14ac:dyDescent="0.3"/>
    <row r="16" spans="2:8" ht="16.5" customHeight="1" x14ac:dyDescent="0.3"/>
    <row r="17" ht="16.5" customHeight="1" x14ac:dyDescent="0.3"/>
    <row r="18" ht="16.5" customHeight="1" x14ac:dyDescent="0.3"/>
    <row r="19" ht="16.5" customHeight="1" x14ac:dyDescent="0.3"/>
    <row r="20" ht="16.5" customHeight="1" x14ac:dyDescent="0.3"/>
    <row r="21" ht="16.5" customHeight="1" x14ac:dyDescent="0.3"/>
    <row r="22" ht="16.5" customHeight="1" x14ac:dyDescent="0.3"/>
    <row r="23" ht="16.5" customHeight="1" x14ac:dyDescent="0.3"/>
    <row r="24" ht="16.5" customHeight="1" x14ac:dyDescent="0.3"/>
    <row r="25" ht="16.5" customHeight="1" x14ac:dyDescent="0.3"/>
    <row r="26" ht="16.5" customHeight="1" x14ac:dyDescent="0.3"/>
    <row r="27" ht="16.5" customHeight="1" x14ac:dyDescent="0.3"/>
  </sheetData>
  <sheetProtection algorithmName="SHA-512" hashValue="NyX0p4wlZp4AEy//PLfAQte2Ojspq2rkBs/fiXwRkVfRFXFqcrNhc/X420pLTzw7PIoCqcbtpb+oisbXthhvQA==" saltValue="8rTgR9Zc4SbHc0vxgJk1Cw=="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C5BE-2394-4D07-834A-0F00202BFB94}">
  <sheetPr>
    <pageSetUpPr fitToPage="1"/>
  </sheetPr>
  <dimension ref="A1:G46"/>
  <sheetViews>
    <sheetView showGridLines="0" view="pageBreakPreview" zoomScaleNormal="100" zoomScaleSheetLayoutView="100" workbookViewId="0">
      <selection activeCell="D41" sqref="D41"/>
    </sheetView>
  </sheetViews>
  <sheetFormatPr defaultColWidth="9.109375" defaultRowHeight="14.4" x14ac:dyDescent="0.3"/>
  <cols>
    <col min="1" max="2" width="9.5546875" style="13" customWidth="1"/>
    <col min="3" max="3" width="57.33203125" style="13" customWidth="1"/>
    <col min="4" max="4" width="47" style="23" customWidth="1"/>
    <col min="5" max="6" width="33.5546875" style="23" customWidth="1"/>
    <col min="7" max="7" width="83.33203125" style="23" customWidth="1"/>
    <col min="8" max="16384" width="9.109375" style="13"/>
  </cols>
  <sheetData>
    <row r="1" spans="1:7" ht="36" customHeight="1" x14ac:dyDescent="0.3">
      <c r="A1" s="94" t="s">
        <v>111</v>
      </c>
      <c r="B1" s="95"/>
      <c r="C1" s="95"/>
      <c r="D1" s="95"/>
      <c r="E1" s="95"/>
      <c r="F1" s="95"/>
      <c r="G1" s="95"/>
    </row>
    <row r="2" spans="1:7" s="15" customFormat="1" x14ac:dyDescent="0.3">
      <c r="A2" s="96" t="s">
        <v>41</v>
      </c>
      <c r="B2" s="97"/>
      <c r="C2" s="97"/>
      <c r="D2" s="14"/>
      <c r="E2" s="14"/>
      <c r="F2" s="14"/>
      <c r="G2" s="14"/>
    </row>
    <row r="3" spans="1:7" x14ac:dyDescent="0.3">
      <c r="A3" s="16" t="s">
        <v>5</v>
      </c>
      <c r="B3" s="17" t="s">
        <v>42</v>
      </c>
      <c r="C3" s="18" t="s">
        <v>43</v>
      </c>
      <c r="D3" s="17" t="s">
        <v>44</v>
      </c>
      <c r="E3" s="17" t="s">
        <v>45</v>
      </c>
      <c r="F3" s="17" t="s">
        <v>46</v>
      </c>
      <c r="G3" s="19" t="s">
        <v>47</v>
      </c>
    </row>
    <row r="4" spans="1:7" ht="85.5" customHeight="1" x14ac:dyDescent="0.3">
      <c r="A4" s="98" t="s">
        <v>48</v>
      </c>
      <c r="B4" s="51" t="s">
        <v>49</v>
      </c>
      <c r="C4" s="20" t="s">
        <v>50</v>
      </c>
      <c r="D4" s="46" t="s">
        <v>51</v>
      </c>
      <c r="E4" s="99">
        <v>-12000</v>
      </c>
      <c r="F4" s="100" cm="1">
        <f t="array" ref="F4">_xlfn.IFS(D11=0,0,D11&lt;=D19,E4,D11&gt;=D18,0,D11&lt;D19&gt;D18,((1-(D11-D19)/(D18-D19))*E4))</f>
        <v>0</v>
      </c>
      <c r="G4" s="101" t="s">
        <v>52</v>
      </c>
    </row>
    <row r="5" spans="1:7" ht="57.6" x14ac:dyDescent="0.3">
      <c r="A5" s="98"/>
      <c r="B5" s="51" t="s">
        <v>53</v>
      </c>
      <c r="C5" s="20" t="s">
        <v>108</v>
      </c>
      <c r="D5" s="47"/>
      <c r="E5" s="99"/>
      <c r="F5" s="100"/>
      <c r="G5" s="101"/>
    </row>
    <row r="6" spans="1:7" ht="28.8" x14ac:dyDescent="0.3">
      <c r="A6" s="98"/>
      <c r="B6" s="51" t="s">
        <v>54</v>
      </c>
      <c r="C6" s="20" t="s">
        <v>109</v>
      </c>
      <c r="D6" s="21" t="s">
        <v>110</v>
      </c>
      <c r="E6" s="99"/>
      <c r="F6" s="100"/>
      <c r="G6" s="101"/>
    </row>
    <row r="7" spans="1:7" ht="28.8" x14ac:dyDescent="0.3">
      <c r="A7" s="98"/>
      <c r="B7" s="51" t="s">
        <v>55</v>
      </c>
      <c r="C7" s="20" t="s">
        <v>56</v>
      </c>
      <c r="D7" s="47" t="s">
        <v>57</v>
      </c>
      <c r="E7" s="99"/>
      <c r="F7" s="100"/>
      <c r="G7" s="101"/>
    </row>
    <row r="8" spans="1:7" ht="28.8" x14ac:dyDescent="0.3">
      <c r="A8" s="98"/>
      <c r="B8" s="51" t="s">
        <v>58</v>
      </c>
      <c r="C8" s="20" t="s">
        <v>59</v>
      </c>
      <c r="D8" s="48" t="s">
        <v>57</v>
      </c>
      <c r="E8" s="99"/>
      <c r="F8" s="100"/>
      <c r="G8" s="101"/>
    </row>
    <row r="9" spans="1:7" x14ac:dyDescent="0.3">
      <c r="A9" s="98"/>
      <c r="B9" s="51" t="s">
        <v>60</v>
      </c>
      <c r="C9" s="20" t="s">
        <v>61</v>
      </c>
      <c r="D9" s="22">
        <f>D5*D16</f>
        <v>0</v>
      </c>
      <c r="E9" s="99"/>
      <c r="F9" s="100"/>
      <c r="G9" s="101"/>
    </row>
    <row r="10" spans="1:7" ht="28.8" x14ac:dyDescent="0.3">
      <c r="A10" s="98"/>
      <c r="B10" s="51" t="s">
        <v>60</v>
      </c>
      <c r="C10" s="20" t="s">
        <v>62</v>
      </c>
      <c r="D10" s="51">
        <f>(VLOOKUP(D7,E13:F16,2,FALSE))*(VLOOKUP(D8,E18:F27,2,FALSE))</f>
        <v>0</v>
      </c>
      <c r="E10" s="99"/>
      <c r="F10" s="100"/>
      <c r="G10" s="101"/>
    </row>
    <row r="11" spans="1:7" x14ac:dyDescent="0.3">
      <c r="A11" s="98"/>
      <c r="B11" s="51" t="s">
        <v>60</v>
      </c>
      <c r="C11" s="20" t="s">
        <v>63</v>
      </c>
      <c r="D11" s="22">
        <f>(D9*D10)/1000</f>
        <v>0</v>
      </c>
      <c r="E11" s="99"/>
      <c r="F11" s="100"/>
      <c r="G11" s="101"/>
    </row>
    <row r="12" spans="1:7" ht="26.4" hidden="1" customHeight="1" x14ac:dyDescent="0.3"/>
    <row r="13" spans="1:7" hidden="1" x14ac:dyDescent="0.3">
      <c r="C13" s="13" t="s">
        <v>64</v>
      </c>
      <c r="D13" s="23">
        <v>1</v>
      </c>
      <c r="E13" s="24" t="s">
        <v>57</v>
      </c>
      <c r="F13" s="25">
        <v>0</v>
      </c>
    </row>
    <row r="14" spans="1:7" hidden="1" x14ac:dyDescent="0.3">
      <c r="C14" s="13" t="s">
        <v>65</v>
      </c>
      <c r="D14" s="23">
        <v>45</v>
      </c>
      <c r="E14" s="26" t="s">
        <v>66</v>
      </c>
      <c r="F14" s="24">
        <v>256</v>
      </c>
    </row>
    <row r="15" spans="1:7" ht="28.8" hidden="1" x14ac:dyDescent="0.3">
      <c r="E15" s="27" t="s">
        <v>67</v>
      </c>
      <c r="F15" s="24">
        <v>88</v>
      </c>
    </row>
    <row r="16" spans="1:7" ht="28.8" hidden="1" x14ac:dyDescent="0.3">
      <c r="C16" s="13" t="s">
        <v>68</v>
      </c>
      <c r="D16" s="23">
        <v>375</v>
      </c>
      <c r="E16" s="27" t="s">
        <v>69</v>
      </c>
      <c r="F16" s="24">
        <v>121</v>
      </c>
    </row>
    <row r="17" spans="1:7" hidden="1" x14ac:dyDescent="0.3"/>
    <row r="18" spans="1:7" hidden="1" x14ac:dyDescent="0.3">
      <c r="B18" s="13">
        <f>D18/D16</f>
        <v>21.333333333333332</v>
      </c>
      <c r="C18" s="13" t="s">
        <v>70</v>
      </c>
      <c r="D18" s="23">
        <v>8000</v>
      </c>
      <c r="E18" s="24" t="s">
        <v>57</v>
      </c>
      <c r="F18" s="28">
        <v>0</v>
      </c>
    </row>
    <row r="19" spans="1:7" hidden="1" x14ac:dyDescent="0.3">
      <c r="B19" s="13">
        <f>D16/D19</f>
        <v>0.375</v>
      </c>
      <c r="C19" s="13" t="s">
        <v>71</v>
      </c>
      <c r="D19" s="23">
        <v>1000</v>
      </c>
      <c r="E19" s="26" t="s">
        <v>72</v>
      </c>
      <c r="F19" s="28">
        <v>1.1200000000000001</v>
      </c>
    </row>
    <row r="20" spans="1:7" hidden="1" x14ac:dyDescent="0.3">
      <c r="D20" s="13"/>
      <c r="E20" s="26" t="s">
        <v>73</v>
      </c>
      <c r="F20" s="28">
        <v>1</v>
      </c>
    </row>
    <row r="21" spans="1:7" hidden="1" x14ac:dyDescent="0.3">
      <c r="E21" s="26" t="s">
        <v>74</v>
      </c>
      <c r="F21" s="28">
        <v>0.94</v>
      </c>
    </row>
    <row r="22" spans="1:7" ht="28.8" hidden="1" x14ac:dyDescent="0.3">
      <c r="E22" s="26" t="s">
        <v>75</v>
      </c>
      <c r="F22" s="28">
        <v>0.16</v>
      </c>
    </row>
    <row r="23" spans="1:7" hidden="1" x14ac:dyDescent="0.3">
      <c r="E23" s="26" t="s">
        <v>76</v>
      </c>
      <c r="F23" s="28">
        <v>0.11</v>
      </c>
    </row>
    <row r="24" spans="1:7" hidden="1" x14ac:dyDescent="0.3">
      <c r="E24" s="26" t="s">
        <v>77</v>
      </c>
      <c r="F24" s="28">
        <v>0.84</v>
      </c>
    </row>
    <row r="25" spans="1:7" hidden="1" x14ac:dyDescent="0.3">
      <c r="E25" s="26" t="s">
        <v>78</v>
      </c>
      <c r="F25" s="28">
        <v>0.34</v>
      </c>
    </row>
    <row r="26" spans="1:7" hidden="1" x14ac:dyDescent="0.3">
      <c r="E26" s="26" t="s">
        <v>79</v>
      </c>
      <c r="F26" s="28">
        <v>0.91</v>
      </c>
    </row>
    <row r="27" spans="1:7" hidden="1" x14ac:dyDescent="0.3">
      <c r="E27" s="26" t="s">
        <v>80</v>
      </c>
      <c r="F27" s="28">
        <v>0.36</v>
      </c>
    </row>
    <row r="29" spans="1:7" s="15" customFormat="1" x14ac:dyDescent="0.3">
      <c r="A29" s="87" t="s">
        <v>81</v>
      </c>
      <c r="B29" s="88"/>
      <c r="C29" s="88"/>
      <c r="D29" s="29"/>
      <c r="E29" s="29"/>
      <c r="F29" s="29"/>
      <c r="G29" s="29"/>
    </row>
    <row r="30" spans="1:7" x14ac:dyDescent="0.3">
      <c r="A30" s="16" t="s">
        <v>5</v>
      </c>
      <c r="B30" s="17" t="s">
        <v>42</v>
      </c>
      <c r="C30" s="18" t="s">
        <v>43</v>
      </c>
      <c r="D30" s="17" t="s">
        <v>44</v>
      </c>
      <c r="E30" s="17" t="s">
        <v>45</v>
      </c>
      <c r="F30" s="17" t="s">
        <v>46</v>
      </c>
      <c r="G30" s="19" t="s">
        <v>47</v>
      </c>
    </row>
    <row r="31" spans="1:7" ht="86.4" x14ac:dyDescent="0.3">
      <c r="A31" s="51" t="s">
        <v>82</v>
      </c>
      <c r="B31" s="51" t="s">
        <v>49</v>
      </c>
      <c r="C31" s="30" t="s">
        <v>83</v>
      </c>
      <c r="D31" s="49" t="s">
        <v>84</v>
      </c>
      <c r="E31" s="52">
        <f>E4/3</f>
        <v>-4000</v>
      </c>
      <c r="F31" s="52">
        <f>E31*(VLOOKUP(D31,D33:E39,2,FALSE))</f>
        <v>0</v>
      </c>
      <c r="G31" s="31" t="s">
        <v>105</v>
      </c>
    </row>
    <row r="32" spans="1:7" x14ac:dyDescent="0.3">
      <c r="C32" s="32"/>
      <c r="D32" s="33"/>
      <c r="E32" s="34"/>
      <c r="F32" s="34"/>
      <c r="G32" s="34"/>
    </row>
    <row r="33" spans="1:7" hidden="1" x14ac:dyDescent="0.3">
      <c r="C33" s="32"/>
      <c r="D33" s="35" t="s">
        <v>84</v>
      </c>
      <c r="E33" s="34">
        <v>0</v>
      </c>
      <c r="F33" s="34"/>
      <c r="G33" s="34"/>
    </row>
    <row r="34" spans="1:7" hidden="1" x14ac:dyDescent="0.3">
      <c r="C34" s="32"/>
      <c r="D34" s="36" t="s">
        <v>85</v>
      </c>
      <c r="E34" s="34">
        <v>0</v>
      </c>
      <c r="F34" s="34"/>
      <c r="G34" s="34"/>
    </row>
    <row r="35" spans="1:7" hidden="1" x14ac:dyDescent="0.3">
      <c r="C35" s="32"/>
      <c r="D35" s="35" t="s">
        <v>86</v>
      </c>
      <c r="E35" s="34">
        <v>0.2</v>
      </c>
      <c r="F35" s="34"/>
      <c r="G35" s="34"/>
    </row>
    <row r="36" spans="1:7" hidden="1" x14ac:dyDescent="0.3">
      <c r="C36" s="32"/>
      <c r="D36" s="35" t="s">
        <v>87</v>
      </c>
      <c r="E36" s="34">
        <v>0.4</v>
      </c>
      <c r="F36" s="34"/>
      <c r="G36" s="34"/>
    </row>
    <row r="37" spans="1:7" hidden="1" x14ac:dyDescent="0.3">
      <c r="C37" s="32"/>
      <c r="D37" s="35" t="s">
        <v>88</v>
      </c>
      <c r="E37" s="34">
        <v>0.6</v>
      </c>
      <c r="F37" s="34"/>
      <c r="G37" s="34"/>
    </row>
    <row r="38" spans="1:7" hidden="1" x14ac:dyDescent="0.3">
      <c r="C38" s="32"/>
      <c r="D38" s="35" t="s">
        <v>89</v>
      </c>
      <c r="E38" s="34">
        <v>0.8</v>
      </c>
      <c r="F38" s="34"/>
      <c r="G38" s="34"/>
    </row>
    <row r="39" spans="1:7" hidden="1" x14ac:dyDescent="0.3">
      <c r="C39" s="32"/>
      <c r="D39" s="35" t="s">
        <v>90</v>
      </c>
      <c r="E39" s="34">
        <v>1</v>
      </c>
      <c r="F39" s="34"/>
      <c r="G39" s="34"/>
    </row>
    <row r="40" spans="1:7" hidden="1" x14ac:dyDescent="0.3">
      <c r="C40" s="32"/>
      <c r="D40" s="35"/>
      <c r="E40" s="34"/>
      <c r="F40" s="34"/>
      <c r="G40" s="34"/>
    </row>
    <row r="41" spans="1:7" ht="28.8" x14ac:dyDescent="0.3">
      <c r="C41" s="32"/>
      <c r="D41" s="33"/>
      <c r="E41" s="37" t="s">
        <v>91</v>
      </c>
      <c r="F41" s="37" t="s">
        <v>46</v>
      </c>
      <c r="G41" s="38"/>
    </row>
    <row r="42" spans="1:7" x14ac:dyDescent="0.3">
      <c r="C42" s="32"/>
      <c r="D42" s="29" t="s">
        <v>92</v>
      </c>
      <c r="E42" s="39">
        <f>SUM(E4+E31)</f>
        <v>-16000</v>
      </c>
      <c r="F42" s="40">
        <f>SUM(F4+F31)</f>
        <v>0</v>
      </c>
      <c r="G42" s="38"/>
    </row>
    <row r="43" spans="1:7" x14ac:dyDescent="0.3">
      <c r="C43" s="32"/>
      <c r="D43" s="33"/>
      <c r="E43" s="34"/>
      <c r="F43" s="34"/>
      <c r="G43" s="38"/>
    </row>
    <row r="44" spans="1:7" x14ac:dyDescent="0.3">
      <c r="A44" s="87" t="s">
        <v>34</v>
      </c>
      <c r="B44" s="88"/>
      <c r="C44" s="88"/>
      <c r="D44" s="41"/>
      <c r="E44" s="41"/>
      <c r="F44" s="41"/>
      <c r="G44" s="42"/>
    </row>
    <row r="45" spans="1:7" x14ac:dyDescent="0.3">
      <c r="A45" s="43" t="s">
        <v>5</v>
      </c>
      <c r="B45" s="44"/>
      <c r="C45" s="89" t="s">
        <v>35</v>
      </c>
      <c r="D45" s="89"/>
      <c r="E45" s="89"/>
      <c r="F45" s="89"/>
      <c r="G45" s="90"/>
    </row>
    <row r="46" spans="1:7" x14ac:dyDescent="0.3">
      <c r="A46" s="45" t="s">
        <v>36</v>
      </c>
      <c r="B46" s="91" t="s">
        <v>37</v>
      </c>
      <c r="C46" s="92"/>
      <c r="D46" s="92"/>
      <c r="E46" s="92"/>
      <c r="F46" s="92"/>
      <c r="G46" s="93"/>
    </row>
  </sheetData>
  <sheetProtection algorithmName="SHA-512" hashValue="IasP36PgNQDf/b5HEJZa7AoK4OFf9URKFO9/DeGr6OmYfucVbbvyqZ62X2IlHyaoJqM6J0pm8HKU+SAx5tT3kA==" saltValue="2pvG3O0EYB0H7KX5h2d1cQ==" spinCount="100000" sheet="1" objects="1" scenarios="1"/>
  <mergeCells count="10">
    <mergeCell ref="A29:C29"/>
    <mergeCell ref="A44:C44"/>
    <mergeCell ref="C45:G45"/>
    <mergeCell ref="B46:G46"/>
    <mergeCell ref="A1:G1"/>
    <mergeCell ref="A2:C2"/>
    <mergeCell ref="A4:A11"/>
    <mergeCell ref="E4:E11"/>
    <mergeCell ref="F4:F11"/>
    <mergeCell ref="G4:G11"/>
  </mergeCells>
  <dataValidations count="4">
    <dataValidation type="list" allowBlank="1" showInputMessage="1" showErrorMessage="1" sqref="D8" xr:uid="{C1218A33-5B68-4C54-814C-767B76509CD0}">
      <formula1>$E$18:$E$27</formula1>
    </dataValidation>
    <dataValidation type="list" allowBlank="1" showInputMessage="1" showErrorMessage="1" sqref="D7" xr:uid="{C921E791-A983-4A41-A214-B0D4B39A5619}">
      <formula1>$E$13:$E$16</formula1>
    </dataValidation>
    <dataValidation operator="lessThanOrEqual" allowBlank="1" showInputMessage="1" showErrorMessage="1" sqref="C30:C40 D30 D32:D40 E30:G40 C3:G3 C41:G43 B46 C45" xr:uid="{5697B2A3-F8AE-4EF5-9D24-5D1AA6DCADE4}"/>
    <dataValidation type="list" operator="lessThanOrEqual" allowBlank="1" showInputMessage="1" showErrorMessage="1" sqref="D31" xr:uid="{6106441F-F3A6-4C97-93DE-E50601349DE6}">
      <formula1>$D$33:$D$39</formula1>
    </dataValidation>
  </dataValidations>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E3A7-B4A1-4212-931D-3C7474194511}">
  <dimension ref="A1:H31"/>
  <sheetViews>
    <sheetView showGridLines="0" topLeftCell="A16" zoomScaleNormal="100" zoomScaleSheetLayoutView="100" workbookViewId="0">
      <selection activeCell="F18" sqref="F18"/>
    </sheetView>
  </sheetViews>
  <sheetFormatPr defaultColWidth="9.109375" defaultRowHeight="14.4" x14ac:dyDescent="0.3"/>
  <cols>
    <col min="1" max="1" width="9.5546875" style="13" customWidth="1"/>
    <col min="2" max="2" width="63.44140625" style="13" customWidth="1"/>
    <col min="3" max="3" width="16.44140625" style="23" customWidth="1"/>
    <col min="4" max="4" width="17.33203125" style="23" customWidth="1"/>
    <col min="5" max="5" width="29.109375" style="23" customWidth="1"/>
    <col min="6" max="7" width="33.5546875" style="23" customWidth="1"/>
    <col min="8" max="16384" width="9.109375" style="13"/>
  </cols>
  <sheetData>
    <row r="1" spans="1:7" ht="36" customHeight="1" x14ac:dyDescent="0.3">
      <c r="A1" s="102" t="s">
        <v>112</v>
      </c>
      <c r="B1" s="103"/>
      <c r="C1" s="103"/>
      <c r="D1" s="103"/>
      <c r="E1" s="103"/>
      <c r="F1" s="103"/>
      <c r="G1" s="103"/>
    </row>
    <row r="2" spans="1:7" s="15" customFormat="1" ht="14.4" customHeight="1" x14ac:dyDescent="0.3">
      <c r="A2" s="96" t="s">
        <v>4</v>
      </c>
      <c r="B2" s="97"/>
      <c r="C2" s="14"/>
      <c r="D2" s="14"/>
      <c r="E2" s="14"/>
      <c r="F2" s="14"/>
      <c r="G2" s="57"/>
    </row>
    <row r="3" spans="1:7" x14ac:dyDescent="0.3">
      <c r="A3" s="16" t="s">
        <v>5</v>
      </c>
      <c r="B3" s="18" t="s">
        <v>6</v>
      </c>
      <c r="C3" s="108" t="s">
        <v>7</v>
      </c>
      <c r="D3" s="108"/>
      <c r="E3" s="17" t="s">
        <v>8</v>
      </c>
      <c r="F3" s="17" t="s">
        <v>9</v>
      </c>
      <c r="G3" s="58" t="s">
        <v>10</v>
      </c>
    </row>
    <row r="4" spans="1:7" ht="30" customHeight="1" x14ac:dyDescent="0.3">
      <c r="A4" s="51" t="s">
        <v>11</v>
      </c>
      <c r="B4" s="59" t="s">
        <v>12</v>
      </c>
      <c r="C4" s="109" t="s">
        <v>13</v>
      </c>
      <c r="D4" s="110"/>
      <c r="E4" s="50">
        <v>0</v>
      </c>
      <c r="F4" s="22">
        <v>36</v>
      </c>
      <c r="G4" s="60">
        <f>F4*E4</f>
        <v>0</v>
      </c>
    </row>
    <row r="5" spans="1:7" x14ac:dyDescent="0.3">
      <c r="A5" s="51" t="s">
        <v>14</v>
      </c>
      <c r="B5" s="20" t="s">
        <v>102</v>
      </c>
      <c r="C5" s="111" t="s">
        <v>15</v>
      </c>
      <c r="D5" s="112"/>
      <c r="E5" s="50">
        <v>0</v>
      </c>
      <c r="F5" s="22">
        <f>($F$13/5)*0.1</f>
        <v>7.2</v>
      </c>
      <c r="G5" s="60">
        <f>F5*E5</f>
        <v>0</v>
      </c>
    </row>
    <row r="6" spans="1:7" x14ac:dyDescent="0.3">
      <c r="A6" s="51" t="s">
        <v>16</v>
      </c>
      <c r="B6" s="20" t="s">
        <v>103</v>
      </c>
      <c r="C6" s="111" t="s">
        <v>15</v>
      </c>
      <c r="D6" s="112"/>
      <c r="E6" s="50">
        <v>0</v>
      </c>
      <c r="F6" s="22">
        <f>($F$13/5)*0.5</f>
        <v>36</v>
      </c>
      <c r="G6" s="60">
        <f>F6*E6</f>
        <v>0</v>
      </c>
    </row>
    <row r="7" spans="1:7" x14ac:dyDescent="0.3">
      <c r="A7" s="51" t="s">
        <v>17</v>
      </c>
      <c r="B7" s="20" t="s">
        <v>104</v>
      </c>
      <c r="C7" s="111" t="s">
        <v>15</v>
      </c>
      <c r="D7" s="112"/>
      <c r="E7" s="50">
        <v>0</v>
      </c>
      <c r="F7" s="22">
        <f>($F$13/5)*0.4</f>
        <v>28.8</v>
      </c>
      <c r="G7" s="60">
        <f>F7*E7</f>
        <v>0</v>
      </c>
    </row>
    <row r="9" spans="1:7" s="15" customFormat="1" ht="14.4" customHeight="1" x14ac:dyDescent="0.3">
      <c r="A9" s="87" t="s">
        <v>18</v>
      </c>
      <c r="B9" s="88"/>
      <c r="C9" s="29"/>
      <c r="D9" s="29"/>
      <c r="E9" s="29"/>
      <c r="F9" s="29"/>
      <c r="G9" s="61"/>
    </row>
    <row r="10" spans="1:7" x14ac:dyDescent="0.3">
      <c r="A10" s="16" t="s">
        <v>5</v>
      </c>
      <c r="B10" s="18" t="s">
        <v>6</v>
      </c>
      <c r="C10" s="17" t="s">
        <v>7</v>
      </c>
      <c r="D10" s="17" t="s">
        <v>19</v>
      </c>
      <c r="E10" s="17"/>
      <c r="F10" s="17"/>
      <c r="G10" s="58"/>
    </row>
    <row r="11" spans="1:7" ht="69" customHeight="1" x14ac:dyDescent="0.3">
      <c r="A11" s="51" t="s">
        <v>20</v>
      </c>
      <c r="B11" s="62" t="s">
        <v>106</v>
      </c>
      <c r="C11" s="63" t="s">
        <v>21</v>
      </c>
      <c r="D11" s="9"/>
      <c r="E11" s="104" t="s">
        <v>101</v>
      </c>
      <c r="F11" s="105"/>
      <c r="G11" s="106"/>
    </row>
    <row r="12" spans="1:7" ht="28.8" x14ac:dyDescent="0.3">
      <c r="A12" s="16" t="s">
        <v>5</v>
      </c>
      <c r="B12" s="18" t="s">
        <v>6</v>
      </c>
      <c r="C12" s="17" t="s">
        <v>7</v>
      </c>
      <c r="D12" s="17" t="s">
        <v>100</v>
      </c>
      <c r="E12" s="17" t="s">
        <v>22</v>
      </c>
      <c r="F12" s="17" t="s">
        <v>9</v>
      </c>
      <c r="G12" s="58" t="s">
        <v>10</v>
      </c>
    </row>
    <row r="13" spans="1:7" ht="28.8" x14ac:dyDescent="0.3">
      <c r="A13" s="51" t="s">
        <v>23</v>
      </c>
      <c r="B13" s="64" t="s">
        <v>99</v>
      </c>
      <c r="C13" s="63" t="s">
        <v>21</v>
      </c>
      <c r="D13" s="9">
        <v>0</v>
      </c>
      <c r="E13" s="52">
        <f>SUM(D11,D13)</f>
        <v>0</v>
      </c>
      <c r="F13" s="65">
        <v>360</v>
      </c>
      <c r="G13" s="66">
        <f>F13*E13</f>
        <v>0</v>
      </c>
    </row>
    <row r="14" spans="1:7" x14ac:dyDescent="0.3">
      <c r="B14" s="67"/>
      <c r="C14" s="68"/>
      <c r="D14" s="69"/>
      <c r="E14" s="69"/>
      <c r="F14" s="69"/>
      <c r="G14" s="69"/>
    </row>
    <row r="15" spans="1:7" ht="26.25" customHeight="1" x14ac:dyDescent="0.3">
      <c r="B15" s="67"/>
      <c r="C15" s="68"/>
      <c r="D15" s="69"/>
      <c r="E15" s="69"/>
      <c r="F15" s="14" t="s">
        <v>24</v>
      </c>
      <c r="G15" s="70">
        <f>SUM(G4:G7,G13)</f>
        <v>0</v>
      </c>
    </row>
    <row r="16" spans="1:7" x14ac:dyDescent="0.3">
      <c r="B16" s="67"/>
      <c r="C16" s="68"/>
      <c r="D16" s="69"/>
      <c r="E16" s="69"/>
      <c r="F16" s="38"/>
      <c r="G16" s="71"/>
    </row>
    <row r="17" spans="1:8" s="72" customFormat="1" x14ac:dyDescent="0.3">
      <c r="A17" s="87" t="s">
        <v>25</v>
      </c>
      <c r="B17" s="88"/>
      <c r="C17" s="41"/>
      <c r="D17" s="41"/>
      <c r="E17" s="41"/>
      <c r="F17" s="41"/>
      <c r="G17" s="42"/>
    </row>
    <row r="18" spans="1:8" s="72" customFormat="1" x14ac:dyDescent="0.3">
      <c r="A18" s="16" t="s">
        <v>5</v>
      </c>
      <c r="B18" s="18" t="s">
        <v>26</v>
      </c>
      <c r="C18" s="17" t="s">
        <v>27</v>
      </c>
      <c r="D18" s="17" t="s">
        <v>28</v>
      </c>
      <c r="E18" s="17"/>
      <c r="F18" s="17" t="s">
        <v>29</v>
      </c>
      <c r="G18" s="58" t="s">
        <v>30</v>
      </c>
    </row>
    <row r="19" spans="1:8" s="72" customFormat="1" x14ac:dyDescent="0.3">
      <c r="A19" s="73" t="s">
        <v>31</v>
      </c>
      <c r="B19" s="10"/>
      <c r="C19" s="11"/>
      <c r="D19" s="12"/>
      <c r="E19" s="12"/>
      <c r="F19" s="12"/>
      <c r="G19" s="12"/>
      <c r="H19" s="74"/>
    </row>
    <row r="20" spans="1:8" s="80" customFormat="1" ht="15.6" customHeight="1" x14ac:dyDescent="0.3">
      <c r="A20" s="75"/>
      <c r="B20" s="76"/>
      <c r="C20" s="77"/>
      <c r="D20" s="78"/>
      <c r="E20" s="78"/>
      <c r="F20" s="78"/>
      <c r="G20" s="78"/>
      <c r="H20" s="79"/>
    </row>
    <row r="21" spans="1:8" s="72" customFormat="1" x14ac:dyDescent="0.3">
      <c r="A21" s="87" t="s">
        <v>32</v>
      </c>
      <c r="B21" s="88"/>
      <c r="C21" s="41"/>
      <c r="D21" s="41"/>
      <c r="E21" s="41"/>
      <c r="F21" s="41"/>
      <c r="G21" s="42"/>
      <c r="H21" s="74"/>
    </row>
    <row r="22" spans="1:8" s="72" customFormat="1" ht="20.399999999999999" customHeight="1" x14ac:dyDescent="0.3">
      <c r="A22" s="16" t="s">
        <v>5</v>
      </c>
      <c r="B22" s="18" t="s">
        <v>26</v>
      </c>
      <c r="C22" s="17" t="s">
        <v>27</v>
      </c>
      <c r="D22" s="17" t="s">
        <v>28</v>
      </c>
      <c r="E22" s="17"/>
      <c r="F22" s="17" t="s">
        <v>29</v>
      </c>
      <c r="G22" s="58" t="s">
        <v>30</v>
      </c>
      <c r="H22" s="74"/>
    </row>
    <row r="23" spans="1:8" s="72" customFormat="1" x14ac:dyDescent="0.3">
      <c r="A23" s="73" t="s">
        <v>33</v>
      </c>
      <c r="B23" s="10"/>
      <c r="C23" s="11"/>
      <c r="D23" s="12"/>
      <c r="E23" s="12"/>
      <c r="F23" s="12"/>
      <c r="G23" s="12"/>
      <c r="H23" s="74"/>
    </row>
    <row r="24" spans="1:8" x14ac:dyDescent="0.3">
      <c r="B24" s="67"/>
      <c r="C24" s="68"/>
      <c r="D24" s="69"/>
      <c r="E24" s="69"/>
      <c r="F24" s="38"/>
      <c r="G24" s="71"/>
    </row>
    <row r="25" spans="1:8" x14ac:dyDescent="0.3">
      <c r="A25" s="97" t="s">
        <v>34</v>
      </c>
      <c r="B25" s="97"/>
      <c r="C25" s="81"/>
      <c r="D25" s="81"/>
      <c r="E25" s="81"/>
      <c r="F25" s="81"/>
      <c r="G25" s="81"/>
    </row>
    <row r="26" spans="1:8" x14ac:dyDescent="0.3">
      <c r="A26" s="17" t="s">
        <v>5</v>
      </c>
      <c r="B26" s="113" t="s">
        <v>35</v>
      </c>
      <c r="C26" s="113"/>
      <c r="D26" s="113"/>
      <c r="E26" s="113"/>
      <c r="F26" s="113"/>
      <c r="G26" s="113"/>
    </row>
    <row r="27" spans="1:8" x14ac:dyDescent="0.3">
      <c r="A27" s="45" t="s">
        <v>36</v>
      </c>
      <c r="B27" s="107" t="s">
        <v>37</v>
      </c>
      <c r="C27" s="107"/>
      <c r="D27" s="107"/>
      <c r="E27" s="107"/>
      <c r="F27" s="107"/>
      <c r="G27" s="107"/>
    </row>
    <row r="28" spans="1:8" x14ac:dyDescent="0.3">
      <c r="A28" s="51">
        <v>1</v>
      </c>
      <c r="B28" s="107" t="s">
        <v>38</v>
      </c>
      <c r="C28" s="107"/>
      <c r="D28" s="107"/>
      <c r="E28" s="107"/>
      <c r="F28" s="107"/>
      <c r="G28" s="107"/>
    </row>
    <row r="29" spans="1:8" ht="63.75" customHeight="1" x14ac:dyDescent="0.3">
      <c r="A29" s="51">
        <v>2</v>
      </c>
      <c r="B29" s="114" t="s">
        <v>114</v>
      </c>
      <c r="C29" s="114"/>
      <c r="D29" s="114"/>
      <c r="E29" s="114"/>
      <c r="F29" s="114"/>
      <c r="G29" s="114"/>
    </row>
    <row r="30" spans="1:8" ht="27.75" customHeight="1" x14ac:dyDescent="0.3">
      <c r="A30" s="51">
        <v>3</v>
      </c>
      <c r="B30" s="115" t="s">
        <v>39</v>
      </c>
      <c r="C30" s="115"/>
      <c r="D30" s="115"/>
      <c r="E30" s="115"/>
      <c r="F30" s="115"/>
      <c r="G30" s="115"/>
    </row>
    <row r="31" spans="1:8" x14ac:dyDescent="0.3">
      <c r="A31" s="51">
        <v>4</v>
      </c>
      <c r="B31" s="107" t="s">
        <v>40</v>
      </c>
      <c r="C31" s="107"/>
      <c r="D31" s="107"/>
      <c r="E31" s="107"/>
      <c r="F31" s="107"/>
      <c r="G31" s="107"/>
    </row>
  </sheetData>
  <sheetProtection algorithmName="SHA-512" hashValue="TQcBxwSPqaCfRCwE0irL7w5VbD5IxJW50DPayhpHUI/HveZgAf59kWv9WmKVMHoizHD8cKDOr+QP1l7rDtuaUw==" saltValue="XoRrDtzwA8IVmcowAvx+aw==" spinCount="100000" sheet="1" objects="1" scenarios="1"/>
  <mergeCells count="18">
    <mergeCell ref="B31:G31"/>
    <mergeCell ref="C3:D3"/>
    <mergeCell ref="C4:D4"/>
    <mergeCell ref="C5:D5"/>
    <mergeCell ref="C6:D6"/>
    <mergeCell ref="C7:D7"/>
    <mergeCell ref="A25:B25"/>
    <mergeCell ref="B26:G26"/>
    <mergeCell ref="B27:G27"/>
    <mergeCell ref="B28:G28"/>
    <mergeCell ref="B29:G29"/>
    <mergeCell ref="B30:G30"/>
    <mergeCell ref="A21:B21"/>
    <mergeCell ref="A1:G1"/>
    <mergeCell ref="A2:B2"/>
    <mergeCell ref="A9:B9"/>
    <mergeCell ref="E11:G11"/>
    <mergeCell ref="A17:B17"/>
  </mergeCells>
  <dataValidations count="1">
    <dataValidation operator="lessThanOrEqual" allowBlank="1" showInputMessage="1" showErrorMessage="1" sqref="B22:G24 B18:G20 B26:B31 B12:G16 F10:G10 B10:E11 B3:C3 E3:G3" xr:uid="{43725E32-1741-4E66-8A90-767B78F9EC69}"/>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5CC5-D4CD-4EA2-BAA9-2CAACA7EAC46}">
  <dimension ref="A1:C8"/>
  <sheetViews>
    <sheetView showGridLines="0" view="pageBreakPreview" zoomScaleNormal="100" zoomScaleSheetLayoutView="100" workbookViewId="0">
      <selection activeCell="C8" sqref="A1:C8"/>
    </sheetView>
  </sheetViews>
  <sheetFormatPr defaultColWidth="9.109375" defaultRowHeight="14.4" x14ac:dyDescent="0.3"/>
  <cols>
    <col min="1" max="1" width="9.5546875" style="13" customWidth="1"/>
    <col min="2" max="2" width="57.33203125" style="13" customWidth="1"/>
    <col min="3" max="3" width="33.5546875" style="23" customWidth="1"/>
    <col min="4" max="16384" width="9.109375" style="13"/>
  </cols>
  <sheetData>
    <row r="1" spans="1:3" ht="36" customHeight="1" x14ac:dyDescent="0.3">
      <c r="A1" s="94" t="s">
        <v>113</v>
      </c>
      <c r="B1" s="95"/>
      <c r="C1" s="95"/>
    </row>
    <row r="2" spans="1:3" s="15" customFormat="1" x14ac:dyDescent="0.3">
      <c r="A2" s="96"/>
      <c r="B2" s="97"/>
      <c r="C2" s="14"/>
    </row>
    <row r="3" spans="1:3" x14ac:dyDescent="0.3">
      <c r="A3" s="16" t="s">
        <v>5</v>
      </c>
      <c r="B3" s="18" t="s">
        <v>6</v>
      </c>
      <c r="C3" s="17"/>
    </row>
    <row r="4" spans="1:3" x14ac:dyDescent="0.3">
      <c r="A4" s="51" t="s">
        <v>93</v>
      </c>
      <c r="B4" s="30" t="s">
        <v>46</v>
      </c>
      <c r="C4" s="52">
        <f>'1. Kwaliteit Perceel 4 Metalen'!F42</f>
        <v>0</v>
      </c>
    </row>
    <row r="5" spans="1:3" x14ac:dyDescent="0.3">
      <c r="A5" s="51" t="s">
        <v>94</v>
      </c>
      <c r="B5" s="30" t="s">
        <v>95</v>
      </c>
      <c r="C5" s="52">
        <f>'2. Prijs Perceel 4 Metalen'!G15</f>
        <v>0</v>
      </c>
    </row>
    <row r="6" spans="1:3" x14ac:dyDescent="0.3">
      <c r="A6" s="23"/>
      <c r="B6" s="53"/>
      <c r="C6" s="54"/>
    </row>
    <row r="7" spans="1:3" ht="28.8" x14ac:dyDescent="0.3">
      <c r="B7" s="55" t="s">
        <v>115</v>
      </c>
      <c r="C7" s="56">
        <f>SUM(C4:C5)</f>
        <v>0</v>
      </c>
    </row>
    <row r="8" spans="1:3" x14ac:dyDescent="0.3">
      <c r="B8" s="32"/>
      <c r="C8" s="34"/>
    </row>
  </sheetData>
  <sheetProtection algorithmName="SHA-512" hashValue="US4aRqidunE9MUQLJgk5Pk2IHZLph2l7YBtRP82cvafOOerq4MANBWbm5px8yiFqgnE0vm6NMUwcmk9z4pJV1g==" saltValue="2jumzbk14rb5U7uWjyrgaQ==" spinCount="100000" sheet="1" objects="1" scenarios="1"/>
  <mergeCells count="2">
    <mergeCell ref="A1:C1"/>
    <mergeCell ref="A2:B2"/>
  </mergeCells>
  <dataValidations count="1">
    <dataValidation operator="lessThanOrEqual" allowBlank="1" showInputMessage="1" showErrorMessage="1" sqref="B3:C8" xr:uid="{EFC1E52D-DEBF-4582-826C-12E59BB541E5}"/>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57fb7290-b59d-4e32-9476-5a47a4cb54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B1DDAB074C6640B2B615E5CC8CBD6B" ma:contentTypeVersion="19" ma:contentTypeDescription="Een nieuw document maken." ma:contentTypeScope="" ma:versionID="b569f178da0e7f3dfd46518bd75d4197">
  <xsd:schema xmlns:xsd="http://www.w3.org/2001/XMLSchema" xmlns:xs="http://www.w3.org/2001/XMLSchema" xmlns:p="http://schemas.microsoft.com/office/2006/metadata/properties" xmlns:ns2="57fb7290-b59d-4e32-9476-5a47a4cb54bb" xmlns:ns3="b77e2b43-37d4-4532-953b-53983e0992e2" xmlns:ns4="40faa72d-7604-4f4d-a488-93cffb7df14f" targetNamespace="http://schemas.microsoft.com/office/2006/metadata/properties" ma:root="true" ma:fieldsID="b802897dbe60f204385a5285807e62d7" ns2:_="" ns3:_="" ns4:_="">
    <xsd:import namespace="57fb7290-b59d-4e32-9476-5a47a4cb54bb"/>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b7290-b59d-4e32-9476-5a47a4cb54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75E094-8993-4979-8DB7-219F479C37EB}">
  <ds:schemaRefs>
    <ds:schemaRef ds:uri="http://schemas.microsoft.com/sharepoint/v3/contenttype/forms"/>
  </ds:schemaRefs>
</ds:datastoreItem>
</file>

<file path=customXml/itemProps2.xml><?xml version="1.0" encoding="utf-8"?>
<ds:datastoreItem xmlns:ds="http://schemas.openxmlformats.org/officeDocument/2006/customXml" ds:itemID="{3CA681F1-8A6E-4377-A27C-1BAA284D8D2D}">
  <ds:schemaRefs>
    <ds:schemaRef ds:uri="http://schemas.microsoft.com/office/2006/documentManagement/types"/>
    <ds:schemaRef ds:uri="b77e2b43-37d4-4532-953b-53983e0992e2"/>
    <ds:schemaRef ds:uri="http://www.w3.org/XML/1998/namespace"/>
    <ds:schemaRef ds:uri="http://purl.org/dc/terms/"/>
    <ds:schemaRef ds:uri="http://purl.org/dc/dcmitype/"/>
    <ds:schemaRef ds:uri="40faa72d-7604-4f4d-a488-93cffb7df14f"/>
    <ds:schemaRef ds:uri="http://schemas.microsoft.com/office/infopath/2007/PartnerControls"/>
    <ds:schemaRef ds:uri="http://schemas.openxmlformats.org/package/2006/metadata/core-properties"/>
    <ds:schemaRef ds:uri="57fb7290-b59d-4e32-9476-5a47a4cb54bb"/>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8138D3A-FC98-478D-A3BC-E5C972E44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fb7290-b59d-4e32-9476-5a47a4cb54bb"/>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4 Metalen</vt:lpstr>
      <vt:lpstr>2. Prijs Perceel 4 Metalen</vt:lpstr>
      <vt:lpstr>3. Fictieve inschrijfprijs Meta</vt:lpstr>
      <vt:lpstr>'1. Kwaliteit Perceel 4 Metalen'!Afdrukbereik</vt:lpstr>
      <vt:lpstr>'2. Prijs Perceel 4 Metalen'!Afdrukbereik</vt:lpstr>
      <vt:lpstr>'3. Fictieve inschrijfprijs Meta'!Afdrukbereik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Mariëtte Röttgering</dc:creator>
  <cp:lastModifiedBy>Gabriëlle Berends</cp:lastModifiedBy>
  <dcterms:created xsi:type="dcterms:W3CDTF">2021-05-06T12:41:29Z</dcterms:created>
  <dcterms:modified xsi:type="dcterms:W3CDTF">2025-06-25T11:21:04Z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ies>
</file>