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17" documentId="8_{E53DC48C-7833-4040-849D-68632CD11785}" xr6:coauthVersionLast="47" xr6:coauthVersionMax="47" xr10:uidLastSave="{87C8A8A8-65E9-45D6-A212-81DE027E5FCB}"/>
  <bookViews>
    <workbookView xWindow="-36180" yWindow="2220" windowWidth="28800" windowHeight="11175" xr2:uid="{3AA8E74A-2AA1-4703-B63D-D7F47E10C003}"/>
  </bookViews>
  <sheets>
    <sheet name="Amstelsepo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M37" i="1"/>
  <c r="R40" i="1"/>
  <c r="M40" i="1"/>
  <c r="R45" i="1"/>
  <c r="R42" i="1"/>
  <c r="R37" i="1"/>
  <c r="R36" i="1"/>
  <c r="R35" i="1"/>
  <c r="R34" i="1"/>
  <c r="M87" i="1"/>
  <c r="M82" i="1" l="1"/>
  <c r="M81" i="1"/>
  <c r="M80" i="1"/>
  <c r="M72" i="1"/>
  <c r="M71" i="1"/>
  <c r="M70" i="1"/>
  <c r="M68" i="1"/>
  <c r="M67" i="1"/>
  <c r="M66" i="1"/>
  <c r="M64" i="1"/>
  <c r="M63" i="1"/>
  <c r="M62" i="1"/>
  <c r="H19" i="1" l="1"/>
  <c r="M19" i="1" s="1"/>
  <c r="O19" i="1" s="1"/>
  <c r="O40" i="1" l="1"/>
  <c r="R19" i="1"/>
  <c r="M88" i="1" l="1"/>
  <c r="H79" i="1"/>
  <c r="M79" i="1" s="1"/>
  <c r="H78" i="1"/>
  <c r="M78" i="1" s="1"/>
  <c r="H77" i="1"/>
  <c r="M77" i="1" s="1"/>
  <c r="H76" i="1"/>
  <c r="M76" i="1" s="1"/>
  <c r="H75" i="1"/>
  <c r="M75" i="1" s="1"/>
  <c r="H74" i="1"/>
  <c r="M74" i="1" s="1"/>
  <c r="M56" i="1"/>
  <c r="O56" i="1" s="1"/>
  <c r="R54" i="1"/>
  <c r="O54" i="1"/>
  <c r="M54" i="1"/>
  <c r="M46" i="1"/>
  <c r="O46" i="1" s="1"/>
  <c r="M45" i="1"/>
  <c r="M42" i="1"/>
  <c r="O42" i="1" s="1"/>
  <c r="M39" i="1"/>
  <c r="M38" i="1"/>
  <c r="O38" i="1" s="1"/>
  <c r="M35" i="1"/>
  <c r="M34" i="1"/>
  <c r="O34" i="1" s="1"/>
  <c r="M33" i="1"/>
  <c r="M32" i="1"/>
  <c r="O32" i="1" s="1"/>
  <c r="M31" i="1"/>
  <c r="M30" i="1"/>
  <c r="M29" i="1"/>
  <c r="M28" i="1"/>
  <c r="M27" i="1"/>
  <c r="O27" i="1" s="1"/>
  <c r="M26" i="1"/>
  <c r="O26" i="1" s="1"/>
  <c r="M25" i="1"/>
  <c r="R23" i="1"/>
  <c r="M23" i="1"/>
  <c r="O23" i="1" s="1"/>
  <c r="R22" i="1"/>
  <c r="M22" i="1"/>
  <c r="O22" i="1" s="1"/>
  <c r="H18" i="1"/>
  <c r="R17" i="1"/>
  <c r="M17" i="1"/>
  <c r="O17" i="1" s="1"/>
  <c r="O37" i="1" l="1"/>
  <c r="O29" i="1"/>
  <c r="R29" i="1"/>
  <c r="R18" i="1"/>
  <c r="H20" i="1"/>
  <c r="M20" i="1" s="1"/>
  <c r="O20" i="1" s="1"/>
  <c r="R30" i="1"/>
  <c r="O30" i="1"/>
  <c r="R25" i="1"/>
  <c r="O25" i="1"/>
  <c r="R31" i="1"/>
  <c r="O31" i="1"/>
  <c r="R46" i="1"/>
  <c r="O45" i="1"/>
  <c r="R26" i="1"/>
  <c r="R32" i="1"/>
  <c r="R33" i="1"/>
  <c r="O33" i="1"/>
  <c r="O35" i="1"/>
  <c r="O36" i="1"/>
  <c r="R39" i="1"/>
  <c r="O39" i="1"/>
  <c r="R28" i="1"/>
  <c r="O28" i="1"/>
  <c r="R27" i="1"/>
  <c r="R38" i="1"/>
  <c r="M18" i="1"/>
  <c r="O18" i="1" s="1"/>
  <c r="R20" i="1" l="1"/>
  <c r="R47" i="1" s="1"/>
  <c r="R59" i="1" s="1"/>
  <c r="M47" i="1"/>
  <c r="M59" i="1" s="1"/>
  <c r="O47" i="1"/>
  <c r="O59" i="1" s="1"/>
  <c r="P91" i="1" l="1"/>
</calcChain>
</file>

<file path=xl/sharedStrings.xml><?xml version="1.0" encoding="utf-8"?>
<sst xmlns="http://schemas.openxmlformats.org/spreadsheetml/2006/main" count="285" uniqueCount="151">
  <si>
    <t>Verzamelstaat</t>
  </si>
  <si>
    <t>Project:</t>
  </si>
  <si>
    <t>Groenbeheer ProRail</t>
  </si>
  <si>
    <t>TenderNed nr.</t>
  </si>
  <si>
    <t>TN523296</t>
  </si>
  <si>
    <t>Perceel</t>
  </si>
  <si>
    <t>1. Amstelsepoort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</si>
  <si>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</si>
  <si>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</si>
  <si>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</si>
  <si>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</si>
  <si>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</si>
  <si>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</si>
  <si>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</si>
  <si>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</si>
  <si>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t/m 31-3-2029</t>
  </si>
  <si>
    <t>Frequentie p.p.e/ percentage 1 jaar</t>
  </si>
  <si>
    <t>1-4-2029 tot 1-10-2029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</si>
  <si>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</si>
  <si>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</si>
  <si>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</si>
  <si>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</si>
  <si>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</si>
  <si>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</si>
  <si>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</si>
  <si>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</si>
  <si>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</si>
  <si>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3 jaar</t>
  </si>
  <si>
    <t>6 maanden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</si>
  <si>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</si>
  <si>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</si>
  <si>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</si>
  <si>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</si>
  <si>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</si>
  <si>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</si>
  <si>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</si>
  <si>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</si>
  <si>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</si>
  <si>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</si>
  <si>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</si>
  <si>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</si>
  <si>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</si>
  <si>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</si>
  <si>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</si>
  <si>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</si>
  <si>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6/12e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</si>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</sst>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trike/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4" fontId="3" fillId="0" borderId="0" xfId="0" applyNumberFormat="1" applyFont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3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3" borderId="1" xfId="0" applyFont="1" applyFill="1" applyBorder="1"/>
    <xf numFmtId="3" fontId="3" fillId="3" borderId="1" xfId="0" applyNumberFormat="1" applyFont="1" applyFill="1" applyBorder="1" applyAlignment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3" borderId="1" xfId="0" applyFont="1" applyFill="1" applyBorder="1" applyProtection="1">
      <protection locked="0"/>
    </xf>
    <xf numFmtId="14" fontId="3" fillId="3" borderId="1" xfId="0" applyNumberFormat="1" applyFont="1" applyFill="1" applyBorder="1" applyAlignment="1">
      <alignment horizontal="left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left"/>
      <protection locked="0"/>
    </xf>
    <xf numFmtId="0" fontId="3" fillId="3" borderId="0" xfId="0" applyFont="1" applyFill="1"/>
    <xf numFmtId="44" fontId="5" fillId="0" borderId="0" xfId="0" applyNumberFormat="1" applyFont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44" fontId="3" fillId="0" borderId="3" xfId="0" applyNumberFormat="1" applyFont="1" applyBorder="1"/>
    <xf numFmtId="14" fontId="3" fillId="0" borderId="4" xfId="0" applyNumberFormat="1" applyFont="1" applyBorder="1"/>
    <xf numFmtId="0" fontId="3" fillId="0" borderId="5" xfId="0" applyFont="1" applyBorder="1" applyAlignment="1">
      <alignment horizontal="left"/>
    </xf>
    <xf numFmtId="44" fontId="3" fillId="0" borderId="0" xfId="0" applyNumberFormat="1" applyFont="1" applyAlignment="1">
      <alignment horizontal="center"/>
    </xf>
    <xf numFmtId="44" fontId="3" fillId="0" borderId="6" xfId="0" applyNumberFormat="1" applyFont="1" applyBorder="1"/>
    <xf numFmtId="0" fontId="6" fillId="0" borderId="5" xfId="0" applyFont="1" applyBorder="1" applyAlignment="1">
      <alignment horizontal="left"/>
    </xf>
    <xf numFmtId="164" fontId="7" fillId="0" borderId="0" xfId="0" applyNumberFormat="1" applyFont="1" applyAlignment="1">
      <alignment horizontal="center"/>
    </xf>
    <xf numFmtId="44" fontId="7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44" fontId="3" fillId="4" borderId="0" xfId="0" applyNumberFormat="1" applyFont="1" applyFill="1" applyProtection="1">
      <protection locked="0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4" fontId="3" fillId="0" borderId="0" xfId="0" applyNumberFormat="1" applyFont="1" applyProtection="1">
      <protection locked="0"/>
    </xf>
    <xf numFmtId="0" fontId="5" fillId="0" borderId="0" xfId="0" applyFont="1" applyAlignment="1">
      <alignment horizontal="center"/>
    </xf>
    <xf numFmtId="9" fontId="5" fillId="0" borderId="0" xfId="0" applyNumberFormat="1" applyFont="1"/>
    <xf numFmtId="3" fontId="7" fillId="0" borderId="0" xfId="0" applyNumberFormat="1" applyFont="1" applyAlignment="1">
      <alignment vertical="center"/>
    </xf>
    <xf numFmtId="13" fontId="7" fillId="0" borderId="0" xfId="0" applyNumberFormat="1" applyFont="1" applyAlignment="1">
      <alignment horizontal="center"/>
    </xf>
    <xf numFmtId="0" fontId="4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16" fontId="3" fillId="0" borderId="0" xfId="0" applyNumberFormat="1" applyFont="1"/>
    <xf numFmtId="9" fontId="7" fillId="0" borderId="0" xfId="0" applyNumberFormat="1" applyFont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/>
    </xf>
    <xf numFmtId="44" fontId="3" fillId="4" borderId="8" xfId="0" applyNumberFormat="1" applyFont="1" applyFill="1" applyBorder="1" applyProtection="1">
      <protection locked="0"/>
    </xf>
    <xf numFmtId="0" fontId="3" fillId="0" borderId="5" xfId="0" applyFont="1" applyBorder="1"/>
    <xf numFmtId="165" fontId="2" fillId="0" borderId="0" xfId="0" applyNumberFormat="1" applyFont="1"/>
    <xf numFmtId="3" fontId="3" fillId="4" borderId="0" xfId="0" applyNumberFormat="1" applyFont="1" applyFill="1" applyAlignment="1" applyProtection="1">
      <alignment vertical="center"/>
      <protection locked="0"/>
    </xf>
    <xf numFmtId="44" fontId="3" fillId="0" borderId="0" xfId="1" applyFont="1" applyProtection="1"/>
    <xf numFmtId="0" fontId="3" fillId="0" borderId="5" xfId="0" applyFont="1" applyBorder="1" applyAlignment="1">
      <alignment wrapText="1"/>
    </xf>
    <xf numFmtId="44" fontId="3" fillId="4" borderId="9" xfId="0" applyNumberFormat="1" applyFont="1" applyFill="1" applyBorder="1" applyProtection="1">
      <protection locked="0"/>
    </xf>
    <xf numFmtId="9" fontId="3" fillId="0" borderId="0" xfId="0" applyNumberFormat="1" applyFont="1" applyAlignment="1">
      <alignment horizontal="center"/>
    </xf>
    <xf numFmtId="44" fontId="3" fillId="4" borderId="0" xfId="0" applyNumberFormat="1" applyFont="1" applyFill="1"/>
    <xf numFmtId="165" fontId="2" fillId="0" borderId="6" xfId="0" applyNumberFormat="1" applyFont="1" applyBorder="1"/>
    <xf numFmtId="44" fontId="2" fillId="4" borderId="0" xfId="0" applyNumberFormat="1" applyFont="1" applyFill="1"/>
    <xf numFmtId="44" fontId="2" fillId="5" borderId="0" xfId="0" applyNumberFormat="1" applyFont="1" applyFill="1"/>
    <xf numFmtId="165" fontId="2" fillId="5" borderId="0" xfId="0" applyNumberFormat="1" applyFont="1" applyFill="1"/>
    <xf numFmtId="44" fontId="2" fillId="5" borderId="0" xfId="0" applyNumberFormat="1" applyFont="1" applyFill="1" applyProtection="1">
      <protection locked="0"/>
    </xf>
    <xf numFmtId="44" fontId="2" fillId="5" borderId="6" xfId="0" applyNumberFormat="1" applyFont="1" applyFill="1" applyBorder="1"/>
    <xf numFmtId="44" fontId="3" fillId="4" borderId="0" xfId="0" applyNumberFormat="1" applyFont="1" applyFill="1" applyAlignment="1">
      <alignment horizontal="center"/>
    </xf>
    <xf numFmtId="4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Protection="1">
      <protection locked="0"/>
    </xf>
    <xf numFmtId="3" fontId="3" fillId="4" borderId="0" xfId="0" applyNumberFormat="1" applyFont="1" applyFill="1" applyAlignment="1">
      <alignment vertical="center"/>
    </xf>
    <xf numFmtId="44" fontId="3" fillId="6" borderId="0" xfId="0" applyNumberFormat="1" applyFont="1" applyFill="1" applyProtection="1">
      <protection locked="0"/>
    </xf>
    <xf numFmtId="44" fontId="9" fillId="6" borderId="0" xfId="0" applyNumberFormat="1" applyFont="1" applyFill="1" applyProtection="1">
      <protection locked="0"/>
    </xf>
    <xf numFmtId="44" fontId="9" fillId="0" borderId="0" xfId="0" applyNumberFormat="1" applyFont="1"/>
    <xf numFmtId="44" fontId="3" fillId="5" borderId="8" xfId="0" applyNumberFormat="1" applyFont="1" applyFill="1" applyBorder="1"/>
    <xf numFmtId="44" fontId="6" fillId="5" borderId="0" xfId="0" applyNumberFormat="1" applyFont="1" applyFill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vertical="center"/>
    </xf>
    <xf numFmtId="44" fontId="3" fillId="0" borderId="11" xfId="0" applyNumberFormat="1" applyFont="1" applyBorder="1"/>
    <xf numFmtId="9" fontId="3" fillId="0" borderId="11" xfId="2" applyFont="1" applyFill="1" applyBorder="1" applyProtection="1"/>
    <xf numFmtId="44" fontId="3" fillId="0" borderId="12" xfId="0" applyNumberFormat="1" applyFont="1" applyBorder="1"/>
    <xf numFmtId="44" fontId="3" fillId="0" borderId="13" xfId="0" applyNumberFormat="1" applyFont="1" applyBorder="1"/>
    <xf numFmtId="0" fontId="2" fillId="5" borderId="0" xfId="0" applyFont="1" applyFill="1" applyAlignment="1">
      <alignment horizontal="center"/>
    </xf>
    <xf numFmtId="44" fontId="3" fillId="5" borderId="0" xfId="0" applyNumberFormat="1" applyFont="1" applyFill="1"/>
    <xf numFmtId="44" fontId="3" fillId="5" borderId="13" xfId="0" applyNumberFormat="1" applyFont="1" applyFill="1" applyBorder="1"/>
    <xf numFmtId="0" fontId="2" fillId="0" borderId="0" xfId="0" applyFont="1"/>
    <xf numFmtId="0" fontId="3" fillId="6" borderId="14" xfId="0" applyFont="1" applyFill="1" applyBorder="1" applyProtection="1">
      <protection locked="0"/>
    </xf>
    <xf numFmtId="0" fontId="3" fillId="6" borderId="15" xfId="0" applyFont="1" applyFill="1" applyBorder="1" applyProtection="1">
      <protection locked="0"/>
    </xf>
    <xf numFmtId="0" fontId="3" fillId="6" borderId="15" xfId="0" applyFont="1" applyFill="1" applyBorder="1" applyAlignment="1" applyProtection="1">
      <alignment horizontal="center"/>
      <protection locked="0"/>
    </xf>
    <xf numFmtId="0" fontId="3" fillId="6" borderId="15" xfId="0" applyFont="1" applyFill="1" applyBorder="1" applyAlignment="1" applyProtection="1">
      <alignment vertical="center"/>
      <protection locked="0"/>
    </xf>
    <xf numFmtId="0" fontId="3" fillId="6" borderId="16" xfId="0" applyFont="1" applyFill="1" applyBorder="1" applyProtection="1">
      <protection locked="0"/>
    </xf>
    <xf numFmtId="0" fontId="3" fillId="6" borderId="7" xfId="0" applyFont="1" applyFill="1" applyBorder="1" applyProtection="1">
      <protection locked="0"/>
    </xf>
    <xf numFmtId="0" fontId="3" fillId="6" borderId="0" xfId="0" applyFont="1" applyFill="1" applyProtection="1">
      <protection locked="0"/>
    </xf>
    <xf numFmtId="0" fontId="3" fillId="6" borderId="0" xfId="0" applyFont="1" applyFill="1" applyAlignment="1" applyProtection="1">
      <alignment horizont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3" fillId="6" borderId="13" xfId="0" applyFont="1" applyFill="1" applyBorder="1" applyProtection="1">
      <protection locked="0"/>
    </xf>
    <xf numFmtId="0" fontId="3" fillId="6" borderId="17" xfId="0" applyFont="1" applyFill="1" applyBorder="1" applyAlignment="1" applyProtection="1">
      <alignment vertical="center"/>
      <protection locked="0"/>
    </xf>
    <xf numFmtId="0" fontId="3" fillId="6" borderId="0" xfId="0" applyFont="1" applyFill="1" applyAlignment="1" applyProtection="1">
      <alignment horizontal="left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7" fillId="6" borderId="7" xfId="0" applyFont="1" applyFill="1" applyBorder="1" applyProtection="1">
      <protection locked="0"/>
    </xf>
    <xf numFmtId="0" fontId="7" fillId="6" borderId="0" xfId="0" applyFont="1" applyFill="1" applyProtection="1">
      <protection locked="0"/>
    </xf>
    <xf numFmtId="0" fontId="7" fillId="6" borderId="0" xfId="0" applyFont="1" applyFill="1" applyAlignment="1" applyProtection="1">
      <alignment horizontal="center"/>
      <protection locked="0"/>
    </xf>
    <xf numFmtId="0" fontId="3" fillId="6" borderId="18" xfId="0" applyFont="1" applyFill="1" applyBorder="1" applyAlignment="1" applyProtection="1">
      <alignment vertical="center"/>
      <protection locked="0"/>
    </xf>
    <xf numFmtId="14" fontId="3" fillId="6" borderId="18" xfId="0" applyNumberFormat="1" applyFont="1" applyFill="1" applyBorder="1" applyAlignment="1" applyProtection="1">
      <alignment vertical="center"/>
      <protection locked="0"/>
    </xf>
    <xf numFmtId="14" fontId="3" fillId="6" borderId="0" xfId="0" applyNumberFormat="1" applyFont="1" applyFill="1" applyAlignment="1" applyProtection="1">
      <alignment horizontal="left"/>
      <protection locked="0"/>
    </xf>
    <xf numFmtId="0" fontId="3" fillId="6" borderId="19" xfId="0" applyFont="1" applyFill="1" applyBorder="1" applyProtection="1">
      <protection locked="0"/>
    </xf>
    <xf numFmtId="0" fontId="3" fillId="6" borderId="20" xfId="0" applyFont="1" applyFill="1" applyBorder="1" applyProtection="1">
      <protection locked="0"/>
    </xf>
    <xf numFmtId="0" fontId="3" fillId="6" borderId="20" xfId="0" applyFont="1" applyFill="1" applyBorder="1" applyAlignment="1" applyProtection="1">
      <alignment horizontal="center"/>
      <protection locked="0"/>
    </xf>
    <xf numFmtId="0" fontId="3" fillId="6" borderId="20" xfId="0" applyFont="1" applyFill="1" applyBorder="1" applyAlignment="1" applyProtection="1">
      <alignment vertical="center"/>
      <protection locked="0"/>
    </xf>
    <xf numFmtId="0" fontId="3" fillId="6" borderId="21" xfId="0" applyFont="1" applyFill="1" applyBorder="1" applyProtection="1">
      <protection locked="0"/>
    </xf>
    <xf numFmtId="0" fontId="3" fillId="7" borderId="22" xfId="0" applyFont="1" applyFill="1" applyBorder="1" applyAlignment="1">
      <alignment horizontal="left"/>
    </xf>
    <xf numFmtId="0" fontId="3" fillId="7" borderId="23" xfId="0" applyFont="1" applyFill="1" applyBorder="1" applyAlignment="1">
      <alignment horizontal="left"/>
    </xf>
    <xf numFmtId="0" fontId="3" fillId="7" borderId="23" xfId="0" applyFont="1" applyFill="1" applyBorder="1" applyAlignment="1">
      <alignment horizontal="center"/>
    </xf>
    <xf numFmtId="0" fontId="3" fillId="7" borderId="23" xfId="0" applyFont="1" applyFill="1" applyBorder="1" applyAlignment="1">
      <alignment vertical="center"/>
    </xf>
    <xf numFmtId="0" fontId="3" fillId="7" borderId="24" xfId="0" applyFont="1" applyFill="1" applyBorder="1" applyAlignment="1">
      <alignment horizontal="left"/>
    </xf>
    <xf numFmtId="0" fontId="3" fillId="0" borderId="18" xfId="0" applyFont="1" applyBorder="1" applyAlignment="1">
      <alignment wrapText="1"/>
    </xf>
    <xf numFmtId="44" fontId="3" fillId="0" borderId="26" xfId="0" applyNumberFormat="1" applyFont="1" applyBorder="1"/>
    <xf numFmtId="0" fontId="3" fillId="0" borderId="25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vertical="center"/>
    </xf>
    <xf numFmtId="0" fontId="3" fillId="0" borderId="25" xfId="0" applyFont="1" applyBorder="1" applyAlignment="1">
      <alignment horizontal="right"/>
    </xf>
    <xf numFmtId="0" fontId="3" fillId="0" borderId="27" xfId="0" applyFont="1" applyBorder="1"/>
    <xf numFmtId="0" fontId="7" fillId="0" borderId="5" xfId="0" applyFont="1" applyBorder="1"/>
    <xf numFmtId="14" fontId="7" fillId="0" borderId="0" xfId="0" applyNumberFormat="1" applyFont="1" applyAlignment="1">
      <alignment horizontal="center" wrapText="1"/>
    </xf>
    <xf numFmtId="3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7" fillId="3" borderId="0" xfId="0" applyFont="1" applyFill="1"/>
    <xf numFmtId="14" fontId="7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wrapText="1"/>
    </xf>
    <xf numFmtId="3" fontId="5" fillId="0" borderId="0" xfId="0" applyNumberFormat="1" applyFont="1" applyAlignment="1" applyProtection="1">
      <alignment vertical="center"/>
      <protection locked="0"/>
    </xf>
    <xf numFmtId="44" fontId="7" fillId="4" borderId="0" xfId="0" applyNumberFormat="1" applyFont="1" applyFill="1" applyProtection="1">
      <protection locked="0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5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13" fontId="5" fillId="0" borderId="0" xfId="0" applyNumberFormat="1" applyFont="1" applyAlignment="1">
      <alignment horizontal="center"/>
    </xf>
    <xf numFmtId="44" fontId="5" fillId="4" borderId="0" xfId="0" applyNumberFormat="1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20776" cy="232729"/>
    <xdr:pic>
      <xdr:nvPicPr>
        <xdr:cNvPr id="2" name="Picture 1">
          <a:extLst>
            <a:ext uri="{FF2B5EF4-FFF2-40B4-BE49-F238E27FC236}">
              <a16:creationId xmlns:a16="http://schemas.microsoft.com/office/drawing/2014/main" id="{F1FCE4B2-E4F5-4A00-BA71-F862F1A2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76225"/>
          <a:ext cx="1020776" cy="2327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8F51-AE3E-4D6A-9AAA-058A210A7846}">
  <sheetPr>
    <pageSetUpPr fitToPage="1"/>
  </sheetPr>
  <dimension ref="A1:V120"/>
  <sheetViews>
    <sheetView tabSelected="1" zoomScale="85" zoomScaleNormal="85" workbookViewId="0">
      <selection activeCell="P37" sqref="P37"/>
    </sheetView>
  </sheetViews>
  <sheetFormatPr defaultColWidth="8.7109375" defaultRowHeight="12.95"/>
  <cols>
    <col min="1" max="2" width="8.7109375" style="2"/>
    <col min="3" max="3" width="21.42578125" style="2" bestFit="1" customWidth="1"/>
    <col min="4" max="4" width="3.5703125" style="2" customWidth="1"/>
    <col min="5" max="5" width="50.140625" style="2" customWidth="1"/>
    <col min="6" max="6" width="7.85546875" style="2" customWidth="1"/>
    <col min="7" max="7" width="11" style="3" customWidth="1"/>
    <col min="8" max="8" width="12.140625" style="4" customWidth="1"/>
    <col min="9" max="9" width="9.42578125" style="2" customWidth="1"/>
    <col min="10" max="10" width="18.42578125" style="2" customWidth="1"/>
    <col min="11" max="11" width="14.42578125" style="3" customWidth="1"/>
    <col min="12" max="12" width="9.5703125" style="2" customWidth="1"/>
    <col min="13" max="13" width="21.28515625" style="5" customWidth="1"/>
    <col min="14" max="14" width="9.5703125" style="5" customWidth="1"/>
    <col min="15" max="15" width="21.28515625" style="5" customWidth="1"/>
    <col min="16" max="16" width="14.5703125" style="5" customWidth="1"/>
    <col min="17" max="17" width="9.5703125" style="5" customWidth="1"/>
    <col min="18" max="18" width="21.140625" style="2" customWidth="1"/>
    <col min="19" max="19" width="4.5703125" style="5" customWidth="1"/>
    <col min="20" max="20" width="12.42578125" style="2" bestFit="1" customWidth="1"/>
    <col min="21" max="21" width="14.140625" style="2" bestFit="1" customWidth="1"/>
    <col min="22" max="16384" width="8.7109375" style="2"/>
  </cols>
  <sheetData>
    <row r="1" spans="1:19" ht="12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.95" customHeight="1"/>
    <row r="3" spans="1:19" ht="12.95" customHeight="1"/>
    <row r="4" spans="1:19" ht="12.95" customHeight="1"/>
    <row r="5" spans="1:19" ht="12.95" customHeight="1">
      <c r="C5" s="6" t="s">
        <v>1</v>
      </c>
      <c r="D5" s="6"/>
      <c r="E5" s="7" t="s">
        <v>2</v>
      </c>
    </row>
    <row r="6" spans="1:19" ht="12.95" customHeight="1">
      <c r="C6" s="6" t="s">
        <v>3</v>
      </c>
      <c r="D6" s="6"/>
      <c r="E6" s="8" t="s">
        <v>4</v>
      </c>
      <c r="F6" s="9"/>
    </row>
    <row r="7" spans="1:19" ht="12.95" customHeight="1">
      <c r="C7" s="6" t="s">
        <v>5</v>
      </c>
      <c r="D7" s="6"/>
      <c r="E7" s="10" t="s">
        <v>6</v>
      </c>
    </row>
    <row r="8" spans="1:19" ht="12.95" customHeight="1">
      <c r="C8" s="6" t="s">
        <v>7</v>
      </c>
      <c r="D8" s="6"/>
      <c r="E8" s="11">
        <v>142101</v>
      </c>
      <c r="F8" s="12"/>
      <c r="G8" s="13"/>
      <c r="H8" s="4" t="s">
        <v>8</v>
      </c>
      <c r="I8" s="14"/>
    </row>
    <row r="9" spans="1:19" ht="12.95" customHeight="1">
      <c r="C9" s="6" t="s">
        <v>9</v>
      </c>
      <c r="D9" s="6"/>
      <c r="E9" s="15" t="s">
        <v>10</v>
      </c>
    </row>
    <row r="10" spans="1:19" ht="12.95" customHeight="1">
      <c r="C10" s="6" t="s">
        <v>11</v>
      </c>
      <c r="D10" s="6"/>
      <c r="E10" s="16" t="s">
        <v>10</v>
      </c>
      <c r="F10" s="17"/>
      <c r="G10" s="18"/>
      <c r="J10" s="19"/>
    </row>
    <row r="11" spans="1:19" ht="12.95" customHeight="1">
      <c r="C11" s="20" t="s">
        <v>12</v>
      </c>
      <c r="D11" s="20"/>
      <c r="E11" s="21" t="s">
        <v>13</v>
      </c>
    </row>
    <row r="12" spans="1:19" ht="12.95" customHeight="1"/>
    <row r="13" spans="1:19" ht="44.45" customHeight="1" thickBot="1">
      <c r="C13" s="22"/>
      <c r="D13" s="22"/>
      <c r="R13" s="23"/>
    </row>
    <row r="14" spans="1:19" ht="12.95" customHeight="1">
      <c r="C14" s="24"/>
      <c r="D14" s="25"/>
      <c r="E14" s="25"/>
      <c r="F14" s="25"/>
      <c r="G14" s="26"/>
      <c r="H14" s="27"/>
      <c r="I14" s="25"/>
      <c r="J14" s="25"/>
      <c r="K14" s="26"/>
      <c r="L14" s="25"/>
      <c r="M14" s="28"/>
      <c r="N14" s="28"/>
      <c r="O14" s="28"/>
      <c r="P14" s="28"/>
      <c r="Q14" s="28"/>
      <c r="R14" s="28"/>
      <c r="S14" s="29"/>
    </row>
    <row r="15" spans="1:19" ht="30" customHeight="1">
      <c r="C15" s="30"/>
      <c r="M15" s="131" t="s">
        <v>14</v>
      </c>
      <c r="N15" s="35"/>
      <c r="O15" s="131" t="s">
        <v>15</v>
      </c>
      <c r="P15" s="145" t="s">
        <v>16</v>
      </c>
      <c r="Q15" s="145"/>
      <c r="R15" s="137" t="s">
        <v>17</v>
      </c>
      <c r="S15" s="32"/>
    </row>
    <row r="16" spans="1:19" ht="12.95" customHeight="1">
      <c r="C16" s="33" t="s">
        <v>18</v>
      </c>
      <c r="E16" s="2" t="s">
        <v>19</v>
      </c>
      <c r="F16" s="2" t="s">
        <v>20</v>
      </c>
      <c r="G16" s="3" t="s">
        <v>21</v>
      </c>
      <c r="H16" s="4" t="s">
        <v>22</v>
      </c>
      <c r="I16" s="2" t="s">
        <v>23</v>
      </c>
      <c r="J16" s="2" t="s">
        <v>24</v>
      </c>
      <c r="K16" s="3" t="s">
        <v>25</v>
      </c>
      <c r="M16" s="34" t="s">
        <v>26</v>
      </c>
      <c r="N16" s="35"/>
      <c r="O16" s="34" t="s">
        <v>27</v>
      </c>
      <c r="P16" s="145"/>
      <c r="Q16" s="145"/>
      <c r="R16" s="36" t="s">
        <v>28</v>
      </c>
      <c r="S16" s="32"/>
    </row>
    <row r="17" spans="3:20" ht="12.95" customHeight="1">
      <c r="C17" s="30" t="s">
        <v>29</v>
      </c>
      <c r="E17" s="2" t="s">
        <v>30</v>
      </c>
      <c r="F17" s="2" t="s">
        <v>31</v>
      </c>
      <c r="G17" s="3">
        <v>2</v>
      </c>
      <c r="H17" s="37">
        <v>157365</v>
      </c>
      <c r="I17" s="2" t="s">
        <v>32</v>
      </c>
      <c r="J17" s="38"/>
      <c r="K17" s="39"/>
      <c r="M17" s="38">
        <f>J17*H17*G17</f>
        <v>0</v>
      </c>
      <c r="O17" s="38">
        <f>M17*3</f>
        <v>0</v>
      </c>
      <c r="Q17" s="3">
        <v>2</v>
      </c>
      <c r="R17" s="38">
        <f>Q17*J17*H17</f>
        <v>0</v>
      </c>
      <c r="S17" s="32"/>
    </row>
    <row r="18" spans="3:20" ht="12.95" customHeight="1">
      <c r="C18" s="30" t="s">
        <v>29</v>
      </c>
      <c r="E18" s="2" t="s">
        <v>33</v>
      </c>
      <c r="F18" s="2" t="s">
        <v>31</v>
      </c>
      <c r="G18" s="3">
        <v>2</v>
      </c>
      <c r="H18" s="37">
        <f>(65458+0)*1.075</f>
        <v>70367.349999999991</v>
      </c>
      <c r="I18" s="2" t="s">
        <v>32</v>
      </c>
      <c r="J18" s="38"/>
      <c r="K18" s="39"/>
      <c r="M18" s="38">
        <f t="shared" ref="M18:M20" si="0">J18*H18*G18</f>
        <v>0</v>
      </c>
      <c r="O18" s="38">
        <f t="shared" ref="O18:O20" si="1">M18*3</f>
        <v>0</v>
      </c>
      <c r="Q18" s="3">
        <v>2</v>
      </c>
      <c r="R18" s="38">
        <f t="shared" ref="R18:R20" si="2">Q18*J18*H18</f>
        <v>0</v>
      </c>
      <c r="S18" s="32"/>
      <c r="T18" s="5"/>
    </row>
    <row r="19" spans="3:20" ht="12.95" customHeight="1">
      <c r="C19" s="30" t="s">
        <v>34</v>
      </c>
      <c r="E19" s="2" t="s">
        <v>35</v>
      </c>
      <c r="F19" s="2" t="s">
        <v>31</v>
      </c>
      <c r="G19" s="3">
        <v>2</v>
      </c>
      <c r="H19" s="48">
        <f>H17</f>
        <v>157365</v>
      </c>
      <c r="I19" s="2" t="s">
        <v>32</v>
      </c>
      <c r="J19" s="38"/>
      <c r="K19" s="39"/>
      <c r="M19" s="38">
        <f t="shared" si="0"/>
        <v>0</v>
      </c>
      <c r="O19" s="38">
        <f t="shared" si="1"/>
        <v>0</v>
      </c>
      <c r="Q19" s="3">
        <v>2</v>
      </c>
      <c r="R19" s="38">
        <f t="shared" ref="R19" si="3">Q19*J19*H19</f>
        <v>0</v>
      </c>
      <c r="S19" s="32"/>
      <c r="T19" s="5"/>
    </row>
    <row r="20" spans="3:20" ht="12.95" customHeight="1">
      <c r="C20" s="30" t="s">
        <v>34</v>
      </c>
      <c r="E20" s="2" t="s">
        <v>36</v>
      </c>
      <c r="F20" s="2" t="s">
        <v>31</v>
      </c>
      <c r="G20" s="3">
        <v>2</v>
      </c>
      <c r="H20" s="48">
        <f>H18</f>
        <v>70367.349999999991</v>
      </c>
      <c r="I20" s="2" t="s">
        <v>32</v>
      </c>
      <c r="J20" s="38"/>
      <c r="K20" s="39"/>
      <c r="M20" s="38">
        <f t="shared" si="0"/>
        <v>0</v>
      </c>
      <c r="O20" s="38">
        <f t="shared" si="1"/>
        <v>0</v>
      </c>
      <c r="Q20" s="3">
        <v>2</v>
      </c>
      <c r="R20" s="38">
        <f t="shared" si="2"/>
        <v>0</v>
      </c>
      <c r="S20" s="32"/>
      <c r="T20" s="5"/>
    </row>
    <row r="21" spans="3:20" ht="12.95" customHeight="1">
      <c r="C21" s="134"/>
      <c r="D21" s="53"/>
      <c r="E21" s="52"/>
      <c r="F21" s="52"/>
      <c r="G21" s="54"/>
      <c r="H21" s="45"/>
      <c r="I21" s="53"/>
      <c r="J21" s="42"/>
      <c r="K21" s="39"/>
      <c r="M21" s="42"/>
      <c r="O21" s="42"/>
      <c r="Q21" s="41"/>
      <c r="R21" s="42"/>
      <c r="S21" s="32"/>
      <c r="T21" s="5"/>
    </row>
    <row r="22" spans="3:20" ht="12.95" customHeight="1">
      <c r="C22" s="134" t="s">
        <v>37</v>
      </c>
      <c r="D22" s="53"/>
      <c r="E22" s="53" t="s">
        <v>38</v>
      </c>
      <c r="F22" s="53" t="s">
        <v>39</v>
      </c>
      <c r="G22" s="133">
        <v>1</v>
      </c>
      <c r="H22" s="45">
        <v>10000</v>
      </c>
      <c r="I22" s="53" t="s">
        <v>32</v>
      </c>
      <c r="J22" s="38"/>
      <c r="K22" s="39">
        <v>25</v>
      </c>
      <c r="M22" s="38">
        <f t="shared" ref="M22:M23" si="4">J22*H22*G22</f>
        <v>0</v>
      </c>
      <c r="O22" s="38">
        <f>M22*3</f>
        <v>0</v>
      </c>
      <c r="Q22" s="133">
        <v>1</v>
      </c>
      <c r="R22" s="38">
        <f t="shared" ref="R22:R23" si="5">Q22*J22*H22</f>
        <v>0</v>
      </c>
      <c r="S22" s="32"/>
      <c r="T22" s="5"/>
    </row>
    <row r="23" spans="3:20" ht="12.95" customHeight="1">
      <c r="C23" s="134" t="s">
        <v>37</v>
      </c>
      <c r="D23" s="53"/>
      <c r="E23" s="53" t="s">
        <v>40</v>
      </c>
      <c r="F23" s="53" t="s">
        <v>39</v>
      </c>
      <c r="G23" s="133">
        <v>1</v>
      </c>
      <c r="H23" s="45">
        <v>10000</v>
      </c>
      <c r="I23" s="53" t="s">
        <v>32</v>
      </c>
      <c r="J23" s="38"/>
      <c r="K23" s="39">
        <v>17</v>
      </c>
      <c r="M23" s="38">
        <f t="shared" si="4"/>
        <v>0</v>
      </c>
      <c r="O23" s="38">
        <f>M23*3</f>
        <v>0</v>
      </c>
      <c r="Q23" s="133">
        <v>1</v>
      </c>
      <c r="R23" s="38">
        <f t="shared" si="5"/>
        <v>0</v>
      </c>
      <c r="S23" s="32"/>
      <c r="T23" s="5"/>
    </row>
    <row r="24" spans="3:20" ht="12.95" customHeight="1">
      <c r="C24" s="135"/>
      <c r="D24" s="53"/>
      <c r="E24" s="53"/>
      <c r="F24" s="53"/>
      <c r="G24" s="133"/>
      <c r="H24" s="45"/>
      <c r="I24" s="53"/>
      <c r="J24" s="42"/>
      <c r="K24" s="39"/>
      <c r="M24" s="42"/>
      <c r="O24" s="42"/>
      <c r="Q24" s="133"/>
      <c r="R24" s="42"/>
      <c r="S24" s="32"/>
      <c r="T24" s="44"/>
    </row>
    <row r="25" spans="3:20" ht="12.95" customHeight="1">
      <c r="C25" s="134" t="s">
        <v>41</v>
      </c>
      <c r="D25" s="53"/>
      <c r="E25" s="52" t="s">
        <v>42</v>
      </c>
      <c r="F25" s="53" t="s">
        <v>39</v>
      </c>
      <c r="G25" s="133" t="s">
        <v>43</v>
      </c>
      <c r="H25" s="45">
        <v>82</v>
      </c>
      <c r="I25" s="53" t="s">
        <v>44</v>
      </c>
      <c r="J25" s="38"/>
      <c r="K25" s="31"/>
      <c r="M25" s="38">
        <f>J25*H25</f>
        <v>0</v>
      </c>
      <c r="O25" s="38">
        <f t="shared" ref="O25:O39" si="6">M25*3</f>
        <v>0</v>
      </c>
      <c r="Q25" s="46" t="s">
        <v>45</v>
      </c>
      <c r="R25" s="38">
        <f>M25*6/12</f>
        <v>0</v>
      </c>
      <c r="S25" s="32"/>
      <c r="T25" s="5"/>
    </row>
    <row r="26" spans="3:20" ht="12.95" customHeight="1">
      <c r="C26" s="134" t="s">
        <v>41</v>
      </c>
      <c r="D26" s="53"/>
      <c r="E26" s="52" t="s">
        <v>46</v>
      </c>
      <c r="F26" s="53" t="s">
        <v>39</v>
      </c>
      <c r="G26" s="54" t="s">
        <v>43</v>
      </c>
      <c r="H26" s="45">
        <v>1195</v>
      </c>
      <c r="I26" s="52" t="s">
        <v>44</v>
      </c>
      <c r="J26" s="38"/>
      <c r="K26" s="31"/>
      <c r="M26" s="38">
        <f t="shared" ref="M26:M39" si="7">J26*H26</f>
        <v>0</v>
      </c>
      <c r="O26" s="38">
        <f t="shared" si="6"/>
        <v>0</v>
      </c>
      <c r="Q26" s="46" t="s">
        <v>45</v>
      </c>
      <c r="R26" s="38">
        <f t="shared" ref="R26:R33" si="8">M26*6/12</f>
        <v>0</v>
      </c>
      <c r="S26" s="32"/>
      <c r="T26" s="5"/>
    </row>
    <row r="27" spans="3:20" ht="12.95" customHeight="1">
      <c r="C27" s="134" t="s">
        <v>47</v>
      </c>
      <c r="D27" s="53"/>
      <c r="E27" s="52" t="s">
        <v>48</v>
      </c>
      <c r="F27" s="52" t="s">
        <v>49</v>
      </c>
      <c r="G27" s="54" t="s">
        <v>43</v>
      </c>
      <c r="H27" s="45">
        <v>69</v>
      </c>
      <c r="I27" s="52" t="s">
        <v>44</v>
      </c>
      <c r="J27" s="38"/>
      <c r="K27" s="31"/>
      <c r="M27" s="38">
        <f t="shared" si="7"/>
        <v>0</v>
      </c>
      <c r="O27" s="38">
        <f t="shared" si="6"/>
        <v>0</v>
      </c>
      <c r="Q27" s="46" t="s">
        <v>45</v>
      </c>
      <c r="R27" s="38">
        <f t="shared" si="8"/>
        <v>0</v>
      </c>
      <c r="S27" s="32"/>
      <c r="T27" s="5"/>
    </row>
    <row r="28" spans="3:20" ht="12.95" customHeight="1">
      <c r="C28" s="134" t="s">
        <v>47</v>
      </c>
      <c r="D28" s="53"/>
      <c r="E28" s="52" t="s">
        <v>50</v>
      </c>
      <c r="F28" s="52" t="s">
        <v>49</v>
      </c>
      <c r="G28" s="54" t="s">
        <v>43</v>
      </c>
      <c r="H28" s="45">
        <v>486</v>
      </c>
      <c r="I28" s="52" t="s">
        <v>44</v>
      </c>
      <c r="J28" s="38"/>
      <c r="K28" s="31"/>
      <c r="M28" s="38">
        <f t="shared" si="7"/>
        <v>0</v>
      </c>
      <c r="O28" s="38">
        <f t="shared" si="6"/>
        <v>0</v>
      </c>
      <c r="Q28" s="46" t="s">
        <v>45</v>
      </c>
      <c r="R28" s="38">
        <f t="shared" si="8"/>
        <v>0</v>
      </c>
      <c r="S28" s="32"/>
      <c r="T28" s="5"/>
    </row>
    <row r="29" spans="3:20" ht="12.95" customHeight="1">
      <c r="C29" s="51" t="s">
        <v>51</v>
      </c>
      <c r="D29" s="52"/>
      <c r="E29" s="52" t="s">
        <v>52</v>
      </c>
      <c r="F29" s="53" t="s">
        <v>39</v>
      </c>
      <c r="G29" s="54" t="s">
        <v>43</v>
      </c>
      <c r="H29" s="45">
        <v>1295</v>
      </c>
      <c r="I29" s="52" t="s">
        <v>44</v>
      </c>
      <c r="J29" s="38"/>
      <c r="K29" s="31"/>
      <c r="M29" s="38">
        <f t="shared" si="7"/>
        <v>0</v>
      </c>
      <c r="O29" s="38">
        <f t="shared" si="6"/>
        <v>0</v>
      </c>
      <c r="Q29" s="46" t="s">
        <v>45</v>
      </c>
      <c r="R29" s="38">
        <f t="shared" si="8"/>
        <v>0</v>
      </c>
      <c r="S29" s="32"/>
      <c r="T29" s="5"/>
    </row>
    <row r="30" spans="3:20" ht="12.95" customHeight="1">
      <c r="C30" s="51" t="s">
        <v>53</v>
      </c>
      <c r="D30" s="52"/>
      <c r="E30" s="52" t="s">
        <v>54</v>
      </c>
      <c r="F30" s="53" t="s">
        <v>39</v>
      </c>
      <c r="G30" s="54" t="s">
        <v>43</v>
      </c>
      <c r="H30" s="45">
        <v>207953</v>
      </c>
      <c r="I30" s="52" t="s">
        <v>32</v>
      </c>
      <c r="J30" s="38"/>
      <c r="K30" s="31"/>
      <c r="M30" s="38">
        <f t="shared" si="7"/>
        <v>0</v>
      </c>
      <c r="O30" s="38">
        <f t="shared" si="6"/>
        <v>0</v>
      </c>
      <c r="Q30" s="46" t="s">
        <v>45</v>
      </c>
      <c r="R30" s="38">
        <f t="shared" si="8"/>
        <v>0</v>
      </c>
      <c r="S30" s="32"/>
      <c r="T30" s="5"/>
    </row>
    <row r="31" spans="3:20" ht="12.95" customHeight="1">
      <c r="C31" s="51" t="s">
        <v>53</v>
      </c>
      <c r="D31" s="52"/>
      <c r="E31" s="52" t="s">
        <v>55</v>
      </c>
      <c r="F31" s="53" t="s">
        <v>39</v>
      </c>
      <c r="G31" s="54" t="s">
        <v>43</v>
      </c>
      <c r="H31" s="45">
        <v>103222</v>
      </c>
      <c r="I31" s="52" t="s">
        <v>32</v>
      </c>
      <c r="J31" s="38"/>
      <c r="K31" s="31"/>
      <c r="M31" s="38">
        <f t="shared" si="7"/>
        <v>0</v>
      </c>
      <c r="O31" s="38">
        <f t="shared" si="6"/>
        <v>0</v>
      </c>
      <c r="Q31" s="46" t="s">
        <v>45</v>
      </c>
      <c r="R31" s="38">
        <f t="shared" si="8"/>
        <v>0</v>
      </c>
      <c r="S31" s="32"/>
      <c r="T31" s="5"/>
    </row>
    <row r="32" spans="3:20" ht="12.95" customHeight="1">
      <c r="C32" s="51" t="s">
        <v>56</v>
      </c>
      <c r="D32" s="52"/>
      <c r="E32" s="52" t="s">
        <v>57</v>
      </c>
      <c r="F32" s="53" t="s">
        <v>39</v>
      </c>
      <c r="G32" s="54" t="s">
        <v>43</v>
      </c>
      <c r="H32" s="45">
        <v>500</v>
      </c>
      <c r="I32" s="52" t="s">
        <v>44</v>
      </c>
      <c r="J32" s="38"/>
      <c r="K32" s="31"/>
      <c r="M32" s="38">
        <f t="shared" si="7"/>
        <v>0</v>
      </c>
      <c r="O32" s="38">
        <f t="shared" si="6"/>
        <v>0</v>
      </c>
      <c r="Q32" s="46" t="s">
        <v>45</v>
      </c>
      <c r="R32" s="38">
        <f t="shared" si="8"/>
        <v>0</v>
      </c>
      <c r="S32" s="32"/>
      <c r="T32" s="5"/>
    </row>
    <row r="33" spans="3:22" ht="12.95" customHeight="1">
      <c r="C33" s="51" t="s">
        <v>58</v>
      </c>
      <c r="D33" s="52"/>
      <c r="E33" s="52" t="s">
        <v>59</v>
      </c>
      <c r="F33" s="53" t="s">
        <v>39</v>
      </c>
      <c r="G33" s="54" t="s">
        <v>43</v>
      </c>
      <c r="H33" s="45">
        <v>1</v>
      </c>
      <c r="I33" s="52" t="s">
        <v>60</v>
      </c>
      <c r="J33" s="38"/>
      <c r="K33" s="39"/>
      <c r="M33" s="38">
        <f t="shared" si="7"/>
        <v>0</v>
      </c>
      <c r="O33" s="38">
        <f t="shared" si="6"/>
        <v>0</v>
      </c>
      <c r="Q33" s="46" t="s">
        <v>45</v>
      </c>
      <c r="R33" s="38">
        <f t="shared" si="8"/>
        <v>0</v>
      </c>
      <c r="S33" s="32"/>
      <c r="T33" s="5"/>
      <c r="U33" s="49"/>
    </row>
    <row r="34" spans="3:22" ht="12.95" customHeight="1">
      <c r="C34" s="51" t="s">
        <v>61</v>
      </c>
      <c r="D34" s="52"/>
      <c r="E34" s="52" t="s">
        <v>62</v>
      </c>
      <c r="F34" s="52" t="s">
        <v>39</v>
      </c>
      <c r="G34" s="54" t="s">
        <v>43</v>
      </c>
      <c r="H34" s="45">
        <v>70658</v>
      </c>
      <c r="I34" s="52" t="s">
        <v>63</v>
      </c>
      <c r="J34" s="38"/>
      <c r="K34" s="31"/>
      <c r="M34" s="38">
        <f t="shared" si="7"/>
        <v>0</v>
      </c>
      <c r="O34" s="38">
        <f t="shared" si="6"/>
        <v>0</v>
      </c>
      <c r="Q34" s="50">
        <v>1</v>
      </c>
      <c r="R34" s="142">
        <f>J34*H34*Q34</f>
        <v>0</v>
      </c>
      <c r="S34" s="32"/>
      <c r="T34" s="5"/>
    </row>
    <row r="35" spans="3:22" ht="12.95" customHeight="1">
      <c r="C35" s="51" t="s">
        <v>64</v>
      </c>
      <c r="D35" s="52"/>
      <c r="E35" s="52" t="s">
        <v>65</v>
      </c>
      <c r="F35" s="52" t="s">
        <v>39</v>
      </c>
      <c r="G35" s="138" t="s">
        <v>43</v>
      </c>
      <c r="H35" s="45">
        <v>92434</v>
      </c>
      <c r="I35" s="52" t="s">
        <v>63</v>
      </c>
      <c r="J35" s="38"/>
      <c r="K35" s="31"/>
      <c r="M35" s="38">
        <f t="shared" si="7"/>
        <v>0</v>
      </c>
      <c r="O35" s="38">
        <f t="shared" si="6"/>
        <v>0</v>
      </c>
      <c r="Q35" s="50">
        <v>1</v>
      </c>
      <c r="R35" s="142">
        <f t="shared" ref="R35:R37" si="9">J35*H35*Q35</f>
        <v>0</v>
      </c>
      <c r="S35" s="32"/>
      <c r="T35" s="5"/>
      <c r="V35" s="19"/>
    </row>
    <row r="36" spans="3:22" ht="12.95" customHeight="1">
      <c r="C36" s="51" t="s">
        <v>66</v>
      </c>
      <c r="D36" s="52"/>
      <c r="E36" s="52" t="s">
        <v>65</v>
      </c>
      <c r="F36" s="52" t="s">
        <v>39</v>
      </c>
      <c r="G36" s="54">
        <v>1</v>
      </c>
      <c r="H36" s="45">
        <v>92434</v>
      </c>
      <c r="I36" s="52" t="s">
        <v>63</v>
      </c>
      <c r="J36" s="38"/>
      <c r="K36" s="31"/>
      <c r="M36" s="38">
        <f>J36*H36*G36</f>
        <v>0</v>
      </c>
      <c r="O36" s="38">
        <f t="shared" si="6"/>
        <v>0</v>
      </c>
      <c r="Q36" s="50">
        <v>1</v>
      </c>
      <c r="R36" s="142">
        <f t="shared" si="9"/>
        <v>0</v>
      </c>
      <c r="S36" s="32"/>
      <c r="T36" s="5"/>
      <c r="V36" s="19"/>
    </row>
    <row r="37" spans="3:22" ht="12.95" customHeight="1">
      <c r="C37" s="51" t="s">
        <v>67</v>
      </c>
      <c r="D37" s="52"/>
      <c r="E37" s="52" t="s">
        <v>68</v>
      </c>
      <c r="F37" s="52" t="s">
        <v>39</v>
      </c>
      <c r="G37" s="54">
        <v>1</v>
      </c>
      <c r="H37" s="45">
        <v>92434</v>
      </c>
      <c r="I37" s="52" t="s">
        <v>63</v>
      </c>
      <c r="J37" s="38"/>
      <c r="K37" s="31"/>
      <c r="M37" s="38">
        <f>J37*H37*G37</f>
        <v>0</v>
      </c>
      <c r="O37" s="38">
        <f t="shared" si="6"/>
        <v>0</v>
      </c>
      <c r="Q37" s="50">
        <v>1</v>
      </c>
      <c r="R37" s="142">
        <f t="shared" si="9"/>
        <v>0</v>
      </c>
      <c r="S37" s="32"/>
      <c r="T37" s="5"/>
      <c r="V37" s="19"/>
    </row>
    <row r="38" spans="3:22" ht="12.95" customHeight="1">
      <c r="C38" s="51" t="s">
        <v>69</v>
      </c>
      <c r="D38" s="52"/>
      <c r="E38" s="52" t="s">
        <v>70</v>
      </c>
      <c r="F38" s="53" t="s">
        <v>39</v>
      </c>
      <c r="G38" s="138" t="s">
        <v>43</v>
      </c>
      <c r="H38" s="132">
        <v>1</v>
      </c>
      <c r="I38" s="52" t="s">
        <v>60</v>
      </c>
      <c r="J38" s="38"/>
      <c r="M38" s="38">
        <f t="shared" si="7"/>
        <v>0</v>
      </c>
      <c r="O38" s="38">
        <f t="shared" si="6"/>
        <v>0</v>
      </c>
      <c r="Q38" s="46" t="s">
        <v>45</v>
      </c>
      <c r="R38" s="38">
        <f>M38*6/12</f>
        <v>0</v>
      </c>
      <c r="S38" s="32"/>
      <c r="T38" s="5"/>
    </row>
    <row r="39" spans="3:22" ht="12.95" customHeight="1">
      <c r="C39" s="51" t="s">
        <v>71</v>
      </c>
      <c r="D39" s="52"/>
      <c r="E39" s="52" t="s">
        <v>72</v>
      </c>
      <c r="F39" s="52" t="s">
        <v>39</v>
      </c>
      <c r="G39" s="138" t="s">
        <v>43</v>
      </c>
      <c r="H39" s="45">
        <v>1</v>
      </c>
      <c r="I39" s="52" t="s">
        <v>60</v>
      </c>
      <c r="J39" s="38"/>
      <c r="M39" s="38">
        <f t="shared" si="7"/>
        <v>0</v>
      </c>
      <c r="O39" s="38">
        <f t="shared" si="6"/>
        <v>0</v>
      </c>
      <c r="Q39" s="46" t="s">
        <v>45</v>
      </c>
      <c r="R39" s="38">
        <f>M39*6/12</f>
        <v>0</v>
      </c>
      <c r="S39" s="32"/>
      <c r="T39" s="5"/>
    </row>
    <row r="40" spans="3:22" ht="12.95" customHeight="1">
      <c r="C40" s="139" t="s">
        <v>73</v>
      </c>
      <c r="D40" s="19"/>
      <c r="E40" s="140" t="s">
        <v>74</v>
      </c>
      <c r="F40" s="19" t="s">
        <v>39</v>
      </c>
      <c r="G40" s="144" t="s">
        <v>75</v>
      </c>
      <c r="H40" s="141">
        <v>9255</v>
      </c>
      <c r="I40" s="140" t="s">
        <v>44</v>
      </c>
      <c r="J40" s="38"/>
      <c r="M40" s="149">
        <f>J40*H40*(1/3)</f>
        <v>0</v>
      </c>
      <c r="N40" s="23"/>
      <c r="O40" s="149">
        <f t="shared" ref="O40" si="10">M40*3</f>
        <v>0</v>
      </c>
      <c r="Q40" s="148">
        <v>1</v>
      </c>
      <c r="R40" s="149">
        <f>Q40*J40*H40*(1/3)</f>
        <v>0</v>
      </c>
      <c r="S40" s="32"/>
      <c r="T40" s="5"/>
    </row>
    <row r="41" spans="3:22" ht="12.95" customHeight="1">
      <c r="C41" s="143"/>
      <c r="D41" s="19"/>
      <c r="E41" s="140"/>
      <c r="F41" s="19"/>
      <c r="G41" s="133"/>
      <c r="H41" s="141"/>
      <c r="I41" s="140"/>
      <c r="J41" s="42"/>
      <c r="M41" s="42"/>
      <c r="O41" s="42"/>
      <c r="Q41" s="46"/>
      <c r="R41" s="42"/>
      <c r="S41" s="32"/>
      <c r="T41" s="5"/>
    </row>
    <row r="42" spans="3:22" ht="12.95" customHeight="1">
      <c r="C42" s="51" t="s">
        <v>76</v>
      </c>
      <c r="D42" s="52"/>
      <c r="E42" s="52" t="s">
        <v>77</v>
      </c>
      <c r="F42" s="53" t="s">
        <v>39</v>
      </c>
      <c r="G42" s="54"/>
      <c r="H42" s="45">
        <v>1</v>
      </c>
      <c r="I42" s="52" t="s">
        <v>60</v>
      </c>
      <c r="J42" s="38"/>
      <c r="M42" s="38">
        <f>J42*H42</f>
        <v>0</v>
      </c>
      <c r="O42" s="38">
        <f>M42*3</f>
        <v>0</v>
      </c>
      <c r="Q42" s="50">
        <v>1</v>
      </c>
      <c r="R42" s="142">
        <f>J42*H42*Q42</f>
        <v>0</v>
      </c>
      <c r="S42" s="32"/>
      <c r="T42" s="5"/>
    </row>
    <row r="43" spans="3:22" ht="12.95" customHeight="1">
      <c r="C43" s="51"/>
      <c r="D43" s="52"/>
      <c r="E43" s="52"/>
      <c r="F43" s="53"/>
      <c r="G43" s="54"/>
      <c r="H43" s="132"/>
      <c r="I43" s="52"/>
      <c r="J43" s="42"/>
      <c r="M43" s="42"/>
      <c r="O43" s="42"/>
      <c r="Q43" s="46"/>
      <c r="R43" s="42"/>
      <c r="S43" s="32"/>
      <c r="T43" s="5"/>
    </row>
    <row r="44" spans="3:22" ht="12.95" customHeight="1">
      <c r="C44" s="51"/>
      <c r="D44" s="52"/>
      <c r="E44" s="52"/>
      <c r="F44" s="53"/>
      <c r="G44" s="133"/>
      <c r="H44" s="45"/>
      <c r="I44" s="53"/>
      <c r="J44" s="42"/>
      <c r="K44" s="39"/>
      <c r="M44" s="42"/>
      <c r="O44" s="42"/>
      <c r="Q44" s="35"/>
      <c r="R44" s="42"/>
      <c r="S44" s="32"/>
      <c r="T44" s="5"/>
    </row>
    <row r="45" spans="3:22" ht="12.95" customHeight="1">
      <c r="C45" s="51" t="s">
        <v>78</v>
      </c>
      <c r="D45" s="52"/>
      <c r="E45" s="52" t="s">
        <v>79</v>
      </c>
      <c r="F45" s="53"/>
      <c r="G45" s="133"/>
      <c r="H45" s="45">
        <v>1</v>
      </c>
      <c r="I45" s="53" t="s">
        <v>60</v>
      </c>
      <c r="J45" s="38"/>
      <c r="K45" s="39"/>
      <c r="M45" s="38">
        <f>J45*H45</f>
        <v>0</v>
      </c>
      <c r="O45" s="38">
        <f>M45*3</f>
        <v>0</v>
      </c>
      <c r="Q45" s="50">
        <v>1</v>
      </c>
      <c r="R45" s="142">
        <f>J45*H45*Q45</f>
        <v>0</v>
      </c>
      <c r="S45" s="32"/>
      <c r="T45" s="5"/>
    </row>
    <row r="46" spans="3:22" ht="12.95" customHeight="1" thickBot="1">
      <c r="C46" s="51"/>
      <c r="D46" s="52"/>
      <c r="E46" s="52" t="s">
        <v>80</v>
      </c>
      <c r="F46" s="53"/>
      <c r="G46" s="133"/>
      <c r="H46" s="45">
        <v>1</v>
      </c>
      <c r="I46" s="53" t="s">
        <v>60</v>
      </c>
      <c r="J46" s="38"/>
      <c r="K46" s="39"/>
      <c r="M46" s="38">
        <f>J46*H46</f>
        <v>0</v>
      </c>
      <c r="O46" s="38">
        <f>M46*3</f>
        <v>0</v>
      </c>
      <c r="Q46" s="46" t="s">
        <v>45</v>
      </c>
      <c r="R46" s="38">
        <f>M46*6/12</f>
        <v>0</v>
      </c>
      <c r="S46" s="32"/>
      <c r="T46" s="5"/>
    </row>
    <row r="47" spans="3:22" ht="12.95" customHeight="1" thickTop="1">
      <c r="C47" s="47"/>
      <c r="D47" s="40"/>
      <c r="E47" s="40" t="s">
        <v>81</v>
      </c>
      <c r="H47" s="37"/>
      <c r="J47" s="5"/>
      <c r="L47" s="55" t="s">
        <v>81</v>
      </c>
      <c r="M47" s="56">
        <f>SUM(M17:M46)</f>
        <v>0</v>
      </c>
      <c r="O47" s="56">
        <f>SUM(O17:O46)</f>
        <v>0</v>
      </c>
      <c r="Q47" s="31"/>
      <c r="R47" s="56">
        <f>SUM(R17:R46)</f>
        <v>0</v>
      </c>
      <c r="S47" s="32"/>
      <c r="U47" s="5"/>
    </row>
    <row r="48" spans="3:22" ht="12.95" customHeight="1">
      <c r="C48" s="57"/>
      <c r="H48" s="37"/>
      <c r="J48" s="5"/>
      <c r="Q48" s="31"/>
      <c r="R48" s="5"/>
      <c r="S48" s="32"/>
      <c r="U48" s="5"/>
    </row>
    <row r="49" spans="3:22" ht="12.95" customHeight="1">
      <c r="C49" s="57"/>
      <c r="E49" s="2" t="s">
        <v>82</v>
      </c>
      <c r="H49" s="37"/>
      <c r="J49" s="5"/>
      <c r="L49" s="58"/>
      <c r="Q49" s="31"/>
      <c r="R49" s="5"/>
      <c r="S49" s="32"/>
      <c r="U49" s="5"/>
    </row>
    <row r="50" spans="3:22" ht="12.95" customHeight="1">
      <c r="C50" s="57"/>
      <c r="E50" s="2" t="s">
        <v>83</v>
      </c>
      <c r="H50" s="59"/>
      <c r="I50" s="2" t="s">
        <v>84</v>
      </c>
      <c r="J50" s="38"/>
      <c r="K50" s="31"/>
      <c r="L50" s="58"/>
      <c r="M50" s="38"/>
      <c r="O50" s="38"/>
      <c r="Q50" s="31"/>
      <c r="R50" s="38"/>
      <c r="S50" s="32"/>
      <c r="U50" s="60"/>
    </row>
    <row r="51" spans="3:22" ht="12.95" customHeight="1">
      <c r="C51" s="57"/>
      <c r="E51" s="2" t="s">
        <v>85</v>
      </c>
      <c r="H51" s="59"/>
      <c r="I51" s="2" t="s">
        <v>84</v>
      </c>
      <c r="J51" s="38"/>
      <c r="K51" s="31"/>
      <c r="L51" s="58"/>
      <c r="M51" s="38"/>
      <c r="O51" s="38"/>
      <c r="Q51" s="31"/>
      <c r="R51" s="38"/>
      <c r="S51" s="32"/>
      <c r="U51" s="60"/>
    </row>
    <row r="52" spans="3:22" ht="12.95" customHeight="1">
      <c r="C52" s="57"/>
      <c r="E52" s="2" t="s">
        <v>86</v>
      </c>
      <c r="H52" s="59"/>
      <c r="I52" s="2" t="s">
        <v>84</v>
      </c>
      <c r="J52" s="38"/>
      <c r="K52" s="31"/>
      <c r="L52" s="58"/>
      <c r="M52" s="38"/>
      <c r="O52" s="38"/>
      <c r="Q52" s="31"/>
      <c r="R52" s="38"/>
      <c r="S52" s="32"/>
    </row>
    <row r="53" spans="3:22" ht="12.95" customHeight="1" thickBot="1">
      <c r="C53" s="61"/>
      <c r="E53" s="2" t="s">
        <v>87</v>
      </c>
      <c r="H53" s="59"/>
      <c r="I53" s="2" t="s">
        <v>84</v>
      </c>
      <c r="J53" s="38"/>
      <c r="K53" s="31"/>
      <c r="L53" s="58"/>
      <c r="M53" s="62"/>
      <c r="O53" s="62"/>
      <c r="R53" s="38"/>
      <c r="S53" s="32"/>
      <c r="T53" s="49"/>
      <c r="U53" s="5"/>
    </row>
    <row r="54" spans="3:22" ht="12.95" customHeight="1" thickTop="1">
      <c r="C54" s="61"/>
      <c r="E54" s="2" t="s">
        <v>88</v>
      </c>
      <c r="H54" s="37"/>
      <c r="J54" s="5"/>
      <c r="K54" s="63"/>
      <c r="L54" s="55" t="s">
        <v>89</v>
      </c>
      <c r="M54" s="38">
        <f>SUM(M50:M53)</f>
        <v>0</v>
      </c>
      <c r="O54" s="38">
        <f>SUM(O50:O53)</f>
        <v>0</v>
      </c>
      <c r="R54" s="56">
        <f>SUM(R50:R53)</f>
        <v>0</v>
      </c>
      <c r="S54" s="32"/>
      <c r="U54" s="5"/>
      <c r="V54" s="19"/>
    </row>
    <row r="55" spans="3:22" ht="12.95" customHeight="1">
      <c r="C55" s="61"/>
      <c r="H55" s="37"/>
      <c r="J55" s="5"/>
      <c r="K55" s="63"/>
      <c r="L55" s="58"/>
      <c r="R55" s="5"/>
      <c r="S55" s="32"/>
      <c r="U55" s="5"/>
    </row>
    <row r="56" spans="3:22" ht="12.95" customHeight="1">
      <c r="C56" s="61"/>
      <c r="E56" s="2" t="s">
        <v>90</v>
      </c>
      <c r="H56" s="37">
        <v>1</v>
      </c>
      <c r="I56" s="2" t="s">
        <v>91</v>
      </c>
      <c r="J56" s="64">
        <v>150000</v>
      </c>
      <c r="K56" s="63"/>
      <c r="L56" s="58"/>
      <c r="M56" s="64">
        <f>J56*H56</f>
        <v>150000</v>
      </c>
      <c r="O56" s="64">
        <f>M56*3</f>
        <v>450000</v>
      </c>
      <c r="R56" s="64">
        <v>75000</v>
      </c>
      <c r="S56" s="65"/>
    </row>
    <row r="57" spans="3:22" ht="12.95" customHeight="1">
      <c r="C57" s="61"/>
      <c r="H57" s="37"/>
      <c r="J57" s="5"/>
      <c r="K57" s="63"/>
      <c r="L57" s="58"/>
      <c r="R57" s="5"/>
      <c r="S57" s="32"/>
      <c r="U57" s="5"/>
    </row>
    <row r="58" spans="3:22" ht="12.95" customHeight="1">
      <c r="C58" s="61"/>
      <c r="H58" s="37"/>
      <c r="J58" s="5"/>
      <c r="K58" s="63"/>
      <c r="L58" s="58"/>
      <c r="R58" s="5"/>
      <c r="S58" s="32"/>
      <c r="U58" s="60"/>
    </row>
    <row r="59" spans="3:22" ht="12.95" customHeight="1">
      <c r="C59" s="57"/>
      <c r="H59" s="37"/>
      <c r="J59" s="5"/>
      <c r="L59" s="58" t="s">
        <v>92</v>
      </c>
      <c r="M59" s="66">
        <f>M47+M54+M56</f>
        <v>150000</v>
      </c>
      <c r="N59" s="58" t="s">
        <v>92</v>
      </c>
      <c r="O59" s="67">
        <f>O47+O54+O56</f>
        <v>450000</v>
      </c>
      <c r="P59" s="68" t="s">
        <v>93</v>
      </c>
      <c r="Q59" s="58"/>
      <c r="R59" s="69">
        <f>R47+R54+R56</f>
        <v>75000</v>
      </c>
      <c r="S59" s="70" t="s">
        <v>94</v>
      </c>
    </row>
    <row r="60" spans="3:22" ht="12.95" customHeight="1">
      <c r="C60" s="33" t="s">
        <v>95</v>
      </c>
      <c r="H60" s="37"/>
      <c r="J60" s="5"/>
      <c r="L60" s="58"/>
      <c r="R60" s="5"/>
      <c r="S60" s="32"/>
    </row>
    <row r="61" spans="3:22" ht="12.95" customHeight="1">
      <c r="C61" s="57"/>
      <c r="H61" s="37"/>
      <c r="J61" s="5"/>
      <c r="L61" s="58"/>
      <c r="R61" s="5"/>
      <c r="S61" s="32"/>
    </row>
    <row r="62" spans="3:22" ht="12.95" customHeight="1">
      <c r="C62" s="130" t="s">
        <v>96</v>
      </c>
      <c r="D62" s="53"/>
      <c r="E62" s="53" t="s">
        <v>97</v>
      </c>
      <c r="F62" s="53"/>
      <c r="G62" s="43">
        <v>1</v>
      </c>
      <c r="H62" s="45">
        <v>15000</v>
      </c>
      <c r="I62" s="2" t="s">
        <v>63</v>
      </c>
      <c r="J62" s="71"/>
      <c r="K62" s="72"/>
      <c r="L62" s="58"/>
      <c r="M62" s="38">
        <f>J62*H62*G62</f>
        <v>0</v>
      </c>
      <c r="O62" s="42"/>
      <c r="R62" s="5"/>
      <c r="S62" s="32"/>
    </row>
    <row r="63" spans="3:22" ht="12.95" customHeight="1">
      <c r="C63" s="130" t="s">
        <v>96</v>
      </c>
      <c r="D63" s="53"/>
      <c r="E63" s="53" t="s">
        <v>98</v>
      </c>
      <c r="F63" s="53"/>
      <c r="G63" s="43">
        <v>1</v>
      </c>
      <c r="H63" s="45">
        <v>20000</v>
      </c>
      <c r="I63" s="2" t="s">
        <v>63</v>
      </c>
      <c r="J63" s="71"/>
      <c r="K63" s="72"/>
      <c r="L63" s="58"/>
      <c r="M63" s="38">
        <f t="shared" ref="M63:M64" si="11">J63*H63*G63</f>
        <v>0</v>
      </c>
      <c r="O63" s="42"/>
      <c r="R63" s="5"/>
      <c r="S63" s="32"/>
    </row>
    <row r="64" spans="3:22" ht="12.95" customHeight="1">
      <c r="C64" s="130" t="s">
        <v>99</v>
      </c>
      <c r="D64" s="53"/>
      <c r="E64" s="53" t="s">
        <v>100</v>
      </c>
      <c r="F64" s="53"/>
      <c r="G64" s="43">
        <v>1</v>
      </c>
      <c r="H64" s="45">
        <v>50</v>
      </c>
      <c r="I64" s="2" t="s">
        <v>101</v>
      </c>
      <c r="J64" s="71"/>
      <c r="K64" s="72"/>
      <c r="L64" s="58"/>
      <c r="M64" s="38">
        <f t="shared" si="11"/>
        <v>0</v>
      </c>
      <c r="O64" s="42"/>
      <c r="R64" s="5"/>
      <c r="S64" s="32"/>
    </row>
    <row r="65" spans="3:19" ht="12.95" customHeight="1">
      <c r="C65" s="130" t="s">
        <v>102</v>
      </c>
      <c r="D65" s="53"/>
      <c r="E65" s="53" t="s">
        <v>103</v>
      </c>
      <c r="F65" s="53" t="s">
        <v>104</v>
      </c>
      <c r="G65" s="43"/>
      <c r="H65" s="45"/>
      <c r="J65" s="3"/>
      <c r="K65" s="73"/>
      <c r="L65" s="58"/>
      <c r="M65" s="42"/>
      <c r="O65" s="42"/>
      <c r="R65" s="5"/>
      <c r="S65" s="32"/>
    </row>
    <row r="66" spans="3:19" ht="12.95" customHeight="1">
      <c r="C66" s="130" t="s">
        <v>102</v>
      </c>
      <c r="D66" s="53"/>
      <c r="E66" s="53" t="s">
        <v>105</v>
      </c>
      <c r="F66" s="53" t="s">
        <v>104</v>
      </c>
      <c r="G66" s="43">
        <v>1</v>
      </c>
      <c r="H66" s="45">
        <v>2000</v>
      </c>
      <c r="I66" s="2" t="s">
        <v>32</v>
      </c>
      <c r="J66" s="71"/>
      <c r="K66" s="72"/>
      <c r="L66" s="58"/>
      <c r="M66" s="38">
        <f t="shared" ref="M66:M68" si="12">J66*H66*G66</f>
        <v>0</v>
      </c>
      <c r="O66" s="42"/>
      <c r="R66" s="5"/>
      <c r="S66" s="32"/>
    </row>
    <row r="67" spans="3:19" ht="12.95" customHeight="1">
      <c r="C67" s="130" t="s">
        <v>102</v>
      </c>
      <c r="D67" s="53"/>
      <c r="E67" s="53" t="s">
        <v>106</v>
      </c>
      <c r="F67" s="53" t="s">
        <v>104</v>
      </c>
      <c r="G67" s="43">
        <v>1</v>
      </c>
      <c r="H67" s="45">
        <v>10000</v>
      </c>
      <c r="I67" s="2" t="s">
        <v>32</v>
      </c>
      <c r="J67" s="71"/>
      <c r="K67" s="72"/>
      <c r="L67" s="58"/>
      <c r="M67" s="38">
        <f t="shared" si="12"/>
        <v>0</v>
      </c>
      <c r="O67" s="42"/>
      <c r="R67" s="5"/>
      <c r="S67" s="32"/>
    </row>
    <row r="68" spans="3:19" ht="12.95" customHeight="1">
      <c r="C68" s="130" t="s">
        <v>102</v>
      </c>
      <c r="D68" s="53"/>
      <c r="E68" s="53" t="s">
        <v>107</v>
      </c>
      <c r="F68" s="53" t="s">
        <v>104</v>
      </c>
      <c r="G68" s="43">
        <v>1</v>
      </c>
      <c r="H68" s="45">
        <v>490000</v>
      </c>
      <c r="I68" s="2" t="s">
        <v>32</v>
      </c>
      <c r="J68" s="71"/>
      <c r="K68" s="72"/>
      <c r="L68" s="58"/>
      <c r="M68" s="38">
        <f t="shared" si="12"/>
        <v>0</v>
      </c>
      <c r="O68" s="42"/>
      <c r="R68" s="5"/>
      <c r="S68" s="32"/>
    </row>
    <row r="69" spans="3:19" ht="12.95" customHeight="1">
      <c r="C69" s="130" t="s">
        <v>102</v>
      </c>
      <c r="D69" s="53"/>
      <c r="E69" s="136" t="s">
        <v>108</v>
      </c>
      <c r="F69" s="53" t="s">
        <v>104</v>
      </c>
      <c r="G69" s="43"/>
      <c r="H69" s="45"/>
      <c r="J69" s="31"/>
      <c r="K69" s="72"/>
      <c r="L69" s="58"/>
      <c r="M69" s="42"/>
      <c r="O69" s="42"/>
      <c r="R69" s="5"/>
      <c r="S69" s="32"/>
    </row>
    <row r="70" spans="3:19" ht="12.95" customHeight="1">
      <c r="C70" s="130" t="s">
        <v>102</v>
      </c>
      <c r="D70" s="53"/>
      <c r="E70" s="53" t="s">
        <v>109</v>
      </c>
      <c r="F70" s="53" t="s">
        <v>104</v>
      </c>
      <c r="G70" s="43">
        <v>1</v>
      </c>
      <c r="H70" s="45">
        <v>2000</v>
      </c>
      <c r="I70" s="2" t="s">
        <v>32</v>
      </c>
      <c r="J70" s="71"/>
      <c r="K70" s="72"/>
      <c r="L70" s="58"/>
      <c r="M70" s="38">
        <f t="shared" ref="M70:M72" si="13">J70*H70*G70</f>
        <v>0</v>
      </c>
      <c r="O70" s="42"/>
      <c r="R70" s="5"/>
      <c r="S70" s="32"/>
    </row>
    <row r="71" spans="3:19" ht="12.95" customHeight="1">
      <c r="C71" s="130" t="s">
        <v>102</v>
      </c>
      <c r="D71" s="53"/>
      <c r="E71" s="53" t="s">
        <v>110</v>
      </c>
      <c r="F71" s="53" t="s">
        <v>104</v>
      </c>
      <c r="G71" s="43">
        <v>1</v>
      </c>
      <c r="H71" s="45">
        <v>10000</v>
      </c>
      <c r="I71" s="2" t="s">
        <v>32</v>
      </c>
      <c r="J71" s="71"/>
      <c r="K71" s="72"/>
      <c r="L71" s="58"/>
      <c r="M71" s="38">
        <f t="shared" si="13"/>
        <v>0</v>
      </c>
      <c r="O71" s="42"/>
      <c r="R71" s="5"/>
      <c r="S71" s="32"/>
    </row>
    <row r="72" spans="3:19" ht="12.95" customHeight="1">
      <c r="C72" s="130" t="s">
        <v>102</v>
      </c>
      <c r="D72" s="53"/>
      <c r="E72" s="53" t="s">
        <v>111</v>
      </c>
      <c r="F72" s="53" t="s">
        <v>104</v>
      </c>
      <c r="G72" s="43">
        <v>1</v>
      </c>
      <c r="H72" s="45">
        <v>220000</v>
      </c>
      <c r="I72" s="2" t="s">
        <v>32</v>
      </c>
      <c r="J72" s="71"/>
      <c r="K72" s="72"/>
      <c r="L72" s="58"/>
      <c r="M72" s="38">
        <f t="shared" si="13"/>
        <v>0</v>
      </c>
      <c r="O72" s="42"/>
      <c r="R72" s="5"/>
      <c r="S72" s="32"/>
    </row>
    <row r="73" spans="3:19" ht="12.95" customHeight="1">
      <c r="C73" s="130" t="s">
        <v>112</v>
      </c>
      <c r="D73" s="53"/>
      <c r="E73" s="53" t="s">
        <v>113</v>
      </c>
      <c r="F73" s="53" t="s">
        <v>104</v>
      </c>
      <c r="G73" s="43"/>
      <c r="H73" s="45"/>
      <c r="J73" s="31"/>
      <c r="K73" s="72"/>
      <c r="L73" s="58"/>
      <c r="M73" s="42"/>
      <c r="O73" s="42"/>
      <c r="R73" s="5"/>
      <c r="S73" s="32"/>
    </row>
    <row r="74" spans="3:19" ht="12.95" customHeight="1">
      <c r="C74" s="130" t="s">
        <v>112</v>
      </c>
      <c r="D74" s="53"/>
      <c r="E74" s="53" t="s">
        <v>114</v>
      </c>
      <c r="F74" s="53" t="s">
        <v>104</v>
      </c>
      <c r="G74" s="43">
        <v>1</v>
      </c>
      <c r="H74" s="45">
        <f>H66</f>
        <v>2000</v>
      </c>
      <c r="I74" s="53" t="s">
        <v>32</v>
      </c>
      <c r="J74" s="71"/>
      <c r="K74" s="72"/>
      <c r="L74" s="58"/>
      <c r="M74" s="38">
        <f t="shared" ref="M74:M79" si="14">J74*H74*G74</f>
        <v>0</v>
      </c>
      <c r="O74" s="42"/>
      <c r="R74" s="5"/>
      <c r="S74" s="32"/>
    </row>
    <row r="75" spans="3:19" ht="12.95" customHeight="1">
      <c r="C75" s="130" t="s">
        <v>112</v>
      </c>
      <c r="D75" s="53"/>
      <c r="E75" s="53" t="s">
        <v>115</v>
      </c>
      <c r="F75" s="53" t="s">
        <v>104</v>
      </c>
      <c r="G75" s="43">
        <v>1</v>
      </c>
      <c r="H75" s="45">
        <f>H70</f>
        <v>2000</v>
      </c>
      <c r="I75" s="53" t="s">
        <v>32</v>
      </c>
      <c r="J75" s="71"/>
      <c r="K75" s="72"/>
      <c r="L75" s="58"/>
      <c r="M75" s="38">
        <f t="shared" si="14"/>
        <v>0</v>
      </c>
      <c r="O75" s="42"/>
      <c r="R75" s="5"/>
      <c r="S75" s="32"/>
    </row>
    <row r="76" spans="3:19" ht="12.95" customHeight="1">
      <c r="C76" s="130" t="s">
        <v>112</v>
      </c>
      <c r="D76" s="53"/>
      <c r="E76" s="53" t="s">
        <v>116</v>
      </c>
      <c r="F76" s="53" t="s">
        <v>104</v>
      </c>
      <c r="G76" s="43">
        <v>1</v>
      </c>
      <c r="H76" s="45">
        <f>H67</f>
        <v>10000</v>
      </c>
      <c r="I76" s="53" t="s">
        <v>32</v>
      </c>
      <c r="J76" s="71"/>
      <c r="K76" s="72"/>
      <c r="L76" s="58"/>
      <c r="M76" s="38">
        <f t="shared" si="14"/>
        <v>0</v>
      </c>
      <c r="O76" s="42"/>
      <c r="R76" s="5"/>
      <c r="S76" s="32"/>
    </row>
    <row r="77" spans="3:19" ht="12.95" customHeight="1">
      <c r="C77" s="130" t="s">
        <v>112</v>
      </c>
      <c r="D77" s="53"/>
      <c r="E77" s="53" t="s">
        <v>117</v>
      </c>
      <c r="F77" s="53" t="s">
        <v>104</v>
      </c>
      <c r="G77" s="43">
        <v>1</v>
      </c>
      <c r="H77" s="45">
        <f>H71</f>
        <v>10000</v>
      </c>
      <c r="I77" s="53" t="s">
        <v>32</v>
      </c>
      <c r="J77" s="71"/>
      <c r="K77" s="72"/>
      <c r="L77" s="58"/>
      <c r="M77" s="38">
        <f t="shared" si="14"/>
        <v>0</v>
      </c>
      <c r="O77" s="42"/>
      <c r="R77" s="5"/>
      <c r="S77" s="32"/>
    </row>
    <row r="78" spans="3:19" ht="12.95" customHeight="1">
      <c r="C78" s="130" t="s">
        <v>112</v>
      </c>
      <c r="D78" s="53"/>
      <c r="E78" s="53" t="s">
        <v>118</v>
      </c>
      <c r="F78" s="53" t="s">
        <v>104</v>
      </c>
      <c r="G78" s="43">
        <v>1</v>
      </c>
      <c r="H78" s="45">
        <f>H68</f>
        <v>490000</v>
      </c>
      <c r="I78" s="53" t="s">
        <v>32</v>
      </c>
      <c r="J78" s="71"/>
      <c r="K78" s="72"/>
      <c r="L78" s="58"/>
      <c r="M78" s="38">
        <f>J78*H78*G78</f>
        <v>0</v>
      </c>
      <c r="O78" s="42"/>
      <c r="R78" s="5"/>
      <c r="S78" s="32"/>
    </row>
    <row r="79" spans="3:19" ht="12.95" customHeight="1">
      <c r="C79" s="130" t="s">
        <v>112</v>
      </c>
      <c r="D79" s="53"/>
      <c r="E79" s="53" t="s">
        <v>119</v>
      </c>
      <c r="F79" s="53" t="s">
        <v>104</v>
      </c>
      <c r="G79" s="43">
        <v>1</v>
      </c>
      <c r="H79" s="45">
        <f>H72</f>
        <v>220000</v>
      </c>
      <c r="I79" s="53" t="s">
        <v>32</v>
      </c>
      <c r="J79" s="71"/>
      <c r="K79" s="72"/>
      <c r="L79" s="58"/>
      <c r="M79" s="38">
        <f t="shared" si="14"/>
        <v>0</v>
      </c>
      <c r="O79" s="42"/>
      <c r="R79" s="5"/>
      <c r="S79" s="32"/>
    </row>
    <row r="80" spans="3:19" ht="12.95" customHeight="1">
      <c r="C80" s="130" t="s">
        <v>120</v>
      </c>
      <c r="D80" s="53"/>
      <c r="E80" s="53" t="s">
        <v>121</v>
      </c>
      <c r="F80" s="53" t="s">
        <v>104</v>
      </c>
      <c r="G80" s="43">
        <v>1</v>
      </c>
      <c r="H80" s="45">
        <v>120000</v>
      </c>
      <c r="I80" s="2" t="s">
        <v>122</v>
      </c>
      <c r="J80" s="71"/>
      <c r="K80" s="72"/>
      <c r="L80" s="58"/>
      <c r="M80" s="38">
        <f>J80*H80*G80</f>
        <v>0</v>
      </c>
      <c r="O80" s="42"/>
      <c r="R80" s="5"/>
      <c r="S80" s="32"/>
    </row>
    <row r="81" spans="3:19" ht="12.95" customHeight="1">
      <c r="C81" s="130"/>
      <c r="D81" s="53"/>
      <c r="E81" s="53" t="s">
        <v>38</v>
      </c>
      <c r="F81" s="53" t="s">
        <v>39</v>
      </c>
      <c r="G81" s="133">
        <v>1</v>
      </c>
      <c r="H81" s="45">
        <v>10000</v>
      </c>
      <c r="I81" s="2" t="s">
        <v>32</v>
      </c>
      <c r="J81" s="71"/>
      <c r="K81" s="72"/>
      <c r="M81" s="38">
        <f>J81*H81*G81</f>
        <v>0</v>
      </c>
      <c r="O81" s="42"/>
      <c r="R81" s="5"/>
      <c r="S81" s="32"/>
    </row>
    <row r="82" spans="3:19" ht="12.95" customHeight="1" thickBot="1">
      <c r="C82" s="130"/>
      <c r="D82" s="53"/>
      <c r="E82" s="53" t="s">
        <v>40</v>
      </c>
      <c r="F82" s="53" t="s">
        <v>39</v>
      </c>
      <c r="G82" s="133">
        <v>1</v>
      </c>
      <c r="H82" s="45">
        <v>10000</v>
      </c>
      <c r="I82" s="2" t="s">
        <v>32</v>
      </c>
      <c r="J82" s="71"/>
      <c r="K82" s="72"/>
      <c r="M82" s="38">
        <f>J82*H82*G82</f>
        <v>0</v>
      </c>
      <c r="O82" s="42"/>
      <c r="R82" s="5"/>
      <c r="S82" s="32"/>
    </row>
    <row r="83" spans="3:19" ht="12.95" customHeight="1" thickTop="1">
      <c r="C83" s="57"/>
      <c r="J83" s="74"/>
      <c r="L83" s="55" t="s">
        <v>123</v>
      </c>
      <c r="M83" s="56"/>
      <c r="O83" s="42"/>
      <c r="R83" s="5"/>
      <c r="S83" s="32"/>
    </row>
    <row r="84" spans="3:19" ht="12.95" customHeight="1">
      <c r="C84" s="57"/>
      <c r="E84" s="2" t="s">
        <v>82</v>
      </c>
      <c r="H84" s="37"/>
      <c r="J84" s="42"/>
      <c r="L84" s="58"/>
      <c r="M84" s="42"/>
      <c r="O84" s="42"/>
      <c r="R84" s="5"/>
      <c r="S84" s="32"/>
    </row>
    <row r="85" spans="3:19" ht="12.95" customHeight="1">
      <c r="C85" s="57"/>
      <c r="E85" s="2" t="s">
        <v>86</v>
      </c>
      <c r="H85" s="75"/>
      <c r="I85" s="2" t="s">
        <v>84</v>
      </c>
      <c r="J85" s="38"/>
      <c r="L85" s="58"/>
      <c r="M85" s="76"/>
      <c r="O85" s="42"/>
      <c r="R85" s="5"/>
      <c r="S85" s="32"/>
    </row>
    <row r="86" spans="3:19" ht="12.95" customHeight="1">
      <c r="C86" s="57"/>
      <c r="E86" s="2" t="s">
        <v>87</v>
      </c>
      <c r="H86" s="75"/>
      <c r="I86" s="2" t="s">
        <v>84</v>
      </c>
      <c r="J86" s="38"/>
      <c r="L86" s="58"/>
      <c r="M86" s="76"/>
      <c r="O86" s="42"/>
      <c r="R86" s="5"/>
      <c r="S86" s="32"/>
    </row>
    <row r="87" spans="3:19" ht="12.95" customHeight="1" thickBot="1">
      <c r="C87" s="57"/>
      <c r="E87" s="2" t="s">
        <v>88</v>
      </c>
      <c r="L87" s="55" t="s">
        <v>89</v>
      </c>
      <c r="M87" s="77">
        <f>SUM(M85:M86)</f>
        <v>0</v>
      </c>
      <c r="N87" s="78"/>
      <c r="O87" s="42"/>
      <c r="P87" s="78"/>
      <c r="Q87" s="78"/>
      <c r="R87" s="78"/>
      <c r="S87" s="32"/>
    </row>
    <row r="88" spans="3:19" ht="12.95" customHeight="1" thickTop="1">
      <c r="C88" s="57"/>
      <c r="L88" s="55" t="s">
        <v>124</v>
      </c>
      <c r="M88" s="79">
        <f>M83+M87</f>
        <v>0</v>
      </c>
      <c r="N88" s="80" t="s">
        <v>125</v>
      </c>
      <c r="O88" s="42"/>
      <c r="R88" s="5"/>
      <c r="S88" s="32"/>
    </row>
    <row r="89" spans="3:19" ht="12.95" customHeight="1" thickBot="1">
      <c r="C89" s="81"/>
      <c r="D89" s="82"/>
      <c r="E89" s="82"/>
      <c r="F89" s="82"/>
      <c r="G89" s="83"/>
      <c r="H89" s="84"/>
      <c r="I89" s="82"/>
      <c r="J89" s="82"/>
      <c r="K89" s="83"/>
      <c r="L89" s="82"/>
      <c r="M89" s="85"/>
      <c r="N89" s="85"/>
      <c r="O89" s="85"/>
      <c r="P89" s="85"/>
      <c r="Q89" s="85"/>
      <c r="R89" s="86"/>
      <c r="S89" s="87"/>
    </row>
    <row r="90" spans="3:19" ht="12.95" customHeight="1">
      <c r="R90" s="5"/>
      <c r="S90" s="88"/>
    </row>
    <row r="91" spans="3:19" ht="12.95" customHeight="1">
      <c r="J91" s="89" t="s">
        <v>126</v>
      </c>
      <c r="K91" s="89"/>
      <c r="L91" s="89"/>
      <c r="M91" s="89"/>
      <c r="N91" s="89"/>
      <c r="O91" s="89"/>
      <c r="P91" s="67">
        <f>M88+O59+R59</f>
        <v>525000</v>
      </c>
      <c r="Q91" s="90"/>
      <c r="R91" s="90"/>
      <c r="S91" s="91"/>
    </row>
    <row r="92" spans="3:19" ht="13.5" customHeight="1" thickBot="1">
      <c r="C92" s="92"/>
      <c r="R92" s="5"/>
      <c r="S92" s="88"/>
    </row>
    <row r="93" spans="3:19" ht="12.95" customHeight="1">
      <c r="E93" s="93"/>
      <c r="F93" s="94"/>
      <c r="G93" s="95"/>
      <c r="H93" s="96"/>
      <c r="I93" s="94"/>
      <c r="J93" s="94"/>
      <c r="K93" s="95"/>
      <c r="L93" s="94"/>
      <c r="M93" s="94"/>
      <c r="N93" s="94"/>
      <c r="O93" s="94"/>
      <c r="P93" s="94"/>
      <c r="Q93" s="94"/>
      <c r="R93" s="94"/>
      <c r="S93" s="97"/>
    </row>
    <row r="94" spans="3:19" ht="12.95" customHeight="1">
      <c r="E94" s="98"/>
      <c r="F94" s="99"/>
      <c r="G94" s="100"/>
      <c r="H94" s="101"/>
      <c r="I94" s="99"/>
      <c r="J94" s="99"/>
      <c r="K94" s="100"/>
      <c r="L94" s="99"/>
      <c r="M94" s="99"/>
      <c r="N94" s="99"/>
      <c r="O94" s="99"/>
      <c r="P94" s="99"/>
      <c r="Q94" s="99"/>
      <c r="R94" s="99"/>
      <c r="S94" s="102"/>
    </row>
    <row r="95" spans="3:19" ht="12.95" customHeight="1">
      <c r="E95" s="98"/>
      <c r="F95" s="99"/>
      <c r="G95" s="100"/>
      <c r="H95" s="101"/>
      <c r="I95" s="99"/>
      <c r="J95" s="99" t="s">
        <v>127</v>
      </c>
      <c r="K95" s="100"/>
      <c r="L95" s="99"/>
      <c r="M95" s="99"/>
      <c r="N95" s="99"/>
      <c r="O95" s="99"/>
      <c r="P95" s="99"/>
      <c r="Q95" s="99"/>
      <c r="R95" s="99"/>
      <c r="S95" s="102"/>
    </row>
    <row r="96" spans="3:19" ht="12.95" customHeight="1">
      <c r="E96" s="98" t="s">
        <v>128</v>
      </c>
      <c r="F96" s="99"/>
      <c r="G96" s="100"/>
      <c r="H96" s="103"/>
      <c r="I96" s="104"/>
      <c r="J96" s="105"/>
      <c r="K96" s="105"/>
      <c r="L96" s="105"/>
      <c r="M96" s="99"/>
      <c r="N96" s="99"/>
      <c r="O96" s="99"/>
      <c r="P96" s="99"/>
      <c r="Q96" s="99"/>
      <c r="R96" s="99"/>
      <c r="S96" s="102"/>
    </row>
    <row r="97" spans="3:19" ht="12.95" customHeight="1">
      <c r="E97" s="106" t="s">
        <v>129</v>
      </c>
      <c r="F97" s="107"/>
      <c r="G97" s="108"/>
      <c r="H97" s="109"/>
      <c r="I97" s="104"/>
      <c r="J97" s="105"/>
      <c r="K97" s="105"/>
      <c r="L97" s="105"/>
      <c r="M97" s="99"/>
      <c r="N97" s="99"/>
      <c r="O97" s="99"/>
      <c r="P97" s="99"/>
      <c r="Q97" s="99"/>
      <c r="R97" s="99"/>
      <c r="S97" s="102"/>
    </row>
    <row r="98" spans="3:19" ht="12.95" customHeight="1">
      <c r="E98" s="98" t="s">
        <v>130</v>
      </c>
      <c r="F98" s="99"/>
      <c r="G98" s="100"/>
      <c r="H98" s="109"/>
      <c r="I98" s="104"/>
      <c r="J98" s="105"/>
      <c r="K98" s="105"/>
      <c r="L98" s="105"/>
      <c r="M98" s="99"/>
      <c r="N98" s="99"/>
      <c r="O98" s="99"/>
      <c r="P98" s="99"/>
      <c r="Q98" s="99"/>
      <c r="R98" s="99"/>
      <c r="S98" s="102"/>
    </row>
    <row r="99" spans="3:19" ht="12.95" customHeight="1">
      <c r="E99" s="98" t="s">
        <v>131</v>
      </c>
      <c r="F99" s="99"/>
      <c r="G99" s="100"/>
      <c r="H99" s="109"/>
      <c r="I99" s="104"/>
      <c r="J99" s="105"/>
      <c r="K99" s="105"/>
      <c r="L99" s="105"/>
      <c r="M99" s="99"/>
      <c r="N99" s="99"/>
      <c r="O99" s="99"/>
      <c r="P99" s="99"/>
      <c r="Q99" s="99"/>
      <c r="R99" s="99"/>
      <c r="S99" s="102"/>
    </row>
    <row r="100" spans="3:19" ht="12.95" customHeight="1">
      <c r="E100" s="98" t="s">
        <v>11</v>
      </c>
      <c r="F100" s="99"/>
      <c r="G100" s="100"/>
      <c r="H100" s="110"/>
      <c r="I100" s="111"/>
      <c r="J100" s="105"/>
      <c r="K100" s="105"/>
      <c r="L100" s="105"/>
      <c r="M100" s="99"/>
      <c r="N100" s="99"/>
      <c r="O100" s="99"/>
      <c r="P100" s="99"/>
      <c r="Q100" s="99"/>
      <c r="R100" s="99"/>
      <c r="S100" s="102"/>
    </row>
    <row r="101" spans="3:19" ht="13.5" customHeight="1" thickBot="1">
      <c r="E101" s="112"/>
      <c r="F101" s="113"/>
      <c r="G101" s="114"/>
      <c r="H101" s="115"/>
      <c r="I101" s="113"/>
      <c r="J101" s="113"/>
      <c r="K101" s="114"/>
      <c r="L101" s="113"/>
      <c r="M101" s="113"/>
      <c r="N101" s="113"/>
      <c r="O101" s="113"/>
      <c r="P101" s="113"/>
      <c r="Q101" s="113"/>
      <c r="R101" s="113"/>
      <c r="S101" s="116"/>
    </row>
    <row r="102" spans="3:19" ht="12.95" customHeight="1">
      <c r="M102" s="2"/>
      <c r="N102" s="2"/>
      <c r="O102" s="2"/>
      <c r="P102" s="2"/>
      <c r="Q102" s="2"/>
      <c r="R102" s="5"/>
    </row>
    <row r="103" spans="3:19" ht="13.5" customHeight="1" thickBot="1">
      <c r="R103" s="5"/>
    </row>
    <row r="104" spans="3:19" ht="12.95" customHeight="1">
      <c r="C104" s="117" t="s">
        <v>132</v>
      </c>
      <c r="D104" s="118"/>
      <c r="E104" s="118"/>
      <c r="F104" s="118"/>
      <c r="G104" s="119"/>
      <c r="H104" s="120"/>
      <c r="I104" s="118"/>
      <c r="J104" s="118"/>
      <c r="K104" s="119"/>
      <c r="L104" s="118"/>
      <c r="M104" s="118"/>
      <c r="N104" s="118"/>
      <c r="O104" s="118"/>
      <c r="P104" s="118"/>
      <c r="Q104" s="118"/>
      <c r="R104" s="118"/>
      <c r="S104" s="121"/>
    </row>
    <row r="105" spans="3:19" ht="14.45" customHeight="1">
      <c r="C105" s="146" t="s">
        <v>133</v>
      </c>
      <c r="D105" s="147"/>
      <c r="E105" s="147"/>
      <c r="F105" s="147"/>
      <c r="G105" s="147"/>
      <c r="H105" s="147"/>
      <c r="I105" s="147"/>
      <c r="J105" s="147"/>
      <c r="K105" s="122"/>
      <c r="L105" s="122"/>
      <c r="M105" s="122"/>
      <c r="N105" s="122"/>
      <c r="O105" s="122"/>
      <c r="P105" s="122"/>
      <c r="Q105" s="122"/>
      <c r="R105" s="122"/>
      <c r="S105" s="123"/>
    </row>
    <row r="106" spans="3:19" ht="12.95" customHeight="1">
      <c r="C106" s="124" t="s">
        <v>134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2"/>
      <c r="S106" s="123"/>
    </row>
    <row r="107" spans="3:19" ht="12.95" customHeight="1">
      <c r="C107" s="124" t="s">
        <v>135</v>
      </c>
      <c r="D107" s="125"/>
      <c r="E107" s="125"/>
      <c r="F107" s="125"/>
      <c r="G107" s="126"/>
      <c r="H107" s="127"/>
      <c r="I107" s="125"/>
      <c r="J107" s="125"/>
      <c r="K107" s="126"/>
      <c r="L107" s="125"/>
      <c r="M107" s="125"/>
      <c r="N107" s="125"/>
      <c r="O107" s="125"/>
      <c r="P107" s="125"/>
      <c r="Q107" s="125"/>
      <c r="R107" s="125"/>
      <c r="S107" s="123"/>
    </row>
    <row r="108" spans="3:19" ht="14.45" customHeight="1">
      <c r="C108" s="146" t="s">
        <v>136</v>
      </c>
      <c r="D108" s="147"/>
      <c r="E108" s="147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5"/>
      <c r="S108" s="123"/>
    </row>
    <row r="109" spans="3:19" ht="12.95" customHeight="1">
      <c r="C109" s="124" t="s">
        <v>137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2"/>
      <c r="S109" s="123"/>
    </row>
    <row r="110" spans="3:19" ht="12.95" customHeight="1">
      <c r="C110" s="124" t="s">
        <v>138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3"/>
    </row>
    <row r="111" spans="3:19" ht="14.45" customHeight="1">
      <c r="C111" s="124" t="s">
        <v>139</v>
      </c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3"/>
    </row>
    <row r="112" spans="3:19" ht="12.95" customHeight="1">
      <c r="C112" s="128" t="s">
        <v>140</v>
      </c>
      <c r="D112" s="129" t="s">
        <v>141</v>
      </c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3"/>
    </row>
    <row r="113" spans="3:19" ht="12.95" customHeight="1">
      <c r="C113" s="128" t="s">
        <v>142</v>
      </c>
      <c r="D113" s="129" t="s">
        <v>143</v>
      </c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3"/>
    </row>
    <row r="114" spans="3:19" ht="12.95" customHeight="1">
      <c r="C114" s="146" t="s">
        <v>144</v>
      </c>
      <c r="D114" s="147"/>
      <c r="E114" s="147"/>
      <c r="F114" s="147"/>
      <c r="G114" s="147"/>
      <c r="H114" s="147"/>
      <c r="I114" s="122"/>
      <c r="J114" s="122"/>
      <c r="K114" s="122"/>
      <c r="L114" s="122"/>
      <c r="M114" s="122"/>
      <c r="N114" s="122"/>
      <c r="O114" s="122"/>
      <c r="P114" s="122"/>
      <c r="Q114" s="122"/>
      <c r="R114" s="125"/>
      <c r="S114" s="123"/>
    </row>
    <row r="115" spans="3:19" ht="12.95" customHeight="1">
      <c r="C115" s="124" t="s">
        <v>145</v>
      </c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2"/>
      <c r="S115" s="123"/>
    </row>
    <row r="116" spans="3:19" ht="12.95" customHeight="1">
      <c r="C116" s="124" t="s">
        <v>146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3"/>
    </row>
    <row r="117" spans="3:19" ht="12.95" customHeight="1">
      <c r="C117" s="124" t="s">
        <v>147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3"/>
    </row>
    <row r="118" spans="3:19" ht="12.95" customHeight="1">
      <c r="C118" s="124" t="s">
        <v>148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3"/>
    </row>
    <row r="119" spans="3:19" ht="12.95" customHeight="1">
      <c r="C119" s="130" t="s">
        <v>149</v>
      </c>
      <c r="D119" s="53"/>
      <c r="E119" s="53"/>
      <c r="G119" s="2"/>
      <c r="H119" s="2"/>
      <c r="K119" s="2"/>
      <c r="M119" s="2"/>
      <c r="N119" s="2"/>
      <c r="O119" s="2"/>
      <c r="P119" s="2"/>
      <c r="Q119" s="2"/>
      <c r="S119" s="32"/>
    </row>
    <row r="120" spans="3:19" ht="13.5" customHeight="1" thickBot="1">
      <c r="C120" s="81" t="s">
        <v>150</v>
      </c>
      <c r="D120" s="82"/>
      <c r="E120" s="82"/>
      <c r="F120" s="82"/>
      <c r="G120" s="83"/>
      <c r="H120" s="84"/>
      <c r="I120" s="82"/>
      <c r="J120" s="82"/>
      <c r="K120" s="83"/>
      <c r="L120" s="82"/>
      <c r="M120" s="85"/>
      <c r="N120" s="85"/>
      <c r="O120" s="85"/>
      <c r="P120" s="85"/>
      <c r="Q120" s="85"/>
      <c r="R120" s="82"/>
      <c r="S120" s="87"/>
    </row>
  </sheetData>
  <protectedRanges>
    <protectedRange sqref="E9:E10" name="Bereik1"/>
    <protectedRange sqref="J17:J53" name="Bereik2"/>
    <protectedRange sqref="M17:M54" name="Bereik3"/>
    <protectedRange sqref="O21 O24 O43:O44 O47:O54" name="Bereik4"/>
    <protectedRange sqref="R17:R33 R38:R39 R43:R44 R46:R54 R41" name="Bereik5"/>
    <protectedRange sqref="H50:H53" name="Bereik6"/>
    <protectedRange sqref="M83" name="Bereik7"/>
    <protectedRange sqref="H85:H86" name="Bereik8"/>
    <protectedRange sqref="J85:J86" name="Bereik9"/>
    <protectedRange sqref="M85:M87" name="Bereik10"/>
    <protectedRange sqref="E93:S101" name="Bereik11"/>
    <protectedRange sqref="J62:J82" name="Bereik12"/>
    <protectedRange sqref="G25:G39" name="Bereik13"/>
    <protectedRange sqref="M62:M82" name="Bereik7_1"/>
    <protectedRange sqref="R34:R37 R42 R45" name="Bereik5_1"/>
    <protectedRange sqref="R40" name="Bereik5_1_1"/>
  </protectedRanges>
  <mergeCells count="4">
    <mergeCell ref="P15:Q16"/>
    <mergeCell ref="C105:J105"/>
    <mergeCell ref="C108:E108"/>
    <mergeCell ref="C114:H114"/>
  </mergeCells>
  <pageMargins left="0.7" right="0.7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GROENBEHEER-1201764476-45671</_dlc_DocId>
    <_dlc_DocIdUrl xmlns="feef5865-a982-42aa-8640-9d4286765ef6">
      <Url>https://prorailbv.sharepoint.com/teams/DealMeernatuurindeberm/_layouts/15/DocIdRedir.aspx?ID=GROENBEHEER-1201764476-45671</Url>
      <Description>GROENBEHEER-1201764476-45671</Description>
    </_dlc_DocIdUrl>
  </documentManagement>
</p:properties>
</file>

<file path=customXml/itemProps1.xml><?xml version="1.0" encoding="utf-8"?>
<ds:datastoreItem xmlns:ds="http://schemas.openxmlformats.org/officeDocument/2006/customXml" ds:itemID="{E4C2935C-FF69-4693-8BB3-0BBDCBC20A61}"/>
</file>

<file path=customXml/itemProps2.xml><?xml version="1.0" encoding="utf-8"?>
<ds:datastoreItem xmlns:ds="http://schemas.openxmlformats.org/officeDocument/2006/customXml" ds:itemID="{F6FA4273-AB5C-4FF2-B331-776CA4F664F6}"/>
</file>

<file path=customXml/itemProps3.xml><?xml version="1.0" encoding="utf-8"?>
<ds:datastoreItem xmlns:ds="http://schemas.openxmlformats.org/officeDocument/2006/customXml" ds:itemID="{B4585BA0-D357-4DB8-9977-D934F26FAE59}"/>
</file>

<file path=customXml/itemProps4.xml><?xml version="1.0" encoding="utf-8"?>
<ds:datastoreItem xmlns:ds="http://schemas.openxmlformats.org/officeDocument/2006/customXml" ds:itemID="{B0A17CBE-CA8E-476E-8EE3-978780E26A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2025-11-03T14:58:50Z</dcterms:created>
  <dcterms:modified xsi:type="dcterms:W3CDTF">2025-11-18T14:40:54Z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2025-11-03T14:58:57Z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579f7ecf-7ba8-491b-802d-868059696ce7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4fb9021b-202c-4862-8b93-fd73cc53013a</vt:lpwstr>
  </property>
  <property fmtid="{D5CDD505-2E9C-101B-9397-08002B2CF9AE}" pid="12" name="MediaServiceImageTags">
    <vt:lpwstr/>
  </property>
</Properties>
</file>