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Te wijzigen contractdocumenten/Aanbiedingsbegrotingen/"/>
    </mc:Choice>
  </mc:AlternateContent>
  <xr:revisionPtr revIDLastSave="37" documentId="8_{A81815C8-DA49-462B-8070-0FDFFF3C6A46}" xr6:coauthVersionLast="47" xr6:coauthVersionMax="47" xr10:uidLastSave="{C8DC85D7-301D-4F24-97F8-7544543AF40D}"/>
  <bookViews>
    <workbookView xWindow="28680" yWindow="-120" windowWidth="29040" windowHeight="15720" xr2:uid="{BCAF8788-FC6E-4096-B1A3-CE476B181BF5}"/>
  </bookViews>
  <sheets>
    <sheet name="Kennemerl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1" l="1"/>
  <c r="R36" i="1"/>
  <c r="M37" i="1"/>
  <c r="M36" i="1"/>
  <c r="R40" i="1"/>
  <c r="R23" i="1"/>
  <c r="M40" i="1"/>
  <c r="O40" i="1"/>
  <c r="M17" i="1"/>
  <c r="O17" i="1" s="1"/>
  <c r="R17" i="1"/>
  <c r="H18" i="1"/>
  <c r="H20" i="1" s="1"/>
  <c r="H19" i="1"/>
  <c r="R19" i="1" s="1"/>
  <c r="M19" i="1"/>
  <c r="O19" i="1" s="1"/>
  <c r="M22" i="1"/>
  <c r="O22" i="1"/>
  <c r="R22" i="1"/>
  <c r="M23" i="1"/>
  <c r="O23" i="1"/>
  <c r="M25" i="1"/>
  <c r="O25" i="1"/>
  <c r="R25" i="1"/>
  <c r="M26" i="1"/>
  <c r="O26" i="1" s="1"/>
  <c r="M27" i="1"/>
  <c r="O27" i="1" s="1"/>
  <c r="M28" i="1"/>
  <c r="O28" i="1"/>
  <c r="R28" i="1"/>
  <c r="M29" i="1"/>
  <c r="O29" i="1"/>
  <c r="R29" i="1"/>
  <c r="M30" i="1"/>
  <c r="O30" i="1" s="1"/>
  <c r="R30" i="1"/>
  <c r="M31" i="1"/>
  <c r="R31" i="1" s="1"/>
  <c r="O31" i="1"/>
  <c r="M32" i="1"/>
  <c r="R32" i="1" s="1"/>
  <c r="O32" i="1"/>
  <c r="M33" i="1"/>
  <c r="O33" i="1"/>
  <c r="R33" i="1"/>
  <c r="M34" i="1"/>
  <c r="O34" i="1" s="1"/>
  <c r="R34" i="1"/>
  <c r="M35" i="1"/>
  <c r="O35" i="1" s="1"/>
  <c r="R35" i="1"/>
  <c r="H36" i="1"/>
  <c r="O36" i="1"/>
  <c r="H37" i="1"/>
  <c r="O37" i="1"/>
  <c r="M38" i="1"/>
  <c r="O38" i="1"/>
  <c r="R38" i="1"/>
  <c r="M39" i="1"/>
  <c r="O39" i="1"/>
  <c r="R39" i="1"/>
  <c r="M42" i="1"/>
  <c r="O42" i="1"/>
  <c r="R42" i="1"/>
  <c r="M45" i="1"/>
  <c r="O45" i="1"/>
  <c r="R45" i="1"/>
  <c r="M46" i="1"/>
  <c r="O46" i="1" s="1"/>
  <c r="R46" i="1"/>
  <c r="M54" i="1"/>
  <c r="O54" i="1"/>
  <c r="R54" i="1"/>
  <c r="M56" i="1"/>
  <c r="O56" i="1"/>
  <c r="R56" i="1"/>
  <c r="M62" i="1"/>
  <c r="M63" i="1"/>
  <c r="M64" i="1"/>
  <c r="M66" i="1"/>
  <c r="M67" i="1"/>
  <c r="M68" i="1"/>
  <c r="M70" i="1"/>
  <c r="M71" i="1"/>
  <c r="M72" i="1"/>
  <c r="H74" i="1"/>
  <c r="M74" i="1" s="1"/>
  <c r="H75" i="1"/>
  <c r="M75" i="1"/>
  <c r="H76" i="1"/>
  <c r="M76" i="1" s="1"/>
  <c r="H77" i="1"/>
  <c r="M77" i="1"/>
  <c r="H78" i="1"/>
  <c r="M78" i="1"/>
  <c r="H79" i="1"/>
  <c r="M79" i="1"/>
  <c r="M80" i="1"/>
  <c r="M81" i="1"/>
  <c r="M82" i="1"/>
  <c r="M87" i="1"/>
  <c r="M20" i="1" l="1"/>
  <c r="O20" i="1" s="1"/>
  <c r="R20" i="1"/>
  <c r="M83" i="1"/>
  <c r="R27" i="1"/>
  <c r="R18" i="1"/>
  <c r="M18" i="1"/>
  <c r="O18" i="1" s="1"/>
  <c r="O47" i="1" s="1"/>
  <c r="O59" i="1" s="1"/>
  <c r="R26" i="1"/>
  <c r="R47" i="1" l="1"/>
  <c r="R59" i="1" s="1"/>
  <c r="J85" i="1"/>
  <c r="M88" i="1"/>
  <c r="P91" i="1" s="1"/>
  <c r="J86" i="1"/>
  <c r="M47" i="1"/>
  <c r="M59" i="1" s="1"/>
</calcChain>
</file>

<file path=xl/sharedStrings.xml><?xml version="1.0" encoding="utf-8"?>
<sst xmlns="http://schemas.openxmlformats.org/spreadsheetml/2006/main" count="286" uniqueCount="151">
  <si>
    <t>Verzamelstaat</t>
  </si>
  <si>
    <t>Project:</t>
  </si>
  <si>
    <t xml:space="preserve">Groenbeheer ProRail </t>
  </si>
  <si>
    <t>TenderNed nr.</t>
  </si>
  <si>
    <t>TN523296</t>
  </si>
  <si>
    <t>Perceel</t>
  </si>
  <si>
    <t>2. Kennemerland</t>
  </si>
  <si>
    <t>Baanlengte in m1:</t>
  </si>
  <si>
    <t xml:space="preserve"> </t>
  </si>
  <si>
    <t>Inschrijver:</t>
  </si>
  <si>
    <t>&lt;..&gt;</t>
  </si>
  <si>
    <t>Datum:</t>
  </si>
  <si>
    <t>Versie</t>
  </si>
  <si>
    <t>1.3</t>
  </si>
  <si>
    <t>eenheidstarieven per jaar (1-4-2026 t/m 31-3-2027)</t>
  </si>
  <si>
    <t>1-4-2026 t/m 31-3-2029</t>
  </si>
  <si>
    <t>Frequentie p.p.e/ percentage 1 jaar</t>
  </si>
  <si>
    <t>1-4-2029 tot 1-10-2029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</si>
  <si>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</si>
  <si>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</si>
  <si>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</si>
  <si>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</si>
  <si>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</si>
  <si>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</si>
  <si>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</si>
  <si>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</si>
  <si>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</si>
  <si>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3 jaar</t>
  </si>
  <si>
    <t>6 maanden</t>
  </si>
  <si>
    <t>SGB 1.1.1</t>
  </si>
  <si>
    <t>Maaien BC vlak</t>
  </si>
  <si>
    <t>BC</t>
  </si>
  <si>
    <t>m2</t>
  </si>
  <si>
    <t>Maaien BC talud</t>
  </si>
  <si>
    <t>SGB 1.1.2</t>
  </si>
  <si>
    <r>
      <t>Afvoeren BC</t>
    </r>
    <r>
      <rPr>
        <sz val="10"/>
        <color rgb="FFFF0000"/>
        <rFont val="Calibri"/>
        <family val="2"/>
      </rPr>
      <t xml:space="preserve"> vlak</t>
    </r>
  </si>
  <si>
    <r>
      <t xml:space="preserve">Afvoeren BC </t>
    </r>
    <r>
      <rPr>
        <sz val="10"/>
        <color rgb="FFFF0000"/>
        <rFont val="Calibri"/>
        <family val="2"/>
      </rPr>
      <t>talud</t>
    </r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</si>
  <si>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</si>
  <si>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</si>
  <si>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</si>
  <si>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</si>
  <si>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</si>
  <si>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</si>
  <si>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nvt</t>
  </si>
  <si>
    <t>stuks</t>
  </si>
  <si>
    <t>6/12e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</si>
  <si>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</si>
  <si>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</si>
  <si>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</si>
  <si>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</si>
  <si>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</si>
  <si>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</si>
  <si>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</si>
  <si>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</si>
  <si>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>Vrijhouden vlucht/toegangsroutes verhard</t>
  </si>
  <si>
    <t>Vrijhouden vlucht/toegangsroutes onverhard</t>
  </si>
  <si>
    <t>SGB 1.3.5</t>
  </si>
  <si>
    <t>Vrijhouden vluchtrouteaanduidingen geluidsschermen</t>
  </si>
  <si>
    <t>SGB 1.3.2</t>
  </si>
  <si>
    <t>Overgroei</t>
  </si>
  <si>
    <t>post</t>
  </si>
  <si>
    <t>SGB 1.5.1.1; 1.5.1.2</t>
  </si>
  <si>
    <t>Schouwplichtige sloten</t>
  </si>
  <si>
    <t>m1</t>
  </si>
  <si>
    <t>SGB 1.5.2.1</t>
  </si>
  <si>
    <t>Overige sloten en watergangen</t>
  </si>
  <si>
    <t>SGB 1.5.2.2</t>
  </si>
  <si>
    <t>SGB 1.5.2.3</t>
  </si>
  <si>
    <r>
      <t xml:space="preserve">Overige sloten en watergangen </t>
    </r>
    <r>
      <rPr>
        <strike/>
        <sz val="10"/>
        <color rgb="FFFF0000"/>
        <rFont val="Calibri"/>
        <family val="2"/>
      </rPr>
      <t>ruimen</t>
    </r>
  </si>
  <si>
    <t>SGB 1.6.1; 1.6.2</t>
  </si>
  <si>
    <r>
      <t xml:space="preserve">Beheren </t>
    </r>
    <r>
      <rPr>
        <sz val="10"/>
        <color rgb="FFFF0000"/>
        <rFont val="Calibri"/>
        <family val="2"/>
      </rPr>
      <t>bomen</t>
    </r>
    <r>
      <rPr>
        <sz val="10"/>
        <rFont val="Calibri"/>
        <family val="2"/>
      </rPr>
      <t xml:space="preserve"> hindervrij/verboden overheidslocaties</t>
    </r>
  </si>
  <si>
    <t>SGB 1.6.3 en 1.6.4</t>
  </si>
  <si>
    <t>Bomen, watergangen en voorkomen schades</t>
  </si>
  <si>
    <t xml:space="preserve"> SOW 116</t>
  </si>
  <si>
    <t>Uitvoeren BVC voor elke boom 1x in de 3 jaar</t>
  </si>
  <si>
    <t>1/3e</t>
  </si>
  <si>
    <t>Annex 2</t>
  </si>
  <si>
    <t>Specials en overeenkomsten</t>
  </si>
  <si>
    <t>Document 02</t>
  </si>
  <si>
    <t>SOW- Projectbeheersing  -eenmalig</t>
  </si>
  <si>
    <t>SOW-Projectbeheersing - doorlopend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</si>
  <si>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</si>
  <si>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</si>
  <si>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</si>
  <si>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</si>
  <si>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</si>
  <si>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</si>
  <si>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</si>
  <si>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</si>
  <si>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</si>
  <si>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</si>
  <si>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</si>
  <si>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</si>
  <si>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</si>
  <si>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C</t>
  </si>
  <si>
    <t>Document 03</t>
  </si>
  <si>
    <t>SEGB 1.3.1; 1.3.2</t>
  </si>
  <si>
    <t>Geluidsschermen tot 2,5 m hoog</t>
  </si>
  <si>
    <t xml:space="preserve">Geluidsschermen hoger dan 2,5 m </t>
  </si>
  <si>
    <t>SEGB 1.4.1</t>
  </si>
  <si>
    <t>Fauna passages</t>
  </si>
  <si>
    <t>st</t>
  </si>
  <si>
    <t>SEGB 1.1.1</t>
  </si>
  <si>
    <t>Maaien DEF Vlak</t>
  </si>
  <si>
    <t>DEF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</si>
  <si>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</si>
  <si>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</si>
  <si>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</si>
  <si>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</si>
  <si>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</si>
  <si>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</si>
  <si>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10.000 m2 en meer</t>
  </si>
  <si>
    <t>SEGB 1.1.2</t>
  </si>
  <si>
    <t>Afvoeren DEF</t>
  </si>
  <si>
    <t>Afvoeren DEF Vlak tot 2.000 m2</t>
  </si>
  <si>
    <t>Afvoeren DEF Talud tot 2.000 m2</t>
  </si>
  <si>
    <t>Afvoeren DEF Vlak tot 10.000 m2</t>
  </si>
  <si>
    <t>Afvoeren DEF Talud tot 10.000 m2</t>
  </si>
  <si>
    <r>
      <rPr>
        <sz val="10"/>
        <color rgb="FF000000"/>
        <rFont val="Calibri"/>
        <family val="2"/>
      </rPr>
      <t>Afvoeren DEF Vlak</t>
    </r>
    <r>
      <rPr>
        <sz val="10"/>
        <color rgb="FFFF0000"/>
        <rFont val="Calibri"/>
        <family val="2"/>
      </rPr>
      <t xml:space="preserve"> 10.000 </t>
    </r>
    <r>
      <rPr>
        <sz val="10"/>
        <color rgb="FF000000"/>
        <rFont val="Calibri"/>
        <family val="2"/>
      </rPr>
      <t>m2 en meer</t>
    </r>
  </si>
  <si>
    <r>
      <rPr>
        <sz val="10"/>
        <color rgb="FF000000"/>
        <rFont val="Calibri"/>
        <family val="2"/>
      </rPr>
      <t xml:space="preserve">Afvoeren DEF Talud </t>
    </r>
    <r>
      <rPr>
        <sz val="10"/>
        <color rgb="FFFF0000"/>
        <rFont val="Calibri"/>
        <family val="2"/>
      </rPr>
      <t>10.000</t>
    </r>
    <r>
      <rPr>
        <sz val="10"/>
        <color rgb="FF000000"/>
        <rFont val="Calibri"/>
        <family val="2"/>
      </rPr>
      <t xml:space="preserve"> m2 en meer</t>
    </r>
  </si>
  <si>
    <t>SEBG 1.2.1;1.2.2.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</si>
  <si>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</si>
  <si>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</si>
  <si>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</si>
  <si>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</si>
  <si>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</si>
  <si>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(A+B+C)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</si>
  <si>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</si>
  <si>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</si>
  <si>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</si>
  <si>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</si>
  <si>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</si>
  <si>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</si>
  <si>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</si>
  <si>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</si>
  <si>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</si>
  <si>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</si>
  <si>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</si>
  <si>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Alle bedragen in de aanbiedingsbegroting dienen door de inschrijver onderbouwd te worden middels een Detailbegroting.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</si>
  <si>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</si>
  <si>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</si>
  <si>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</si>
  <si>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</si>
  <si>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</si>
  <si>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</si>
  <si>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</si>
  <si>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</si>
  <si>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</si>
  <si>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Invasieve exoten: De gevraagde eenheidstarief betreft per handeling (Markeren en 1x verwijderen)</t>
  </si>
  <si>
    <t>Uitgangspunt voor optionele scope (document 3) is dat werkzaamheden 1x per 2 jaar plaats vinden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</si>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</sst>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abri"/>
    </font>
    <font>
      <sz val="10"/>
      <color theme="1"/>
      <name val="Calibri"/>
      <family val="2"/>
    </font>
    <font>
      <sz val="10"/>
      <name val="Calabri"/>
    </font>
    <font>
      <b/>
      <sz val="10"/>
      <color theme="1"/>
      <name val="Calabri"/>
    </font>
    <font>
      <b/>
      <sz val="10"/>
      <color indexed="8"/>
      <name val="Calabri"/>
    </font>
    <font>
      <i/>
      <sz val="10"/>
      <color theme="1"/>
      <name val="Calabri"/>
    </font>
    <font>
      <strike/>
      <sz val="10"/>
      <color rgb="FFFF0000"/>
      <name val="Aptos Display"/>
      <family val="2"/>
    </font>
    <font>
      <sz val="10"/>
      <color rgb="FFFF0000"/>
      <name val="Calabri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name val="Calabri"/>
    </font>
    <font>
      <b/>
      <sz val="10"/>
      <name val="Calibri"/>
      <family val="2"/>
    </font>
    <font>
      <strike/>
      <sz val="10"/>
      <color rgb="FFFF0000"/>
      <name val="Calibri"/>
      <family val="2"/>
    </font>
    <font>
      <sz val="10"/>
      <color rgb="FF000000"/>
      <name val="Calabri"/>
    </font>
    <font>
      <b/>
      <sz val="10"/>
      <color rgb="FFFF0000"/>
      <name val="Cala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/>
    <xf numFmtId="0" fontId="3" fillId="0" borderId="2" xfId="0" applyFont="1" applyBorder="1"/>
    <xf numFmtId="44" fontId="3" fillId="0" borderId="2" xfId="0" applyNumberFormat="1" applyFont="1" applyBorder="1" applyAlignment="1">
      <alignment horizontal="center"/>
    </xf>
    <xf numFmtId="44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/>
    <xf numFmtId="44" fontId="3" fillId="0" borderId="4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44" fontId="3" fillId="0" borderId="7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left"/>
    </xf>
    <xf numFmtId="0" fontId="2" fillId="3" borderId="1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4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14" fontId="2" fillId="3" borderId="0" xfId="0" applyNumberFormat="1" applyFont="1" applyFill="1" applyAlignment="1" applyProtection="1">
      <alignment horizontal="left"/>
      <protection locked="0"/>
    </xf>
    <xf numFmtId="14" fontId="2" fillId="3" borderId="5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4" fillId="3" borderId="17" xfId="0" applyFont="1" applyFill="1" applyBorder="1" applyProtection="1"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19" xfId="0" applyFont="1" applyFill="1" applyBorder="1" applyProtection="1"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vertical="center"/>
      <protection locked="0"/>
    </xf>
    <xf numFmtId="0" fontId="2" fillId="3" borderId="21" xfId="0" applyFont="1" applyFill="1" applyBorder="1" applyProtection="1">
      <protection locked="0"/>
    </xf>
    <xf numFmtId="44" fontId="2" fillId="0" borderId="15" xfId="0" applyNumberFormat="1" applyFont="1" applyBorder="1"/>
    <xf numFmtId="0" fontId="5" fillId="0" borderId="0" xfId="0" applyFont="1"/>
    <xf numFmtId="44" fontId="2" fillId="4" borderId="15" xfId="0" applyNumberFormat="1" applyFont="1" applyFill="1" applyBorder="1"/>
    <xf numFmtId="44" fontId="2" fillId="4" borderId="0" xfId="0" applyNumberFormat="1" applyFont="1" applyFill="1"/>
    <xf numFmtId="44" fontId="2" fillId="4" borderId="0" xfId="0" applyNumberFormat="1" applyFont="1" applyFill="1" applyAlignment="1">
      <alignment horizontal="center"/>
    </xf>
    <xf numFmtId="44" fontId="5" fillId="4" borderId="0" xfId="0" applyNumberFormat="1" applyFont="1" applyFill="1"/>
    <xf numFmtId="9" fontId="2" fillId="0" borderId="15" xfId="2" applyFont="1" applyFill="1" applyBorder="1"/>
    <xf numFmtId="9" fontId="2" fillId="0" borderId="12" xfId="2" applyFont="1" applyFill="1" applyBorder="1"/>
    <xf numFmtId="44" fontId="2" fillId="0" borderId="13" xfId="0" applyNumberFormat="1" applyFont="1" applyBorder="1"/>
    <xf numFmtId="44" fontId="2" fillId="0" borderId="13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/>
    <xf numFmtId="44" fontId="6" fillId="4" borderId="0" xfId="0" applyNumberFormat="1" applyFont="1" applyFill="1"/>
    <xf numFmtId="44" fontId="2" fillId="4" borderId="22" xfId="0" applyNumberFormat="1" applyFont="1" applyFill="1" applyBorder="1" applyProtection="1">
      <protection locked="0"/>
    </xf>
    <xf numFmtId="164" fontId="5" fillId="0" borderId="0" xfId="0" applyNumberFormat="1" applyFont="1" applyAlignment="1">
      <alignment horizontal="right"/>
    </xf>
    <xf numFmtId="0" fontId="2" fillId="0" borderId="17" xfId="0" applyFont="1" applyBorder="1"/>
    <xf numFmtId="44" fontId="7" fillId="0" borderId="15" xfId="0" applyNumberFormat="1" applyFont="1" applyBorder="1"/>
    <xf numFmtId="44" fontId="7" fillId="0" borderId="0" xfId="0" applyNumberFormat="1" applyFont="1"/>
    <xf numFmtId="44" fontId="7" fillId="0" borderId="0" xfId="0" applyNumberFormat="1" applyFont="1" applyAlignment="1">
      <alignment horizontal="center"/>
    </xf>
    <xf numFmtId="44" fontId="7" fillId="3" borderId="0" xfId="0" applyNumberFormat="1" applyFont="1" applyFill="1" applyProtection="1">
      <protection locked="0"/>
    </xf>
    <xf numFmtId="44" fontId="2" fillId="3" borderId="0" xfId="0" applyNumberFormat="1" applyFont="1" applyFill="1" applyProtection="1">
      <protection locked="0"/>
    </xf>
    <xf numFmtId="164" fontId="5" fillId="0" borderId="0" xfId="0" applyNumberFormat="1" applyFont="1"/>
    <xf numFmtId="44" fontId="2" fillId="5" borderId="0" xfId="0" applyNumberFormat="1" applyFont="1" applyFill="1" applyProtection="1">
      <protection locked="0"/>
    </xf>
    <xf numFmtId="3" fontId="2" fillId="5" borderId="0" xfId="0" applyNumberFormat="1" applyFont="1" applyFill="1" applyAlignment="1">
      <alignment vertical="center"/>
    </xf>
    <xf numFmtId="44" fontId="2" fillId="0" borderId="0" xfId="0" applyNumberFormat="1" applyFont="1" applyProtection="1">
      <protection locked="0"/>
    </xf>
    <xf numFmtId="3" fontId="2" fillId="0" borderId="0" xfId="0" applyNumberFormat="1" applyFont="1" applyAlignment="1">
      <alignment vertical="center"/>
    </xf>
    <xf numFmtId="44" fontId="2" fillId="5" borderId="22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44" fontId="3" fillId="5" borderId="0" xfId="0" applyNumberFormat="1" applyFont="1" applyFill="1" applyProtection="1">
      <protection locked="0"/>
    </xf>
    <xf numFmtId="44" fontId="8" fillId="0" borderId="0" xfId="0" applyNumberFormat="1" applyFont="1" applyAlignment="1">
      <alignment horizont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7" xfId="0" applyFont="1" applyBorder="1"/>
    <xf numFmtId="0" fontId="9" fillId="0" borderId="0" xfId="0" applyFont="1" applyAlignment="1">
      <alignment horizontal="center"/>
    </xf>
    <xf numFmtId="0" fontId="10" fillId="0" borderId="23" xfId="0" applyFont="1" applyBorder="1"/>
    <xf numFmtId="0" fontId="10" fillId="0" borderId="0" xfId="0" applyFont="1"/>
    <xf numFmtId="44" fontId="3" fillId="0" borderId="0" xfId="0" applyNumberFormat="1" applyFont="1" applyProtection="1">
      <protection locked="0"/>
    </xf>
    <xf numFmtId="0" fontId="8" fillId="0" borderId="0" xfId="0" applyFont="1" applyAlignment="1">
      <alignment horizontal="center"/>
    </xf>
    <xf numFmtId="0" fontId="6" fillId="0" borderId="17" xfId="0" applyFont="1" applyBorder="1" applyAlignment="1">
      <alignment horizontal="left"/>
    </xf>
    <xf numFmtId="44" fontId="5" fillId="4" borderId="15" xfId="0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4" borderId="0" xfId="0" applyNumberFormat="1" applyFont="1" applyFill="1"/>
    <xf numFmtId="44" fontId="5" fillId="5" borderId="0" xfId="0" applyNumberFormat="1" applyFont="1" applyFill="1"/>
    <xf numFmtId="9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wrapText="1"/>
    </xf>
    <xf numFmtId="164" fontId="5" fillId="0" borderId="15" xfId="0" applyNumberFormat="1" applyFont="1" applyBorder="1"/>
    <xf numFmtId="44" fontId="9" fillId="0" borderId="0" xfId="0" applyNumberFormat="1" applyFont="1"/>
    <xf numFmtId="44" fontId="2" fillId="5" borderId="0" xfId="0" applyNumberFormat="1" applyFont="1" applyFill="1"/>
    <xf numFmtId="44" fontId="2" fillId="0" borderId="0" xfId="1" applyFont="1"/>
    <xf numFmtId="44" fontId="2" fillId="5" borderId="24" xfId="0" applyNumberFormat="1" applyFont="1" applyFill="1" applyBorder="1" applyProtection="1">
      <protection locked="0"/>
    </xf>
    <xf numFmtId="3" fontId="2" fillId="5" borderId="0" xfId="0" applyNumberFormat="1" applyFont="1" applyFill="1" applyAlignment="1" applyProtection="1">
      <alignment vertical="center"/>
      <protection locked="0"/>
    </xf>
    <xf numFmtId="0" fontId="9" fillId="0" borderId="0" xfId="0" applyFont="1"/>
    <xf numFmtId="16" fontId="2" fillId="0" borderId="0" xfId="0" applyNumberFormat="1" applyFont="1"/>
    <xf numFmtId="44" fontId="4" fillId="0" borderId="0" xfId="0" applyNumberFormat="1" applyFont="1" applyAlignment="1">
      <alignment horizontal="center"/>
    </xf>
    <xf numFmtId="13" fontId="1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3" fillId="0" borderId="17" xfId="0" applyFont="1" applyBorder="1" applyAlignment="1">
      <alignment horizontal="left"/>
    </xf>
    <xf numFmtId="44" fontId="10" fillId="5" borderId="0" xfId="0" applyNumberFormat="1" applyFont="1" applyFill="1" applyProtection="1">
      <protection locked="0"/>
    </xf>
    <xf numFmtId="9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4" fontId="3" fillId="0" borderId="0" xfId="0" applyNumberFormat="1" applyFont="1"/>
    <xf numFmtId="0" fontId="10" fillId="0" borderId="0" xfId="0" applyFont="1" applyAlignment="1">
      <alignment horizontal="center" wrapText="1"/>
    </xf>
    <xf numFmtId="0" fontId="14" fillId="0" borderId="17" xfId="0" applyFont="1" applyBorder="1" applyAlignment="1">
      <alignment horizontal="left"/>
    </xf>
    <xf numFmtId="0" fontId="12" fillId="0" borderId="0" xfId="0" applyFont="1" applyAlignment="1">
      <alignment wrapText="1"/>
    </xf>
    <xf numFmtId="3" fontId="12" fillId="0" borderId="0" xfId="0" applyNumberFormat="1" applyFont="1" applyAlignment="1">
      <alignment vertical="center"/>
    </xf>
    <xf numFmtId="0" fontId="12" fillId="0" borderId="0" xfId="0" applyFont="1"/>
    <xf numFmtId="0" fontId="12" fillId="0" borderId="17" xfId="0" applyFont="1" applyBorder="1" applyAlignment="1">
      <alignment horizontal="left"/>
    </xf>
    <xf numFmtId="0" fontId="12" fillId="0" borderId="0" xfId="0" applyFont="1" applyAlignment="1">
      <alignment horizontal="center" wrapText="1"/>
    </xf>
    <xf numFmtId="0" fontId="10" fillId="0" borderId="23" xfId="0" applyFont="1" applyBorder="1" applyAlignment="1">
      <alignment wrapText="1"/>
    </xf>
    <xf numFmtId="3" fontId="10" fillId="0" borderId="0" xfId="0" applyNumberFormat="1" applyFont="1" applyAlignment="1" applyProtection="1">
      <alignment vertical="center"/>
      <protection locked="0"/>
    </xf>
    <xf numFmtId="9" fontId="9" fillId="0" borderId="0" xfId="0" applyNumberFormat="1" applyFont="1"/>
    <xf numFmtId="3" fontId="9" fillId="0" borderId="0" xfId="0" applyNumberFormat="1" applyFont="1" applyAlignment="1">
      <alignment vertical="center"/>
    </xf>
    <xf numFmtId="0" fontId="2" fillId="0" borderId="17" xfId="0" applyFont="1" applyBorder="1" applyAlignment="1">
      <alignment horizontal="left"/>
    </xf>
    <xf numFmtId="165" fontId="2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 wrapText="1"/>
    </xf>
    <xf numFmtId="14" fontId="2" fillId="0" borderId="0" xfId="0" applyNumberFormat="1" applyFont="1"/>
    <xf numFmtId="14" fontId="2" fillId="0" borderId="19" xfId="0" applyNumberFormat="1" applyFont="1" applyBorder="1"/>
    <xf numFmtId="14" fontId="2" fillId="0" borderId="20" xfId="0" applyNumberFormat="1" applyFont="1" applyBorder="1"/>
    <xf numFmtId="44" fontId="2" fillId="0" borderId="20" xfId="0" applyNumberFormat="1" applyFont="1" applyBorder="1" applyAlignment="1">
      <alignment horizontal="center"/>
    </xf>
    <xf numFmtId="44" fontId="2" fillId="0" borderId="20" xfId="0" applyNumberFormat="1" applyFont="1" applyBorder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0" fontId="2" fillId="6" borderId="13" xfId="0" applyFont="1" applyFill="1" applyBorder="1"/>
    <xf numFmtId="14" fontId="12" fillId="6" borderId="16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>
      <alignment horizontal="center"/>
    </xf>
    <xf numFmtId="14" fontId="2" fillId="6" borderId="16" xfId="0" applyNumberFormat="1" applyFont="1" applyFill="1" applyBorder="1" applyAlignment="1" applyProtection="1">
      <alignment horizontal="left"/>
      <protection locked="0"/>
    </xf>
    <xf numFmtId="0" fontId="2" fillId="6" borderId="16" xfId="0" applyFont="1" applyFill="1" applyBorder="1" applyProtection="1">
      <protection locked="0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3" fontId="2" fillId="6" borderId="16" xfId="0" applyNumberFormat="1" applyFont="1" applyFill="1" applyBorder="1" applyAlignment="1">
      <alignment horizontal="left"/>
    </xf>
    <xf numFmtId="0" fontId="5" fillId="6" borderId="16" xfId="0" applyFont="1" applyFill="1" applyBorder="1"/>
    <xf numFmtId="0" fontId="2" fillId="0" borderId="0" xfId="0" applyFont="1" applyAlignment="1">
      <alignment horizontal="left"/>
    </xf>
    <xf numFmtId="0" fontId="2" fillId="6" borderId="16" xfId="0" applyFont="1" applyFill="1" applyBorder="1" applyAlignment="1">
      <alignment horizontal="left"/>
    </xf>
    <xf numFmtId="0" fontId="16" fillId="6" borderId="16" xfId="0" applyFont="1" applyFill="1" applyBorder="1"/>
    <xf numFmtId="10" fontId="12" fillId="0" borderId="0" xfId="0" applyNumberFormat="1" applyFont="1" applyAlignment="1">
      <alignment horizontal="center"/>
    </xf>
    <xf numFmtId="0" fontId="2" fillId="0" borderId="16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5" fillId="4" borderId="0" xfId="0" applyFont="1" applyFill="1" applyAlignment="1">
      <alignment horizontal="center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44" fontId="17" fillId="4" borderId="0" xfId="0" applyNumberFormat="1" applyFont="1" applyFill="1"/>
    <xf numFmtId="13" fontId="12" fillId="0" borderId="0" xfId="0" applyNumberFormat="1" applyFont="1" applyAlignment="1">
      <alignment horizontal="center"/>
    </xf>
    <xf numFmtId="44" fontId="12" fillId="5" borderId="0" xfId="0" applyNumberFormat="1" applyFont="1" applyFill="1" applyProtection="1">
      <protection locked="0"/>
    </xf>
    <xf numFmtId="44" fontId="9" fillId="5" borderId="0" xfId="0" applyNumberFormat="1" applyFont="1" applyFill="1" applyProtection="1">
      <protection locked="0"/>
    </xf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8" xfId="0" applyFont="1" applyBorder="1" applyAlignme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17601" cy="238274"/>
    <xdr:pic>
      <xdr:nvPicPr>
        <xdr:cNvPr id="2" name="Picture 1">
          <a:extLst>
            <a:ext uri="{FF2B5EF4-FFF2-40B4-BE49-F238E27FC236}">
              <a16:creationId xmlns:a16="http://schemas.microsoft.com/office/drawing/2014/main" id="{2B656E35-0EE9-4456-8216-67DAB6ED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82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B69F-F488-41EA-B573-8E9E584FD49F}">
  <sheetPr>
    <pageSetUpPr fitToPage="1"/>
  </sheetPr>
  <dimension ref="A1:W121"/>
  <sheetViews>
    <sheetView tabSelected="1" topLeftCell="A15" zoomScale="115" zoomScaleNormal="115" workbookViewId="0">
      <selection activeCell="M36" sqref="M36"/>
    </sheetView>
  </sheetViews>
  <sheetFormatPr defaultColWidth="8.7109375" defaultRowHeight="12.6"/>
  <cols>
    <col min="1" max="2" width="8.7109375" style="1"/>
    <col min="3" max="3" width="21.42578125" style="1" bestFit="1" customWidth="1"/>
    <col min="4" max="4" width="3.5703125" style="1" customWidth="1"/>
    <col min="5" max="5" width="50.140625" style="1" customWidth="1"/>
    <col min="6" max="6" width="7.85546875" style="1" customWidth="1"/>
    <col min="7" max="7" width="11" style="4" customWidth="1"/>
    <col min="8" max="8" width="12.140625" style="5" customWidth="1"/>
    <col min="9" max="9" width="9.42578125" style="1" customWidth="1"/>
    <col min="10" max="10" width="18.42578125" style="1" customWidth="1"/>
    <col min="11" max="11" width="14.42578125" style="4" customWidth="1"/>
    <col min="12" max="12" width="9.5703125" style="1" customWidth="1"/>
    <col min="13" max="13" width="21.140625" style="2" customWidth="1"/>
    <col min="14" max="14" width="9.5703125" style="2" customWidth="1"/>
    <col min="15" max="15" width="21.140625" style="2" customWidth="1"/>
    <col min="16" max="16" width="14.5703125" style="2" bestFit="1" customWidth="1"/>
    <col min="17" max="17" width="11.42578125" style="3" bestFit="1" customWidth="1"/>
    <col min="18" max="18" width="21.140625" style="2" customWidth="1"/>
    <col min="19" max="19" width="3" style="1" bestFit="1" customWidth="1"/>
    <col min="20" max="20" width="17.7109375" style="2" customWidth="1"/>
    <col min="21" max="21" width="12.42578125" style="1" bestFit="1" customWidth="1"/>
    <col min="22" max="22" width="14.140625" style="1" bestFit="1" customWidth="1"/>
    <col min="23" max="16384" width="8.7109375" style="1"/>
  </cols>
  <sheetData>
    <row r="1" spans="1:20" ht="12.9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</row>
    <row r="5" spans="1:20">
      <c r="C5" s="158" t="s">
        <v>1</v>
      </c>
      <c r="D5" s="158"/>
      <c r="E5" s="156" t="s">
        <v>2</v>
      </c>
    </row>
    <row r="6" spans="1:20">
      <c r="C6" s="158" t="s">
        <v>3</v>
      </c>
      <c r="D6" s="158"/>
      <c r="E6" s="155" t="s">
        <v>4</v>
      </c>
      <c r="F6" s="154"/>
    </row>
    <row r="7" spans="1:20" ht="12.95">
      <c r="C7" s="158" t="s">
        <v>5</v>
      </c>
      <c r="D7" s="158"/>
      <c r="E7" s="153" t="s">
        <v>6</v>
      </c>
    </row>
    <row r="8" spans="1:20">
      <c r="C8" s="158" t="s">
        <v>7</v>
      </c>
      <c r="D8" s="158"/>
      <c r="E8" s="152">
        <v>67089</v>
      </c>
      <c r="F8" s="151"/>
      <c r="G8" s="150"/>
      <c r="H8" s="5" t="s">
        <v>8</v>
      </c>
      <c r="I8" s="149"/>
    </row>
    <row r="9" spans="1:20">
      <c r="C9" s="158" t="s">
        <v>9</v>
      </c>
      <c r="D9" s="158"/>
      <c r="E9" s="148" t="s">
        <v>10</v>
      </c>
    </row>
    <row r="10" spans="1:20">
      <c r="C10" s="158" t="s">
        <v>11</v>
      </c>
      <c r="D10" s="158"/>
      <c r="E10" s="147" t="s">
        <v>10</v>
      </c>
      <c r="F10" s="136"/>
      <c r="G10" s="146"/>
    </row>
    <row r="11" spans="1:20" ht="12.95">
      <c r="C11" s="159" t="s">
        <v>12</v>
      </c>
      <c r="D11" s="159"/>
      <c r="E11" s="145" t="s">
        <v>13</v>
      </c>
    </row>
    <row r="13" spans="1:20" ht="14.45" customHeight="1" thickBot="1">
      <c r="C13" s="144"/>
      <c r="D13" s="144"/>
      <c r="S13" s="2"/>
    </row>
    <row r="14" spans="1:20">
      <c r="C14" s="69"/>
      <c r="E14" s="141"/>
      <c r="F14" s="141"/>
      <c r="G14" s="142"/>
      <c r="H14" s="143"/>
      <c r="I14" s="141"/>
      <c r="J14" s="141"/>
      <c r="K14" s="142"/>
      <c r="L14" s="141"/>
      <c r="M14" s="138"/>
      <c r="N14" s="138"/>
      <c r="O14" s="138"/>
      <c r="P14" s="140"/>
      <c r="Q14" s="139"/>
      <c r="R14" s="138"/>
      <c r="S14" s="137"/>
      <c r="T14" s="136"/>
    </row>
    <row r="15" spans="1:20" ht="26.1">
      <c r="C15" s="133"/>
      <c r="M15" s="135" t="s">
        <v>14</v>
      </c>
      <c r="N15" s="108"/>
      <c r="O15" s="135" t="s">
        <v>15</v>
      </c>
      <c r="P15" s="161" t="s">
        <v>16</v>
      </c>
      <c r="Q15" s="161"/>
      <c r="R15" s="135" t="s">
        <v>17</v>
      </c>
      <c r="S15" s="52"/>
    </row>
    <row r="16" spans="1:20" ht="12.95">
      <c r="C16" s="93" t="s">
        <v>18</v>
      </c>
      <c r="E16" s="1" t="s">
        <v>19</v>
      </c>
      <c r="F16" s="1" t="s">
        <v>20</v>
      </c>
      <c r="G16" s="4" t="s">
        <v>21</v>
      </c>
      <c r="H16" s="5" t="s">
        <v>22</v>
      </c>
      <c r="I16" s="1" t="s">
        <v>23</v>
      </c>
      <c r="J16" s="1" t="s">
        <v>24</v>
      </c>
      <c r="K16" s="4" t="s">
        <v>25</v>
      </c>
      <c r="M16" s="134" t="s">
        <v>26</v>
      </c>
      <c r="N16" s="3"/>
      <c r="O16" s="134" t="s">
        <v>27</v>
      </c>
      <c r="P16" s="161"/>
      <c r="Q16" s="161"/>
      <c r="R16" s="134" t="s">
        <v>28</v>
      </c>
      <c r="S16" s="52"/>
    </row>
    <row r="17" spans="3:20" ht="12.95">
      <c r="C17" s="133" t="s">
        <v>29</v>
      </c>
      <c r="E17" s="1" t="s">
        <v>30</v>
      </c>
      <c r="F17" s="1" t="s">
        <v>31</v>
      </c>
      <c r="G17" s="4">
        <v>2</v>
      </c>
      <c r="H17" s="79">
        <v>92185</v>
      </c>
      <c r="I17" s="1" t="s">
        <v>32</v>
      </c>
      <c r="J17" s="76"/>
      <c r="K17" s="110"/>
      <c r="M17" s="76">
        <f>J17*H17*G17</f>
        <v>0</v>
      </c>
      <c r="O17" s="76">
        <f>M17*3</f>
        <v>0</v>
      </c>
      <c r="Q17" s="15">
        <v>2</v>
      </c>
      <c r="R17" s="82">
        <f>Q17*J17*H17</f>
        <v>0</v>
      </c>
      <c r="S17" s="52"/>
    </row>
    <row r="18" spans="3:20" ht="12.95">
      <c r="C18" s="133" t="s">
        <v>29</v>
      </c>
      <c r="E18" s="1" t="s">
        <v>33</v>
      </c>
      <c r="F18" s="1" t="s">
        <v>31</v>
      </c>
      <c r="G18" s="4">
        <v>2</v>
      </c>
      <c r="H18" s="79">
        <f>(39863+5790)*1.075</f>
        <v>49076.974999999999</v>
      </c>
      <c r="I18" s="1" t="s">
        <v>32</v>
      </c>
      <c r="J18" s="76"/>
      <c r="K18" s="110"/>
      <c r="M18" s="76">
        <f>J18*H18*G18</f>
        <v>0</v>
      </c>
      <c r="O18" s="76">
        <f>M18*3</f>
        <v>0</v>
      </c>
      <c r="Q18" s="112">
        <v>2</v>
      </c>
      <c r="R18" s="82">
        <f>Q18*J18*H18</f>
        <v>0</v>
      </c>
      <c r="S18" s="52"/>
    </row>
    <row r="19" spans="3:20" ht="12.95">
      <c r="C19" s="133" t="s">
        <v>34</v>
      </c>
      <c r="E19" s="14" t="s">
        <v>35</v>
      </c>
      <c r="F19" s="1" t="s">
        <v>31</v>
      </c>
      <c r="G19" s="4">
        <v>2</v>
      </c>
      <c r="H19" s="132">
        <f>H17</f>
        <v>92185</v>
      </c>
      <c r="I19" s="1" t="s">
        <v>32</v>
      </c>
      <c r="J19" s="76"/>
      <c r="K19" s="110"/>
      <c r="M19" s="76">
        <f>J19*H19*G19</f>
        <v>0</v>
      </c>
      <c r="O19" s="76">
        <f>M19*3</f>
        <v>0</v>
      </c>
      <c r="Q19" s="112">
        <v>2</v>
      </c>
      <c r="R19" s="82">
        <f>Q19*J19*H19</f>
        <v>0</v>
      </c>
      <c r="S19" s="52"/>
    </row>
    <row r="20" spans="3:20" ht="12.95">
      <c r="C20" s="133" t="s">
        <v>34</v>
      </c>
      <c r="E20" s="14" t="s">
        <v>36</v>
      </c>
      <c r="F20" s="1" t="s">
        <v>31</v>
      </c>
      <c r="G20" s="4">
        <v>2</v>
      </c>
      <c r="H20" s="132">
        <f>H18</f>
        <v>49076.974999999999</v>
      </c>
      <c r="I20" s="1" t="s">
        <v>32</v>
      </c>
      <c r="J20" s="76"/>
      <c r="K20" s="110"/>
      <c r="M20" s="76">
        <f>J20*H20*G20</f>
        <v>0</v>
      </c>
      <c r="O20" s="76">
        <f>M20*3</f>
        <v>0</v>
      </c>
      <c r="Q20" s="112">
        <v>2</v>
      </c>
      <c r="R20" s="82">
        <f>Q20*J20*H20</f>
        <v>0</v>
      </c>
      <c r="S20" s="52"/>
    </row>
    <row r="21" spans="3:20" ht="12.95">
      <c r="C21" s="118"/>
      <c r="D21" s="86"/>
      <c r="E21" s="119"/>
      <c r="F21" s="119"/>
      <c r="G21" s="120"/>
      <c r="H21" s="84"/>
      <c r="I21" s="86"/>
      <c r="J21" s="78"/>
      <c r="K21" s="110"/>
      <c r="M21" s="78"/>
      <c r="O21" s="78"/>
      <c r="Q21" s="122"/>
      <c r="R21" s="91"/>
      <c r="S21" s="52"/>
    </row>
    <row r="22" spans="3:20" ht="12.95">
      <c r="C22" s="118" t="s">
        <v>37</v>
      </c>
      <c r="D22" s="86"/>
      <c r="E22" s="86" t="s">
        <v>38</v>
      </c>
      <c r="F22" s="86" t="s">
        <v>39</v>
      </c>
      <c r="G22" s="85">
        <v>1</v>
      </c>
      <c r="H22" s="84">
        <v>2800</v>
      </c>
      <c r="I22" s="86" t="s">
        <v>32</v>
      </c>
      <c r="J22" s="76"/>
      <c r="K22" s="110">
        <v>25</v>
      </c>
      <c r="M22" s="76">
        <f>J22*H22*G22</f>
        <v>0</v>
      </c>
      <c r="O22" s="76">
        <f>M22*3</f>
        <v>0</v>
      </c>
      <c r="Q22" s="112">
        <v>1</v>
      </c>
      <c r="R22" s="82">
        <f>Q22*J22*H22</f>
        <v>0</v>
      </c>
      <c r="S22" s="52"/>
    </row>
    <row r="23" spans="3:20" ht="12.95">
      <c r="C23" s="118" t="s">
        <v>37</v>
      </c>
      <c r="D23" s="86"/>
      <c r="E23" s="86" t="s">
        <v>40</v>
      </c>
      <c r="F23" s="86" t="s">
        <v>39</v>
      </c>
      <c r="G23" s="85">
        <v>1</v>
      </c>
      <c r="H23" s="84">
        <v>2800</v>
      </c>
      <c r="I23" s="86" t="s">
        <v>32</v>
      </c>
      <c r="J23" s="76"/>
      <c r="K23" s="110">
        <v>17</v>
      </c>
      <c r="M23" s="76">
        <f>J23*H23*G23</f>
        <v>0</v>
      </c>
      <c r="O23" s="76">
        <f>M23*3</f>
        <v>0</v>
      </c>
      <c r="Q23" s="112">
        <v>1</v>
      </c>
      <c r="R23" s="82">
        <f>Q23*J23*H23</f>
        <v>0</v>
      </c>
      <c r="S23" s="52"/>
    </row>
    <row r="24" spans="3:20" ht="12.95">
      <c r="C24" s="114"/>
      <c r="D24" s="86"/>
      <c r="E24" s="86"/>
      <c r="F24" s="86"/>
      <c r="G24" s="85"/>
      <c r="H24" s="84"/>
      <c r="I24" s="86"/>
      <c r="J24" s="78"/>
      <c r="K24" s="110"/>
      <c r="M24" s="78"/>
      <c r="O24" s="78"/>
      <c r="Q24" s="112"/>
      <c r="R24" s="91"/>
      <c r="S24" s="52"/>
    </row>
    <row r="25" spans="3:20" ht="12.95">
      <c r="C25" s="118" t="s">
        <v>41</v>
      </c>
      <c r="D25" s="86"/>
      <c r="E25" s="119" t="s">
        <v>42</v>
      </c>
      <c r="F25" s="86" t="s">
        <v>39</v>
      </c>
      <c r="G25" s="112" t="s">
        <v>43</v>
      </c>
      <c r="H25" s="84">
        <v>40</v>
      </c>
      <c r="I25" s="86" t="s">
        <v>44</v>
      </c>
      <c r="J25" s="76"/>
      <c r="K25" s="3"/>
      <c r="M25" s="76">
        <f t="shared" ref="M25:M40" si="0">J25*H25</f>
        <v>0</v>
      </c>
      <c r="O25" s="76">
        <f t="shared" ref="O25:O40" si="1">M25*3</f>
        <v>0</v>
      </c>
      <c r="Q25" s="109" t="s">
        <v>45</v>
      </c>
      <c r="R25" s="82">
        <f t="shared" ref="R25:R33" si="2">M25*6/12</f>
        <v>0</v>
      </c>
      <c r="S25" s="52"/>
    </row>
    <row r="26" spans="3:20" ht="12.95">
      <c r="C26" s="118" t="s">
        <v>41</v>
      </c>
      <c r="D26" s="86"/>
      <c r="E26" s="119" t="s">
        <v>46</v>
      </c>
      <c r="F26" s="86" t="s">
        <v>39</v>
      </c>
      <c r="G26" s="122" t="s">
        <v>43</v>
      </c>
      <c r="H26" s="84">
        <v>554</v>
      </c>
      <c r="I26" s="119" t="s">
        <v>44</v>
      </c>
      <c r="J26" s="76"/>
      <c r="K26" s="3"/>
      <c r="M26" s="76">
        <f t="shared" si="0"/>
        <v>0</v>
      </c>
      <c r="O26" s="76">
        <f t="shared" si="1"/>
        <v>0</v>
      </c>
      <c r="Q26" s="109" t="s">
        <v>45</v>
      </c>
      <c r="R26" s="82">
        <f t="shared" si="2"/>
        <v>0</v>
      </c>
      <c r="S26" s="52"/>
    </row>
    <row r="27" spans="3:20" ht="12.95">
      <c r="C27" s="118" t="s">
        <v>47</v>
      </c>
      <c r="D27" s="86"/>
      <c r="E27" s="119" t="s">
        <v>48</v>
      </c>
      <c r="F27" s="119" t="s">
        <v>49</v>
      </c>
      <c r="G27" s="122" t="s">
        <v>43</v>
      </c>
      <c r="H27" s="84">
        <v>42</v>
      </c>
      <c r="I27" s="119" t="s">
        <v>44</v>
      </c>
      <c r="J27" s="76"/>
      <c r="K27" s="3"/>
      <c r="M27" s="76">
        <f t="shared" si="0"/>
        <v>0</v>
      </c>
      <c r="O27" s="76">
        <f t="shared" si="1"/>
        <v>0</v>
      </c>
      <c r="Q27" s="109" t="s">
        <v>45</v>
      </c>
      <c r="R27" s="82">
        <f t="shared" si="2"/>
        <v>0</v>
      </c>
      <c r="S27" s="52"/>
    </row>
    <row r="28" spans="3:20" ht="12.95">
      <c r="C28" s="118" t="s">
        <v>47</v>
      </c>
      <c r="D28" s="86"/>
      <c r="E28" s="119" t="s">
        <v>50</v>
      </c>
      <c r="F28" s="119" t="s">
        <v>49</v>
      </c>
      <c r="G28" s="122" t="s">
        <v>43</v>
      </c>
      <c r="H28" s="84">
        <v>170</v>
      </c>
      <c r="I28" s="119" t="s">
        <v>44</v>
      </c>
      <c r="J28" s="76"/>
      <c r="K28" s="3"/>
      <c r="M28" s="76">
        <f t="shared" si="0"/>
        <v>0</v>
      </c>
      <c r="O28" s="76">
        <f t="shared" si="1"/>
        <v>0</v>
      </c>
      <c r="Q28" s="109" t="s">
        <v>45</v>
      </c>
      <c r="R28" s="82">
        <f t="shared" si="2"/>
        <v>0</v>
      </c>
      <c r="S28" s="52"/>
    </row>
    <row r="29" spans="3:20" ht="12.95">
      <c r="C29" s="118" t="s">
        <v>51</v>
      </c>
      <c r="D29" s="86"/>
      <c r="E29" s="119" t="s">
        <v>52</v>
      </c>
      <c r="F29" s="86" t="s">
        <v>39</v>
      </c>
      <c r="G29" s="122" t="s">
        <v>43</v>
      </c>
      <c r="H29" s="84">
        <v>189</v>
      </c>
      <c r="I29" s="119" t="s">
        <v>44</v>
      </c>
      <c r="J29" s="76"/>
      <c r="K29" s="3"/>
      <c r="M29" s="76">
        <f t="shared" si="0"/>
        <v>0</v>
      </c>
      <c r="O29" s="76">
        <f t="shared" si="1"/>
        <v>0</v>
      </c>
      <c r="Q29" s="109" t="s">
        <v>45</v>
      </c>
      <c r="R29" s="82">
        <f t="shared" si="2"/>
        <v>0</v>
      </c>
      <c r="S29" s="52"/>
    </row>
    <row r="30" spans="3:20" ht="12.95">
      <c r="C30" s="118" t="s">
        <v>53</v>
      </c>
      <c r="D30" s="86"/>
      <c r="E30" s="113" t="s">
        <v>54</v>
      </c>
      <c r="F30" s="119" t="s">
        <v>39</v>
      </c>
      <c r="G30" s="122" t="s">
        <v>43</v>
      </c>
      <c r="H30" s="111">
        <v>48449</v>
      </c>
      <c r="I30" s="119" t="s">
        <v>32</v>
      </c>
      <c r="J30" s="76"/>
      <c r="K30" s="3"/>
      <c r="M30" s="76">
        <f t="shared" si="0"/>
        <v>0</v>
      </c>
      <c r="O30" s="76">
        <f t="shared" si="1"/>
        <v>0</v>
      </c>
      <c r="Q30" s="109" t="s">
        <v>45</v>
      </c>
      <c r="R30" s="82">
        <f t="shared" si="2"/>
        <v>0</v>
      </c>
      <c r="S30" s="52"/>
    </row>
    <row r="31" spans="3:20" ht="12.95">
      <c r="C31" s="118" t="s">
        <v>53</v>
      </c>
      <c r="D31" s="86"/>
      <c r="E31" s="119" t="s">
        <v>55</v>
      </c>
      <c r="F31" s="119" t="s">
        <v>39</v>
      </c>
      <c r="G31" s="122" t="s">
        <v>43</v>
      </c>
      <c r="H31" s="111">
        <v>18826</v>
      </c>
      <c r="I31" s="113" t="s">
        <v>32</v>
      </c>
      <c r="J31" s="76"/>
      <c r="K31" s="3"/>
      <c r="M31" s="76">
        <f t="shared" si="0"/>
        <v>0</v>
      </c>
      <c r="O31" s="76">
        <f t="shared" si="1"/>
        <v>0</v>
      </c>
      <c r="Q31" s="109" t="s">
        <v>45</v>
      </c>
      <c r="R31" s="82">
        <f t="shared" si="2"/>
        <v>0</v>
      </c>
      <c r="S31" s="52"/>
    </row>
    <row r="32" spans="3:20" ht="12.95">
      <c r="C32" s="118" t="s">
        <v>56</v>
      </c>
      <c r="D32" s="86"/>
      <c r="E32" s="119" t="s">
        <v>57</v>
      </c>
      <c r="F32" s="86" t="s">
        <v>39</v>
      </c>
      <c r="G32" s="122" t="s">
        <v>43</v>
      </c>
      <c r="H32" s="84">
        <v>60</v>
      </c>
      <c r="I32" s="119" t="s">
        <v>44</v>
      </c>
      <c r="J32" s="76"/>
      <c r="K32" s="3"/>
      <c r="M32" s="76">
        <f t="shared" si="0"/>
        <v>0</v>
      </c>
      <c r="O32" s="76">
        <f t="shared" si="1"/>
        <v>0</v>
      </c>
      <c r="Q32" s="109" t="s">
        <v>45</v>
      </c>
      <c r="R32" s="82">
        <f t="shared" si="2"/>
        <v>0</v>
      </c>
      <c r="S32" s="52"/>
      <c r="T32" s="131"/>
    </row>
    <row r="33" spans="3:22" ht="12.95">
      <c r="C33" s="118" t="s">
        <v>58</v>
      </c>
      <c r="D33" s="86"/>
      <c r="E33" s="119" t="s">
        <v>59</v>
      </c>
      <c r="F33" s="86" t="s">
        <v>39</v>
      </c>
      <c r="G33" s="122" t="s">
        <v>43</v>
      </c>
      <c r="H33" s="84">
        <v>1</v>
      </c>
      <c r="I33" s="119" t="s">
        <v>60</v>
      </c>
      <c r="J33" s="76"/>
      <c r="K33" s="110"/>
      <c r="M33" s="76">
        <f t="shared" si="0"/>
        <v>0</v>
      </c>
      <c r="O33" s="76">
        <f t="shared" si="1"/>
        <v>0</v>
      </c>
      <c r="Q33" s="109" t="s">
        <v>45</v>
      </c>
      <c r="R33" s="82">
        <f t="shared" si="2"/>
        <v>0</v>
      </c>
      <c r="S33" s="52"/>
    </row>
    <row r="34" spans="3:22" ht="12.95">
      <c r="C34" s="129" t="s">
        <v>61</v>
      </c>
      <c r="D34" s="86"/>
      <c r="E34" s="119" t="s">
        <v>62</v>
      </c>
      <c r="F34" s="119" t="s">
        <v>39</v>
      </c>
      <c r="G34" s="122" t="s">
        <v>43</v>
      </c>
      <c r="H34" s="84">
        <v>47641</v>
      </c>
      <c r="I34" s="119" t="s">
        <v>63</v>
      </c>
      <c r="J34" s="76"/>
      <c r="K34" s="3"/>
      <c r="M34" s="76">
        <f t="shared" si="0"/>
        <v>0</v>
      </c>
      <c r="O34" s="76">
        <f t="shared" si="1"/>
        <v>0</v>
      </c>
      <c r="Q34" s="116">
        <v>1</v>
      </c>
      <c r="R34" s="115">
        <f>J34*H34*Q34</f>
        <v>0</v>
      </c>
      <c r="S34" s="52"/>
    </row>
    <row r="35" spans="3:22" ht="12.95">
      <c r="C35" s="129" t="s">
        <v>64</v>
      </c>
      <c r="D35" s="86"/>
      <c r="E35" s="119" t="s">
        <v>65</v>
      </c>
      <c r="F35" s="119" t="s">
        <v>39</v>
      </c>
      <c r="G35" s="128" t="s">
        <v>43</v>
      </c>
      <c r="H35" s="84">
        <v>479</v>
      </c>
      <c r="I35" s="119" t="s">
        <v>63</v>
      </c>
      <c r="J35" s="76"/>
      <c r="K35" s="3"/>
      <c r="M35" s="76">
        <f t="shared" si="0"/>
        <v>0</v>
      </c>
      <c r="O35" s="76">
        <f t="shared" si="1"/>
        <v>0</v>
      </c>
      <c r="Q35" s="116">
        <v>1</v>
      </c>
      <c r="R35" s="115">
        <f>J35*H35*Q35</f>
        <v>0</v>
      </c>
      <c r="S35" s="52"/>
    </row>
    <row r="36" spans="3:22" ht="12.95">
      <c r="C36" s="129" t="s">
        <v>66</v>
      </c>
      <c r="D36" s="113"/>
      <c r="E36" s="113" t="s">
        <v>65</v>
      </c>
      <c r="F36" s="113" t="s">
        <v>39</v>
      </c>
      <c r="G36" s="122">
        <v>1</v>
      </c>
      <c r="H36" s="84">
        <f>H35</f>
        <v>479</v>
      </c>
      <c r="I36" s="119" t="s">
        <v>63</v>
      </c>
      <c r="J36" s="76"/>
      <c r="K36" s="3"/>
      <c r="M36" s="76">
        <f>J36*H36*G36</f>
        <v>0</v>
      </c>
      <c r="O36" s="76">
        <f t="shared" si="1"/>
        <v>0</v>
      </c>
      <c r="Q36" s="116">
        <v>1</v>
      </c>
      <c r="R36" s="115">
        <f>J36*H36*Q36*G36</f>
        <v>0</v>
      </c>
      <c r="S36" s="52"/>
    </row>
    <row r="37" spans="3:22" ht="12.95">
      <c r="C37" s="129" t="s">
        <v>67</v>
      </c>
      <c r="D37" s="113"/>
      <c r="E37" s="113" t="s">
        <v>68</v>
      </c>
      <c r="F37" s="113" t="s">
        <v>39</v>
      </c>
      <c r="G37" s="122">
        <v>1</v>
      </c>
      <c r="H37" s="84">
        <f>H35</f>
        <v>479</v>
      </c>
      <c r="I37" s="119" t="s">
        <v>63</v>
      </c>
      <c r="J37" s="76"/>
      <c r="K37" s="3"/>
      <c r="M37" s="76">
        <f>J37*H37*G37</f>
        <v>0</v>
      </c>
      <c r="O37" s="76">
        <f t="shared" si="1"/>
        <v>0</v>
      </c>
      <c r="Q37" s="116">
        <v>1</v>
      </c>
      <c r="R37" s="115">
        <f>J37*H37*Q37*G37</f>
        <v>0</v>
      </c>
      <c r="S37" s="52"/>
    </row>
    <row r="38" spans="3:22" ht="12.95">
      <c r="C38" s="129" t="s">
        <v>69</v>
      </c>
      <c r="D38" s="113"/>
      <c r="E38" s="113" t="s">
        <v>70</v>
      </c>
      <c r="F38" s="90" t="s">
        <v>39</v>
      </c>
      <c r="G38" s="128" t="s">
        <v>43</v>
      </c>
      <c r="H38" s="130">
        <v>1</v>
      </c>
      <c r="I38" s="113" t="s">
        <v>60</v>
      </c>
      <c r="J38" s="76"/>
      <c r="M38" s="76">
        <f t="shared" si="0"/>
        <v>0</v>
      </c>
      <c r="O38" s="76">
        <f t="shared" si="1"/>
        <v>0</v>
      </c>
      <c r="Q38" s="109" t="s">
        <v>45</v>
      </c>
      <c r="R38" s="82">
        <f>M38*6/12</f>
        <v>0</v>
      </c>
      <c r="S38" s="52"/>
      <c r="V38" s="2"/>
    </row>
    <row r="39" spans="3:22" ht="12.95">
      <c r="C39" s="129" t="s">
        <v>71</v>
      </c>
      <c r="D39" s="113"/>
      <c r="E39" s="113" t="s">
        <v>72</v>
      </c>
      <c r="F39" s="113" t="s">
        <v>39</v>
      </c>
      <c r="G39" s="128" t="s">
        <v>43</v>
      </c>
      <c r="H39" s="111">
        <v>1</v>
      </c>
      <c r="I39" s="113" t="s">
        <v>60</v>
      </c>
      <c r="J39" s="76"/>
      <c r="M39" s="76">
        <f t="shared" si="0"/>
        <v>0</v>
      </c>
      <c r="O39" s="76">
        <f t="shared" si="1"/>
        <v>0</v>
      </c>
      <c r="Q39" s="109" t="s">
        <v>45</v>
      </c>
      <c r="R39" s="82">
        <f>M39*6/12</f>
        <v>0</v>
      </c>
      <c r="S39" s="52"/>
      <c r="V39" s="2"/>
    </row>
    <row r="40" spans="3:22" ht="13.5">
      <c r="C40" s="127" t="s">
        <v>73</v>
      </c>
      <c r="D40" s="126"/>
      <c r="E40" s="124" t="s">
        <v>74</v>
      </c>
      <c r="F40" s="126" t="s">
        <v>39</v>
      </c>
      <c r="G40" s="157" t="s">
        <v>75</v>
      </c>
      <c r="H40" s="125">
        <v>3453</v>
      </c>
      <c r="I40" s="124" t="s">
        <v>44</v>
      </c>
      <c r="J40" s="76"/>
      <c r="M40" s="169">
        <f>J40*H40*(1/3)</f>
        <v>0</v>
      </c>
      <c r="N40" s="101"/>
      <c r="O40" s="169">
        <f t="shared" si="1"/>
        <v>0</v>
      </c>
      <c r="Q40" s="167">
        <v>1</v>
      </c>
      <c r="R40" s="168">
        <f>Q40*J40*H40*(1/3)</f>
        <v>0</v>
      </c>
      <c r="S40" s="52"/>
      <c r="V40" s="2"/>
    </row>
    <row r="41" spans="3:22" ht="12.95">
      <c r="C41" s="127"/>
      <c r="D41" s="126"/>
      <c r="E41" s="124"/>
      <c r="F41" s="126"/>
      <c r="G41" s="112"/>
      <c r="H41" s="125"/>
      <c r="I41" s="124"/>
      <c r="J41" s="78"/>
      <c r="M41" s="78"/>
      <c r="O41" s="78"/>
      <c r="Q41" s="109"/>
      <c r="R41" s="91"/>
      <c r="S41" s="52"/>
      <c r="V41" s="2"/>
    </row>
    <row r="42" spans="3:22" ht="12.95">
      <c r="C42" s="123" t="s">
        <v>76</v>
      </c>
      <c r="D42" s="90"/>
      <c r="E42" s="113" t="s">
        <v>77</v>
      </c>
      <c r="F42" s="90" t="s">
        <v>39</v>
      </c>
      <c r="G42" s="122"/>
      <c r="H42" s="111">
        <v>1</v>
      </c>
      <c r="I42" s="113" t="s">
        <v>60</v>
      </c>
      <c r="J42" s="82"/>
      <c r="K42" s="15"/>
      <c r="L42" s="14"/>
      <c r="M42" s="76">
        <f>J42*H42</f>
        <v>0</v>
      </c>
      <c r="N42" s="121"/>
      <c r="O42" s="76">
        <f>M42*3</f>
        <v>0</v>
      </c>
      <c r="Q42" s="116">
        <v>1</v>
      </c>
      <c r="R42" s="115">
        <f>J42*H42*Q42</f>
        <v>0</v>
      </c>
      <c r="S42" s="52"/>
      <c r="V42" s="2"/>
    </row>
    <row r="43" spans="3:22" ht="12.95">
      <c r="C43" s="118"/>
      <c r="D43" s="86"/>
      <c r="E43" s="119"/>
      <c r="F43" s="86"/>
      <c r="G43" s="120"/>
      <c r="H43" s="84"/>
      <c r="I43" s="119"/>
      <c r="J43" s="78"/>
      <c r="M43" s="78"/>
      <c r="O43" s="78"/>
      <c r="Q43" s="109"/>
      <c r="R43" s="91"/>
      <c r="S43" s="52"/>
      <c r="V43" s="2"/>
    </row>
    <row r="44" spans="3:22" ht="12.95">
      <c r="C44" s="118"/>
      <c r="D44" s="86"/>
      <c r="E44" s="86"/>
      <c r="F44" s="86"/>
      <c r="G44" s="85"/>
      <c r="H44" s="84"/>
      <c r="I44" s="86"/>
      <c r="J44" s="78"/>
      <c r="K44" s="110"/>
      <c r="M44" s="78"/>
      <c r="O44" s="78"/>
      <c r="Q44" s="117"/>
      <c r="R44" s="91"/>
      <c r="S44" s="52"/>
      <c r="V44" s="103"/>
    </row>
    <row r="45" spans="3:22" ht="12.95">
      <c r="C45" s="114" t="s">
        <v>78</v>
      </c>
      <c r="D45" s="86"/>
      <c r="E45" s="113" t="s">
        <v>79</v>
      </c>
      <c r="F45" s="90"/>
      <c r="G45" s="112"/>
      <c r="H45" s="111">
        <v>1</v>
      </c>
      <c r="I45" s="90" t="s">
        <v>60</v>
      </c>
      <c r="J45" s="76"/>
      <c r="K45" s="110"/>
      <c r="M45" s="76">
        <f>J45*H45</f>
        <v>0</v>
      </c>
      <c r="O45" s="76">
        <f>M45*3</f>
        <v>0</v>
      </c>
      <c r="Q45" s="116">
        <v>1</v>
      </c>
      <c r="R45" s="115">
        <f>J45*H45*Q45</f>
        <v>0</v>
      </c>
      <c r="S45" s="52"/>
      <c r="V45" s="103"/>
    </row>
    <row r="46" spans="3:22" ht="13.5" thickBot="1">
      <c r="C46" s="114"/>
      <c r="D46" s="86"/>
      <c r="E46" s="113" t="s">
        <v>80</v>
      </c>
      <c r="F46" s="90"/>
      <c r="G46" s="112"/>
      <c r="H46" s="111">
        <v>1</v>
      </c>
      <c r="I46" s="90" t="s">
        <v>60</v>
      </c>
      <c r="J46" s="76"/>
      <c r="K46" s="110"/>
      <c r="M46" s="76">
        <f>J46*H46</f>
        <v>0</v>
      </c>
      <c r="O46" s="76">
        <f>M46*3</f>
        <v>0</v>
      </c>
      <c r="Q46" s="109" t="s">
        <v>45</v>
      </c>
      <c r="R46" s="82">
        <f>M46*6/12</f>
        <v>0</v>
      </c>
      <c r="S46" s="52"/>
      <c r="V46" s="103"/>
    </row>
    <row r="47" spans="3:22" ht="13.5" thickTop="1">
      <c r="C47" s="69"/>
      <c r="E47" s="1" t="s">
        <v>81</v>
      </c>
      <c r="H47" s="79"/>
      <c r="J47" s="2"/>
      <c r="L47" s="68" t="s">
        <v>81</v>
      </c>
      <c r="M47" s="80">
        <f>SUM(M17:M46)</f>
        <v>0</v>
      </c>
      <c r="O47" s="80">
        <f>SUM(O17:O46)</f>
        <v>0</v>
      </c>
      <c r="Q47" s="108"/>
      <c r="R47" s="80">
        <f>SUM(R17:R46)</f>
        <v>0</v>
      </c>
      <c r="S47" s="52"/>
    </row>
    <row r="48" spans="3:22">
      <c r="C48" s="69"/>
      <c r="H48" s="79"/>
      <c r="J48" s="2"/>
      <c r="S48" s="52"/>
    </row>
    <row r="49" spans="3:23" ht="12.95">
      <c r="C49" s="69"/>
      <c r="E49" s="1" t="s">
        <v>82</v>
      </c>
      <c r="H49" s="79"/>
      <c r="J49" s="2"/>
      <c r="L49" s="75"/>
      <c r="S49" s="52"/>
      <c r="U49" s="107"/>
      <c r="V49" s="2"/>
    </row>
    <row r="50" spans="3:23" ht="12.95">
      <c r="C50" s="69"/>
      <c r="E50" s="1" t="s">
        <v>83</v>
      </c>
      <c r="H50" s="105"/>
      <c r="I50" s="1" t="s">
        <v>84</v>
      </c>
      <c r="J50" s="76"/>
      <c r="K50" s="3"/>
      <c r="L50" s="75"/>
      <c r="M50" s="76"/>
      <c r="O50" s="76"/>
      <c r="R50" s="76"/>
      <c r="S50" s="52"/>
      <c r="V50" s="2"/>
      <c r="W50" s="106"/>
    </row>
    <row r="51" spans="3:23" ht="12.95">
      <c r="C51" s="69"/>
      <c r="E51" s="1" t="s">
        <v>85</v>
      </c>
      <c r="H51" s="105"/>
      <c r="I51" s="1" t="s">
        <v>84</v>
      </c>
      <c r="J51" s="76"/>
      <c r="K51" s="3"/>
      <c r="L51" s="75"/>
      <c r="M51" s="76"/>
      <c r="O51" s="76"/>
      <c r="R51" s="76"/>
      <c r="S51" s="52"/>
      <c r="V51" s="2"/>
    </row>
    <row r="52" spans="3:23" ht="12.95">
      <c r="C52" s="69"/>
      <c r="E52" s="1" t="s">
        <v>86</v>
      </c>
      <c r="H52" s="105"/>
      <c r="I52" s="1" t="s">
        <v>84</v>
      </c>
      <c r="J52" s="76"/>
      <c r="K52" s="3"/>
      <c r="L52" s="75"/>
      <c r="M52" s="76"/>
      <c r="O52" s="76"/>
      <c r="R52" s="76"/>
      <c r="S52" s="52"/>
    </row>
    <row r="53" spans="3:23" ht="13.5" thickBot="1">
      <c r="C53" s="99"/>
      <c r="E53" s="1" t="s">
        <v>87</v>
      </c>
      <c r="H53" s="105"/>
      <c r="I53" s="1" t="s">
        <v>84</v>
      </c>
      <c r="J53" s="76"/>
      <c r="K53" s="3"/>
      <c r="L53" s="75"/>
      <c r="M53" s="104"/>
      <c r="O53" s="76"/>
      <c r="R53" s="76"/>
      <c r="S53" s="52"/>
      <c r="V53" s="2"/>
    </row>
    <row r="54" spans="3:23" ht="13.5" thickTop="1">
      <c r="C54" s="99"/>
      <c r="E54" s="1" t="s">
        <v>88</v>
      </c>
      <c r="H54" s="79"/>
      <c r="J54" s="2"/>
      <c r="K54" s="98"/>
      <c r="L54" s="68" t="s">
        <v>89</v>
      </c>
      <c r="M54" s="76">
        <f>SUM(M50:M53)</f>
        <v>0</v>
      </c>
      <c r="O54" s="80">
        <f>SUM(O50:O53)</f>
        <v>0</v>
      </c>
      <c r="R54" s="80">
        <f>SUM(R50:R53)</f>
        <v>0</v>
      </c>
      <c r="S54" s="52"/>
      <c r="V54" s="103"/>
    </row>
    <row r="55" spans="3:23" ht="12.95">
      <c r="C55" s="99"/>
      <c r="H55" s="79"/>
      <c r="J55" s="2"/>
      <c r="K55" s="98"/>
      <c r="L55" s="75"/>
      <c r="S55" s="52"/>
    </row>
    <row r="56" spans="3:23" ht="12.95">
      <c r="C56" s="99"/>
      <c r="E56" s="1" t="s">
        <v>90</v>
      </c>
      <c r="H56" s="79">
        <v>1</v>
      </c>
      <c r="I56" s="1" t="s">
        <v>91</v>
      </c>
      <c r="J56" s="102">
        <v>100000</v>
      </c>
      <c r="K56" s="98"/>
      <c r="L56" s="75"/>
      <c r="M56" s="102">
        <f>J56*H56</f>
        <v>100000</v>
      </c>
      <c r="O56" s="102">
        <f>M56*3</f>
        <v>300000</v>
      </c>
      <c r="R56" s="101">
        <f>100000/2</f>
        <v>50000</v>
      </c>
      <c r="S56" s="100"/>
    </row>
    <row r="57" spans="3:23" ht="12.95">
      <c r="C57" s="99"/>
      <c r="H57" s="79"/>
      <c r="J57" s="2"/>
      <c r="K57" s="98"/>
      <c r="L57" s="75"/>
      <c r="S57" s="52"/>
    </row>
    <row r="58" spans="3:23" ht="12.95">
      <c r="C58" s="99"/>
      <c r="H58" s="79"/>
      <c r="J58" s="2"/>
      <c r="K58" s="98"/>
      <c r="L58" s="75"/>
      <c r="S58" s="52"/>
    </row>
    <row r="59" spans="3:23" ht="12.75">
      <c r="C59" s="69"/>
      <c r="H59" s="79"/>
      <c r="J59" s="2"/>
      <c r="L59" s="75" t="s">
        <v>92</v>
      </c>
      <c r="M59" s="97">
        <f>M47+M54+M56</f>
        <v>100000</v>
      </c>
      <c r="N59" s="75" t="s">
        <v>92</v>
      </c>
      <c r="O59" s="57">
        <f>O47+O54+O56</f>
        <v>300000</v>
      </c>
      <c r="P59" s="96" t="s">
        <v>93</v>
      </c>
      <c r="Q59" s="95" t="s">
        <v>92</v>
      </c>
      <c r="R59" s="166">
        <f>R47+R54+R56</f>
        <v>50000</v>
      </c>
      <c r="S59" s="94" t="s">
        <v>94</v>
      </c>
    </row>
    <row r="60" spans="3:23" ht="12.95">
      <c r="C60" s="93" t="s">
        <v>95</v>
      </c>
      <c r="H60" s="79"/>
      <c r="J60" s="2"/>
      <c r="L60" s="75"/>
      <c r="S60" s="52"/>
    </row>
    <row r="61" spans="3:23" ht="12.95">
      <c r="C61" s="69"/>
      <c r="H61" s="79"/>
      <c r="J61" s="2"/>
      <c r="L61" s="75"/>
      <c r="S61" s="52"/>
    </row>
    <row r="62" spans="3:23" ht="12.95">
      <c r="C62" s="89" t="s">
        <v>96</v>
      </c>
      <c r="D62" s="86"/>
      <c r="E62" s="86" t="s">
        <v>97</v>
      </c>
      <c r="F62" s="86"/>
      <c r="G62" s="88">
        <v>1</v>
      </c>
      <c r="H62" s="84">
        <v>5000</v>
      </c>
      <c r="I62" s="1" t="s">
        <v>63</v>
      </c>
      <c r="J62" s="76"/>
      <c r="K62" s="83"/>
      <c r="L62" s="75"/>
      <c r="M62" s="82">
        <f>J62*H62*G62</f>
        <v>0</v>
      </c>
      <c r="S62" s="52"/>
    </row>
    <row r="63" spans="3:23" ht="12.95">
      <c r="C63" s="89" t="s">
        <v>96</v>
      </c>
      <c r="D63" s="86"/>
      <c r="E63" s="86" t="s">
        <v>98</v>
      </c>
      <c r="F63" s="86"/>
      <c r="G63" s="88">
        <v>1</v>
      </c>
      <c r="H63" s="84">
        <v>5000</v>
      </c>
      <c r="I63" s="1" t="s">
        <v>63</v>
      </c>
      <c r="J63" s="76"/>
      <c r="K63" s="83"/>
      <c r="L63" s="75"/>
      <c r="M63" s="82">
        <f>J63*H63*G63</f>
        <v>0</v>
      </c>
      <c r="S63" s="52"/>
    </row>
    <row r="64" spans="3:23" ht="12.95">
      <c r="C64" s="89" t="s">
        <v>99</v>
      </c>
      <c r="D64" s="86"/>
      <c r="E64" s="86" t="s">
        <v>100</v>
      </c>
      <c r="F64" s="86"/>
      <c r="G64" s="88">
        <v>1</v>
      </c>
      <c r="H64" s="84">
        <v>50</v>
      </c>
      <c r="I64" s="1" t="s">
        <v>101</v>
      </c>
      <c r="J64" s="76"/>
      <c r="K64" s="83"/>
      <c r="L64" s="75"/>
      <c r="M64" s="82">
        <f>J64*H64*G64</f>
        <v>0</v>
      </c>
      <c r="S64" s="52"/>
    </row>
    <row r="65" spans="3:19" ht="12.95">
      <c r="C65" s="89" t="s">
        <v>102</v>
      </c>
      <c r="D65" s="86"/>
      <c r="E65" s="86" t="s">
        <v>103</v>
      </c>
      <c r="F65" s="86" t="s">
        <v>104</v>
      </c>
      <c r="G65" s="88"/>
      <c r="H65" s="84"/>
      <c r="J65" s="78"/>
      <c r="K65" s="92"/>
      <c r="L65" s="75"/>
      <c r="M65" s="91"/>
      <c r="S65" s="52"/>
    </row>
    <row r="66" spans="3:19" ht="12.95">
      <c r="C66" s="89" t="s">
        <v>102</v>
      </c>
      <c r="D66" s="86"/>
      <c r="E66" s="86" t="s">
        <v>105</v>
      </c>
      <c r="F66" s="86" t="s">
        <v>104</v>
      </c>
      <c r="G66" s="88">
        <v>1</v>
      </c>
      <c r="H66" s="84">
        <v>2000</v>
      </c>
      <c r="I66" s="1" t="s">
        <v>32</v>
      </c>
      <c r="J66" s="76"/>
      <c r="K66" s="83"/>
      <c r="L66" s="75"/>
      <c r="M66" s="82">
        <f>J66*H66*G66</f>
        <v>0</v>
      </c>
      <c r="S66" s="52"/>
    </row>
    <row r="67" spans="3:19" ht="12.95">
      <c r="C67" s="89" t="s">
        <v>102</v>
      </c>
      <c r="D67" s="86"/>
      <c r="E67" s="86" t="s">
        <v>106</v>
      </c>
      <c r="F67" s="86" t="s">
        <v>104</v>
      </c>
      <c r="G67" s="88">
        <v>1</v>
      </c>
      <c r="H67" s="84">
        <v>10000</v>
      </c>
      <c r="I67" s="1" t="s">
        <v>32</v>
      </c>
      <c r="J67" s="76"/>
      <c r="K67" s="83"/>
      <c r="L67" s="75"/>
      <c r="M67" s="82">
        <f>J67*H67*G67</f>
        <v>0</v>
      </c>
      <c r="S67" s="52"/>
    </row>
    <row r="68" spans="3:19" ht="12.95">
      <c r="C68" s="89" t="s">
        <v>102</v>
      </c>
      <c r="D68" s="86"/>
      <c r="E68" s="86" t="s">
        <v>107</v>
      </c>
      <c r="F68" s="86" t="s">
        <v>104</v>
      </c>
      <c r="G68" s="88">
        <v>1</v>
      </c>
      <c r="H68" s="84">
        <v>120000</v>
      </c>
      <c r="I68" s="1" t="s">
        <v>32</v>
      </c>
      <c r="J68" s="76"/>
      <c r="K68" s="83"/>
      <c r="L68" s="75"/>
      <c r="M68" s="82">
        <f>J68*H68*G68</f>
        <v>0</v>
      </c>
      <c r="S68" s="52"/>
    </row>
    <row r="69" spans="3:19" ht="12.95">
      <c r="C69" s="89" t="s">
        <v>102</v>
      </c>
      <c r="D69" s="86"/>
      <c r="E69" s="86" t="s">
        <v>108</v>
      </c>
      <c r="F69" s="86" t="s">
        <v>104</v>
      </c>
      <c r="G69" s="88"/>
      <c r="H69" s="84"/>
      <c r="J69" s="78"/>
      <c r="K69" s="83"/>
      <c r="L69" s="75"/>
      <c r="M69" s="91"/>
      <c r="S69" s="52"/>
    </row>
    <row r="70" spans="3:19" ht="12.95">
      <c r="C70" s="89" t="s">
        <v>102</v>
      </c>
      <c r="D70" s="86"/>
      <c r="E70" s="86" t="s">
        <v>109</v>
      </c>
      <c r="F70" s="86" t="s">
        <v>104</v>
      </c>
      <c r="G70" s="88">
        <v>1</v>
      </c>
      <c r="H70" s="84">
        <v>2000</v>
      </c>
      <c r="I70" s="1" t="s">
        <v>32</v>
      </c>
      <c r="J70" s="76"/>
      <c r="K70" s="83"/>
      <c r="L70" s="75"/>
      <c r="M70" s="82">
        <f>J70*H70*G70</f>
        <v>0</v>
      </c>
      <c r="S70" s="52"/>
    </row>
    <row r="71" spans="3:19" ht="12.95">
      <c r="C71" s="89" t="s">
        <v>102</v>
      </c>
      <c r="D71" s="86"/>
      <c r="E71" s="86" t="s">
        <v>110</v>
      </c>
      <c r="F71" s="86" t="s">
        <v>104</v>
      </c>
      <c r="G71" s="88">
        <v>1</v>
      </c>
      <c r="H71" s="84">
        <v>10000</v>
      </c>
      <c r="I71" s="1" t="s">
        <v>32</v>
      </c>
      <c r="J71" s="76"/>
      <c r="K71" s="83"/>
      <c r="L71" s="75"/>
      <c r="M71" s="82">
        <f>J71*H71*G71</f>
        <v>0</v>
      </c>
      <c r="S71" s="52"/>
    </row>
    <row r="72" spans="3:19" ht="12.95">
      <c r="C72" s="89" t="s">
        <v>102</v>
      </c>
      <c r="D72" s="86"/>
      <c r="E72" s="86" t="s">
        <v>111</v>
      </c>
      <c r="F72" s="86" t="s">
        <v>104</v>
      </c>
      <c r="G72" s="88">
        <v>1</v>
      </c>
      <c r="H72" s="84">
        <v>70000</v>
      </c>
      <c r="I72" s="1" t="s">
        <v>32</v>
      </c>
      <c r="J72" s="76"/>
      <c r="K72" s="83"/>
      <c r="L72" s="75"/>
      <c r="M72" s="82">
        <f>J72*H72*G72</f>
        <v>0</v>
      </c>
      <c r="S72" s="52"/>
    </row>
    <row r="73" spans="3:19" ht="12.95">
      <c r="C73" s="89" t="s">
        <v>112</v>
      </c>
      <c r="D73" s="86"/>
      <c r="E73" s="86" t="s">
        <v>113</v>
      </c>
      <c r="F73" s="86" t="s">
        <v>104</v>
      </c>
      <c r="G73" s="88"/>
      <c r="H73" s="84"/>
      <c r="J73" s="78"/>
      <c r="K73" s="83"/>
      <c r="L73" s="75"/>
      <c r="M73" s="91"/>
      <c r="S73" s="52"/>
    </row>
    <row r="74" spans="3:19" ht="12.95">
      <c r="C74" s="89" t="s">
        <v>112</v>
      </c>
      <c r="D74" s="86"/>
      <c r="E74" s="90" t="s">
        <v>114</v>
      </c>
      <c r="F74" s="86" t="s">
        <v>104</v>
      </c>
      <c r="G74" s="88">
        <v>1</v>
      </c>
      <c r="H74" s="84">
        <f>H66</f>
        <v>2000</v>
      </c>
      <c r="I74" s="86" t="s">
        <v>32</v>
      </c>
      <c r="J74" s="76"/>
      <c r="K74" s="83"/>
      <c r="L74" s="75"/>
      <c r="M74" s="82">
        <f t="shared" ref="M74:M82" si="3">J74*H74*G74</f>
        <v>0</v>
      </c>
      <c r="S74" s="52"/>
    </row>
    <row r="75" spans="3:19" ht="12.95">
      <c r="C75" s="89" t="s">
        <v>112</v>
      </c>
      <c r="D75" s="86"/>
      <c r="E75" s="86" t="s">
        <v>115</v>
      </c>
      <c r="F75" s="86" t="s">
        <v>104</v>
      </c>
      <c r="G75" s="88">
        <v>1</v>
      </c>
      <c r="H75" s="84">
        <f>H70</f>
        <v>2000</v>
      </c>
      <c r="I75" s="90" t="s">
        <v>32</v>
      </c>
      <c r="J75" s="76"/>
      <c r="K75" s="83"/>
      <c r="L75" s="75"/>
      <c r="M75" s="82">
        <f t="shared" si="3"/>
        <v>0</v>
      </c>
      <c r="S75" s="52"/>
    </row>
    <row r="76" spans="3:19" ht="12.95">
      <c r="C76" s="89" t="s">
        <v>112</v>
      </c>
      <c r="D76" s="86"/>
      <c r="E76" s="90" t="s">
        <v>116</v>
      </c>
      <c r="F76" s="86" t="s">
        <v>104</v>
      </c>
      <c r="G76" s="88">
        <v>1</v>
      </c>
      <c r="H76" s="84">
        <f>H67</f>
        <v>10000</v>
      </c>
      <c r="I76" s="86" t="s">
        <v>32</v>
      </c>
      <c r="J76" s="76"/>
      <c r="K76" s="83"/>
      <c r="L76" s="75"/>
      <c r="M76" s="82">
        <f t="shared" si="3"/>
        <v>0</v>
      </c>
      <c r="S76" s="52"/>
    </row>
    <row r="77" spans="3:19" ht="12.95">
      <c r="C77" s="89" t="s">
        <v>112</v>
      </c>
      <c r="D77" s="86"/>
      <c r="E77" s="86" t="s">
        <v>117</v>
      </c>
      <c r="F77" s="86" t="s">
        <v>104</v>
      </c>
      <c r="G77" s="88">
        <v>1</v>
      </c>
      <c r="H77" s="84">
        <f>H71</f>
        <v>10000</v>
      </c>
      <c r="I77" s="90" t="s">
        <v>32</v>
      </c>
      <c r="J77" s="76"/>
      <c r="K77" s="83"/>
      <c r="L77" s="75"/>
      <c r="M77" s="82">
        <f t="shared" si="3"/>
        <v>0</v>
      </c>
      <c r="S77" s="52"/>
    </row>
    <row r="78" spans="3:19" ht="12.95">
      <c r="C78" s="89" t="s">
        <v>112</v>
      </c>
      <c r="D78" s="86"/>
      <c r="E78" s="90" t="s">
        <v>118</v>
      </c>
      <c r="F78" s="86" t="s">
        <v>104</v>
      </c>
      <c r="G78" s="88">
        <v>1</v>
      </c>
      <c r="H78" s="84">
        <f>H68</f>
        <v>120000</v>
      </c>
      <c r="I78" s="86" t="s">
        <v>32</v>
      </c>
      <c r="J78" s="76"/>
      <c r="K78" s="83"/>
      <c r="L78" s="75"/>
      <c r="M78" s="82">
        <f t="shared" si="3"/>
        <v>0</v>
      </c>
      <c r="S78" s="52"/>
    </row>
    <row r="79" spans="3:19" ht="12.95">
      <c r="C79" s="89" t="s">
        <v>112</v>
      </c>
      <c r="D79" s="86"/>
      <c r="E79" s="90" t="s">
        <v>119</v>
      </c>
      <c r="F79" s="86" t="s">
        <v>104</v>
      </c>
      <c r="G79" s="88">
        <v>1</v>
      </c>
      <c r="H79" s="84">
        <f>H72</f>
        <v>70000</v>
      </c>
      <c r="I79" s="90" t="s">
        <v>32</v>
      </c>
      <c r="J79" s="76"/>
      <c r="K79" s="83"/>
      <c r="L79" s="75"/>
      <c r="M79" s="82">
        <f t="shared" si="3"/>
        <v>0</v>
      </c>
      <c r="S79" s="52"/>
    </row>
    <row r="80" spans="3:19" ht="12.95">
      <c r="C80" s="89" t="s">
        <v>120</v>
      </c>
      <c r="D80" s="86"/>
      <c r="E80" s="86" t="s">
        <v>121</v>
      </c>
      <c r="F80" s="86" t="s">
        <v>104</v>
      </c>
      <c r="G80" s="88">
        <v>1</v>
      </c>
      <c r="H80" s="84">
        <v>60000</v>
      </c>
      <c r="I80" s="1" t="s">
        <v>122</v>
      </c>
      <c r="J80" s="76"/>
      <c r="K80" s="83"/>
      <c r="L80" s="75"/>
      <c r="M80" s="82">
        <f t="shared" si="3"/>
        <v>0</v>
      </c>
      <c r="S80" s="52"/>
    </row>
    <row r="81" spans="3:19" ht="12.95">
      <c r="C81" s="87"/>
      <c r="D81" s="86"/>
      <c r="E81" s="86" t="s">
        <v>38</v>
      </c>
      <c r="F81" s="86" t="s">
        <v>39</v>
      </c>
      <c r="G81" s="85">
        <v>1</v>
      </c>
      <c r="H81" s="84">
        <v>10000</v>
      </c>
      <c r="I81" s="1" t="s">
        <v>32</v>
      </c>
      <c r="J81" s="76"/>
      <c r="K81" s="83"/>
      <c r="M81" s="82">
        <f t="shared" si="3"/>
        <v>0</v>
      </c>
      <c r="S81" s="52"/>
    </row>
    <row r="82" spans="3:19" ht="13.5" thickBot="1">
      <c r="C82" s="87"/>
      <c r="D82" s="86"/>
      <c r="E82" s="86" t="s">
        <v>40</v>
      </c>
      <c r="F82" s="86" t="s">
        <v>39</v>
      </c>
      <c r="G82" s="85">
        <v>1</v>
      </c>
      <c r="H82" s="84">
        <v>10000</v>
      </c>
      <c r="I82" s="1" t="s">
        <v>32</v>
      </c>
      <c r="J82" s="76"/>
      <c r="K82" s="83"/>
      <c r="M82" s="82">
        <f t="shared" si="3"/>
        <v>0</v>
      </c>
      <c r="S82" s="52"/>
    </row>
    <row r="83" spans="3:19" ht="13.5" thickTop="1">
      <c r="C83" s="69"/>
      <c r="J83" s="81"/>
      <c r="L83" s="68" t="s">
        <v>123</v>
      </c>
      <c r="M83" s="80">
        <f>SUM(M61:M82)</f>
        <v>0</v>
      </c>
      <c r="O83" s="78"/>
      <c r="S83" s="52"/>
    </row>
    <row r="84" spans="3:19" ht="12.95">
      <c r="C84" s="69"/>
      <c r="E84" s="1" t="s">
        <v>82</v>
      </c>
      <c r="H84" s="79"/>
      <c r="J84" s="78"/>
      <c r="L84" s="75"/>
      <c r="M84" s="78"/>
      <c r="S84" s="52"/>
    </row>
    <row r="85" spans="3:19" ht="12.95">
      <c r="C85" s="69"/>
      <c r="E85" s="1" t="s">
        <v>86</v>
      </c>
      <c r="H85" s="77"/>
      <c r="I85" s="1" t="s">
        <v>84</v>
      </c>
      <c r="J85" s="76">
        <f>M83</f>
        <v>0</v>
      </c>
      <c r="L85" s="75"/>
      <c r="M85" s="74"/>
      <c r="S85" s="52"/>
    </row>
    <row r="86" spans="3:19" ht="12.95">
      <c r="C86" s="69"/>
      <c r="E86" s="1" t="s">
        <v>87</v>
      </c>
      <c r="H86" s="77"/>
      <c r="I86" s="1" t="s">
        <v>84</v>
      </c>
      <c r="J86" s="76">
        <f>M83</f>
        <v>0</v>
      </c>
      <c r="L86" s="75"/>
      <c r="M86" s="74"/>
      <c r="S86" s="52"/>
    </row>
    <row r="87" spans="3:19" ht="13.5" thickBot="1">
      <c r="C87" s="69"/>
      <c r="E87" s="1" t="s">
        <v>88</v>
      </c>
      <c r="L87" s="68" t="s">
        <v>89</v>
      </c>
      <c r="M87" s="73">
        <f>SUM(M85:M86)</f>
        <v>0</v>
      </c>
      <c r="N87" s="71"/>
      <c r="O87" s="71"/>
      <c r="P87" s="71"/>
      <c r="Q87" s="72"/>
      <c r="R87" s="71"/>
      <c r="S87" s="70"/>
    </row>
    <row r="88" spans="3:19" ht="13.5" thickTop="1">
      <c r="C88" s="69"/>
      <c r="L88" s="68" t="s">
        <v>124</v>
      </c>
      <c r="M88" s="67">
        <f>M83+M87</f>
        <v>0</v>
      </c>
      <c r="N88" s="66" t="s">
        <v>125</v>
      </c>
      <c r="S88" s="52"/>
    </row>
    <row r="89" spans="3:19" ht="12.95" thickBot="1">
      <c r="C89" s="65"/>
      <c r="D89" s="62"/>
      <c r="E89" s="62"/>
      <c r="F89" s="62"/>
      <c r="G89" s="63"/>
      <c r="H89" s="64"/>
      <c r="I89" s="62"/>
      <c r="J89" s="62"/>
      <c r="K89" s="63"/>
      <c r="L89" s="62"/>
      <c r="M89" s="60"/>
      <c r="N89" s="60"/>
      <c r="O89" s="60"/>
      <c r="P89" s="60"/>
      <c r="Q89" s="61"/>
      <c r="R89" s="60"/>
      <c r="S89" s="59"/>
    </row>
    <row r="90" spans="3:19">
      <c r="S90" s="58"/>
    </row>
    <row r="91" spans="3:19" ht="12.75">
      <c r="J91" s="162" t="s">
        <v>126</v>
      </c>
      <c r="K91" s="162"/>
      <c r="L91" s="162"/>
      <c r="M91" s="162"/>
      <c r="N91" s="162"/>
      <c r="O91" s="57"/>
      <c r="P91" s="166">
        <f>M88+O59+R59</f>
        <v>350000</v>
      </c>
      <c r="Q91" s="56"/>
      <c r="R91" s="55"/>
      <c r="S91" s="54"/>
    </row>
    <row r="92" spans="3:19">
      <c r="S92" s="52"/>
    </row>
    <row r="93" spans="3:19" ht="13.5" thickBot="1">
      <c r="C93" s="53"/>
      <c r="S93" s="52"/>
    </row>
    <row r="94" spans="3:19">
      <c r="E94" s="51"/>
      <c r="F94" s="48"/>
      <c r="G94" s="49"/>
      <c r="H94" s="50"/>
      <c r="I94" s="48"/>
      <c r="J94" s="48"/>
      <c r="K94" s="49"/>
      <c r="L94" s="48"/>
      <c r="M94" s="48"/>
      <c r="N94" s="48"/>
      <c r="O94" s="48"/>
      <c r="P94" s="48"/>
      <c r="Q94" s="49"/>
      <c r="R94" s="48"/>
      <c r="S94" s="47"/>
    </row>
    <row r="95" spans="3:19">
      <c r="E95" s="39"/>
      <c r="F95" s="35"/>
      <c r="G95" s="36"/>
      <c r="H95" s="46"/>
      <c r="I95" s="35"/>
      <c r="J95" s="35"/>
      <c r="K95" s="36"/>
      <c r="L95" s="35"/>
      <c r="M95" s="35"/>
      <c r="N95" s="35"/>
      <c r="O95" s="35"/>
      <c r="P95" s="35"/>
      <c r="Q95" s="36"/>
      <c r="R95" s="35"/>
      <c r="S95" s="34"/>
    </row>
    <row r="96" spans="3:19">
      <c r="E96" s="39"/>
      <c r="F96" s="35"/>
      <c r="G96" s="36"/>
      <c r="H96" s="46"/>
      <c r="I96" s="35"/>
      <c r="J96" s="35" t="s">
        <v>127</v>
      </c>
      <c r="K96" s="36"/>
      <c r="L96" s="35"/>
      <c r="M96" s="35"/>
      <c r="N96" s="35"/>
      <c r="O96" s="35"/>
      <c r="P96" s="35"/>
      <c r="Q96" s="36"/>
      <c r="R96" s="35"/>
      <c r="S96" s="34"/>
    </row>
    <row r="97" spans="3:19">
      <c r="E97" s="39" t="s">
        <v>128</v>
      </c>
      <c r="F97" s="35"/>
      <c r="G97" s="36"/>
      <c r="H97" s="45"/>
      <c r="I97" s="40"/>
      <c r="J97" s="163"/>
      <c r="K97" s="163"/>
      <c r="L97" s="163"/>
      <c r="M97" s="35"/>
      <c r="N97" s="35"/>
      <c r="O97" s="35"/>
      <c r="P97" s="35"/>
      <c r="Q97" s="36"/>
      <c r="R97" s="35"/>
      <c r="S97" s="34"/>
    </row>
    <row r="98" spans="3:19">
      <c r="E98" s="44" t="s">
        <v>129</v>
      </c>
      <c r="F98" s="43"/>
      <c r="G98" s="42"/>
      <c r="H98" s="41"/>
      <c r="I98" s="40"/>
      <c r="J98" s="163"/>
      <c r="K98" s="163"/>
      <c r="L98" s="163"/>
      <c r="M98" s="35"/>
      <c r="N98" s="35"/>
      <c r="O98" s="35"/>
      <c r="P98" s="35"/>
      <c r="Q98" s="36"/>
      <c r="R98" s="35"/>
      <c r="S98" s="34"/>
    </row>
    <row r="99" spans="3:19">
      <c r="E99" s="39" t="s">
        <v>130</v>
      </c>
      <c r="F99" s="35"/>
      <c r="G99" s="36"/>
      <c r="H99" s="41"/>
      <c r="I99" s="40"/>
      <c r="J99" s="163"/>
      <c r="K99" s="163"/>
      <c r="L99" s="163"/>
      <c r="M99" s="35"/>
      <c r="N99" s="35"/>
      <c r="O99" s="35"/>
      <c r="P99" s="35"/>
      <c r="Q99" s="36"/>
      <c r="R99" s="35"/>
      <c r="S99" s="34"/>
    </row>
    <row r="100" spans="3:19">
      <c r="E100" s="39" t="s">
        <v>131</v>
      </c>
      <c r="F100" s="35"/>
      <c r="G100" s="36"/>
      <c r="H100" s="41"/>
      <c r="I100" s="40"/>
      <c r="J100" s="163"/>
      <c r="K100" s="163"/>
      <c r="L100" s="163"/>
      <c r="M100" s="35"/>
      <c r="N100" s="35"/>
      <c r="O100" s="35"/>
      <c r="P100" s="35"/>
      <c r="Q100" s="36"/>
      <c r="R100" s="35"/>
      <c r="S100" s="34"/>
    </row>
    <row r="101" spans="3:19">
      <c r="E101" s="39" t="s">
        <v>11</v>
      </c>
      <c r="F101" s="35"/>
      <c r="G101" s="36"/>
      <c r="H101" s="38"/>
      <c r="I101" s="37"/>
      <c r="J101" s="163"/>
      <c r="K101" s="163"/>
      <c r="L101" s="163"/>
      <c r="M101" s="35"/>
      <c r="N101" s="35"/>
      <c r="O101" s="35"/>
      <c r="P101" s="35"/>
      <c r="Q101" s="36"/>
      <c r="R101" s="35"/>
      <c r="S101" s="34"/>
    </row>
    <row r="102" spans="3:19" ht="12.95" thickBot="1">
      <c r="E102" s="33"/>
      <c r="F102" s="30"/>
      <c r="G102" s="31"/>
      <c r="H102" s="32"/>
      <c r="I102" s="30"/>
      <c r="J102" s="30"/>
      <c r="K102" s="31"/>
      <c r="L102" s="30"/>
      <c r="M102" s="30"/>
      <c r="N102" s="30"/>
      <c r="O102" s="30"/>
      <c r="P102" s="30"/>
      <c r="Q102" s="31"/>
      <c r="R102" s="30"/>
      <c r="S102" s="29"/>
    </row>
    <row r="103" spans="3:19">
      <c r="M103" s="1"/>
      <c r="N103" s="1"/>
      <c r="O103" s="1"/>
      <c r="P103" s="1"/>
      <c r="Q103" s="4"/>
      <c r="R103" s="1"/>
      <c r="S103" s="2"/>
    </row>
    <row r="104" spans="3:19" ht="12.95" thickBot="1">
      <c r="S104" s="2"/>
    </row>
    <row r="105" spans="3:19" ht="12.95">
      <c r="C105" s="28" t="s">
        <v>132</v>
      </c>
      <c r="D105" s="25"/>
      <c r="E105" s="25"/>
      <c r="F105" s="25"/>
      <c r="G105" s="26"/>
      <c r="H105" s="27"/>
      <c r="I105" s="25"/>
      <c r="J105" s="25"/>
      <c r="K105" s="26"/>
      <c r="L105" s="25"/>
      <c r="M105" s="25"/>
      <c r="N105" s="25"/>
      <c r="O105" s="25"/>
      <c r="P105" s="25"/>
      <c r="Q105" s="26"/>
      <c r="R105" s="25"/>
      <c r="S105" s="24"/>
    </row>
    <row r="106" spans="3:19" ht="14.45" customHeight="1">
      <c r="C106" s="164" t="s">
        <v>133</v>
      </c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20"/>
      <c r="O106" s="20"/>
      <c r="P106" s="20"/>
      <c r="Q106" s="21"/>
      <c r="R106" s="20"/>
      <c r="S106" s="18"/>
    </row>
    <row r="107" spans="3:19" ht="12.95">
      <c r="C107" s="170" t="s">
        <v>134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6"/>
      <c r="O107" s="16"/>
      <c r="P107" s="16"/>
      <c r="Q107" s="19"/>
      <c r="R107" s="20"/>
      <c r="S107" s="18"/>
    </row>
    <row r="108" spans="3:19" ht="12.95">
      <c r="C108" s="17" t="s">
        <v>135</v>
      </c>
      <c r="D108" s="16"/>
      <c r="E108" s="16"/>
      <c r="F108" s="16"/>
      <c r="G108" s="19"/>
      <c r="H108" s="23"/>
      <c r="I108" s="16"/>
      <c r="J108" s="16"/>
      <c r="K108" s="19"/>
      <c r="L108" s="16"/>
      <c r="M108" s="16"/>
      <c r="N108" s="16"/>
      <c r="O108" s="16"/>
      <c r="P108" s="16"/>
      <c r="Q108" s="19"/>
      <c r="R108" s="16"/>
      <c r="S108" s="18"/>
    </row>
    <row r="109" spans="3:19" ht="14.45" customHeight="1">
      <c r="C109" s="164" t="s">
        <v>136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20"/>
      <c r="O109" s="20"/>
      <c r="P109" s="20"/>
      <c r="Q109" s="21"/>
      <c r="R109" s="16"/>
      <c r="S109" s="18"/>
    </row>
    <row r="110" spans="3:19" ht="12.95">
      <c r="C110" s="170" t="s">
        <v>137</v>
      </c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6"/>
      <c r="O110" s="16"/>
      <c r="P110" s="16"/>
      <c r="Q110" s="19"/>
      <c r="R110" s="20"/>
      <c r="S110" s="18"/>
    </row>
    <row r="111" spans="3:19" ht="12.95">
      <c r="C111" s="170" t="s">
        <v>138</v>
      </c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6"/>
      <c r="O111" s="16"/>
      <c r="P111" s="16"/>
      <c r="Q111" s="19"/>
      <c r="R111" s="16"/>
      <c r="S111" s="18"/>
    </row>
    <row r="112" spans="3:19" ht="14.45" customHeight="1">
      <c r="C112" s="17" t="s">
        <v>139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9"/>
      <c r="R112" s="16"/>
      <c r="S112" s="18"/>
    </row>
    <row r="113" spans="3:19" ht="12.95">
      <c r="C113" s="22" t="s">
        <v>140</v>
      </c>
      <c r="D113" s="172" t="s">
        <v>141</v>
      </c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6"/>
      <c r="P113" s="16"/>
      <c r="Q113" s="19"/>
      <c r="R113" s="16"/>
      <c r="S113" s="18"/>
    </row>
    <row r="114" spans="3:19" ht="12.95">
      <c r="C114" s="22" t="s">
        <v>142</v>
      </c>
      <c r="D114" s="172" t="s">
        <v>143</v>
      </c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6"/>
      <c r="P114" s="16"/>
      <c r="Q114" s="19"/>
      <c r="R114" s="16"/>
      <c r="S114" s="18"/>
    </row>
    <row r="115" spans="3:19" ht="12.75" customHeight="1">
      <c r="C115" s="164" t="s">
        <v>144</v>
      </c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20"/>
      <c r="O115" s="20"/>
      <c r="P115" s="20"/>
      <c r="Q115" s="21"/>
      <c r="R115" s="16"/>
      <c r="S115" s="18"/>
    </row>
    <row r="116" spans="3:19" ht="12.6" customHeight="1">
      <c r="C116" s="170" t="s">
        <v>145</v>
      </c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6"/>
      <c r="O116" s="16"/>
      <c r="P116" s="16"/>
      <c r="Q116" s="19"/>
      <c r="R116" s="20"/>
      <c r="S116" s="18"/>
    </row>
    <row r="117" spans="3:19" ht="12.95">
      <c r="C117" s="170" t="s">
        <v>146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6"/>
      <c r="O117" s="16"/>
      <c r="P117" s="16"/>
      <c r="Q117" s="19"/>
      <c r="R117" s="16"/>
      <c r="S117" s="18"/>
    </row>
    <row r="118" spans="3:19" ht="12.95">
      <c r="C118" s="170" t="s">
        <v>147</v>
      </c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6"/>
      <c r="O118" s="16"/>
      <c r="P118" s="16"/>
      <c r="Q118" s="19"/>
      <c r="R118" s="16"/>
      <c r="S118" s="18"/>
    </row>
    <row r="119" spans="3:19" ht="12.95">
      <c r="C119" s="170" t="s">
        <v>148</v>
      </c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6"/>
      <c r="O119" s="16"/>
      <c r="P119" s="16"/>
      <c r="Q119" s="19"/>
      <c r="R119" s="16"/>
      <c r="S119" s="18"/>
    </row>
    <row r="120" spans="3:19" ht="13.5" customHeight="1">
      <c r="C120" s="170" t="s">
        <v>149</v>
      </c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4"/>
      <c r="O120" s="14"/>
      <c r="P120" s="14"/>
      <c r="Q120" s="15"/>
      <c r="R120" s="14"/>
      <c r="S120" s="13"/>
    </row>
    <row r="121" spans="3:19" ht="13.5" thickBot="1">
      <c r="C121" s="12" t="s">
        <v>150</v>
      </c>
      <c r="D121" s="7"/>
      <c r="E121" s="7"/>
      <c r="F121" s="7"/>
      <c r="G121" s="10"/>
      <c r="H121" s="11"/>
      <c r="I121" s="7"/>
      <c r="J121" s="7"/>
      <c r="K121" s="10"/>
      <c r="L121" s="7"/>
      <c r="M121" s="9"/>
      <c r="N121" s="9"/>
      <c r="O121" s="9"/>
      <c r="P121" s="9"/>
      <c r="Q121" s="8"/>
      <c r="R121" s="7"/>
      <c r="S121" s="6"/>
    </row>
  </sheetData>
  <protectedRanges>
    <protectedRange sqref="E9:E10" name="Bereik1"/>
    <protectedRange sqref="J17:J53" name="Bereik3"/>
    <protectedRange sqref="M17:M54" name="Bereik4"/>
    <protectedRange sqref="O17:O54" name="Bereik5"/>
    <protectedRange sqref="H50:H53" name="Bereik6"/>
    <protectedRange sqref="J62:J86" name="Bereik7"/>
    <protectedRange sqref="M83:M87" name="Bereik8"/>
    <protectedRange sqref="H85:H86" name="Bereik9"/>
    <protectedRange sqref="E94:S102" name="Bereik10"/>
    <protectedRange sqref="G36:G37" name="Bereik13"/>
    <protectedRange sqref="G38:G39" name="Bereik13_1"/>
    <protectedRange sqref="G25:G34" name="Bereik13_2"/>
    <protectedRange sqref="R17:R33 R43:R44 R46 R38:R41" name="Bereik5_1"/>
    <protectedRange sqref="M62:M82" name="Bereik7_1"/>
    <protectedRange sqref="R34:R37 R42 R45" name="Bereik5_1_1"/>
  </protectedRanges>
  <mergeCells count="24">
    <mergeCell ref="D114:N114"/>
    <mergeCell ref="C120:M120"/>
    <mergeCell ref="C115:M115"/>
    <mergeCell ref="C116:M116"/>
    <mergeCell ref="C117:M117"/>
    <mergeCell ref="C118:M118"/>
    <mergeCell ref="C119:M119"/>
    <mergeCell ref="P15:Q16"/>
    <mergeCell ref="J91:N91"/>
    <mergeCell ref="J97:L101"/>
    <mergeCell ref="C111:M111"/>
    <mergeCell ref="D113:N113"/>
    <mergeCell ref="C106:M106"/>
    <mergeCell ref="C107:M107"/>
    <mergeCell ref="C109:M109"/>
    <mergeCell ref="C110:M110"/>
    <mergeCell ref="C9:D9"/>
    <mergeCell ref="C10:D10"/>
    <mergeCell ref="C11:D11"/>
    <mergeCell ref="A1:T1"/>
    <mergeCell ref="C5:D5"/>
    <mergeCell ref="C6:D6"/>
    <mergeCell ref="C7:D7"/>
    <mergeCell ref="C8:D8"/>
  </mergeCells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GROENBEHEER-1201764476-45665</_dlc_DocId>
    <_dlc_DocIdUrl xmlns="feef5865-a982-42aa-8640-9d4286765ef6">
      <Url>https://prorailbv.sharepoint.com/teams/DealMeernatuurindeberm/_layouts/15/DocIdRedir.aspx?ID=GROENBEHEER-1201764476-45665</Url>
      <Description>GROENBEHEER-1201764476-45665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A1FD4D-D5F9-41D0-AA39-DF73EDDB7315}"/>
</file>

<file path=customXml/itemProps2.xml><?xml version="1.0" encoding="utf-8"?>
<ds:datastoreItem xmlns:ds="http://schemas.openxmlformats.org/officeDocument/2006/customXml" ds:itemID="{A46B5BAF-EADB-4884-8F4C-745DB9DA68CB}"/>
</file>

<file path=customXml/itemProps3.xml><?xml version="1.0" encoding="utf-8"?>
<ds:datastoreItem xmlns:ds="http://schemas.openxmlformats.org/officeDocument/2006/customXml" ds:itemID="{FBF3463A-2FE5-41C7-B4C6-AE28C7FD7DB7}"/>
</file>

<file path=customXml/itemProps4.xml><?xml version="1.0" encoding="utf-8"?>
<ds:datastoreItem xmlns:ds="http://schemas.openxmlformats.org/officeDocument/2006/customXml" ds:itemID="{98026788-F4A1-4A8F-9CB5-FDEEC281D5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Jansen, E. (Erwin)</cp:lastModifiedBy>
  <cp:revision/>
  <dcterms:created xsi:type="dcterms:W3CDTF">2025-11-17T20:57:42Z</dcterms:created>
  <dcterms:modified xsi:type="dcterms:W3CDTF">2025-11-18T14:40:56Z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2025-11-17T20:58:10Z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0ac7a1a1-f949-4ba3-b4e2-027c3c01b207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f60d2974-2bb5-46b1-a0a8-1d34e08b17d9</vt:lpwstr>
  </property>
  <property fmtid="{D5CDD505-2E9C-101B-9397-08002B2CF9AE}" pid="12" name="MediaServiceImageTags">
    <vt:lpwstr/>
  </property>
</Properties>
</file>