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defaultThemeVersion="124226"/>
  <mc:AlternateContent xmlns:mc="http://schemas.openxmlformats.org/markup-compatibility/2006">
    <mc:Choice Requires="x15">
      <x15ac:absPath xmlns:x15ac="http://schemas.microsoft.com/office/spreadsheetml/2010/11/ac" url="\\20901data.file.core.windows.net\userdata\redirectedfolders\laura.daalman_20901\Documents\Inkoop\Hét KWC\03. Nota's van Inschrijvingen\"/>
    </mc:Choice>
  </mc:AlternateContent>
  <xr:revisionPtr revIDLastSave="0" documentId="13_ncr:1_{749E25E4-D6B0-4608-A745-285A428CDB75}" xr6:coauthVersionLast="47" xr6:coauthVersionMax="47" xr10:uidLastSave="{00000000-0000-0000-0000-000000000000}"/>
  <bookViews>
    <workbookView xWindow="-108" yWindow="-108" windowWidth="23256" windowHeight="12456" tabRatio="835" activeTab="5" xr2:uid="{00000000-000D-0000-FFFF-FFFF00000000}"/>
  </bookViews>
  <sheets>
    <sheet name="Invulinstructie" sheetId="23" r:id="rId1"/>
    <sheet name="Overzicht locaties" sheetId="9" r:id="rId2"/>
    <sheet name="Tarieven" sheetId="1" r:id="rId3"/>
    <sheet name="Productienormen" sheetId="2" r:id="rId4"/>
    <sheet name="Glasbewassing" sheetId="5" r:id="rId5"/>
    <sheet name="Ruimtestaat locaties" sheetId="4" r:id="rId6"/>
    <sheet name="Additionele werkzaamheden" sheetId="21" state="hidden" r:id="rId7"/>
    <sheet name="Kostenoverzicht per locatie" sheetId="7" r:id="rId8"/>
  </sheets>
  <definedNames>
    <definedName name="_xlnm._FilterDatabase" localSheetId="6" hidden="1">'Additionele werkzaamheden'!$A$5:$L$75</definedName>
    <definedName name="_xlnm._FilterDatabase" localSheetId="4" hidden="1">Glasbewassing!$A$8:$J$14</definedName>
    <definedName name="_xlnm._FilterDatabase" localSheetId="7" hidden="1">'Kostenoverzicht per locatie'!$A$5:$K$5</definedName>
    <definedName name="_xlnm._FilterDatabase" localSheetId="1" hidden="1">'Overzicht locaties'!$B$4:$D$6</definedName>
    <definedName name="_xlnm._FilterDatabase" localSheetId="5" hidden="1">'Ruimtestaat locaties'!$A$4:$AO$248</definedName>
    <definedName name="Aanpassing_frequenties">Productienormen!$A$24:$D$40</definedName>
    <definedName name="_xlnm.Print_Area" localSheetId="1">'Overzicht locaties'!$A$1:$D$7</definedName>
    <definedName name="_xlnm.Print_Area" localSheetId="5">'Ruimtestaat locaties'!$A$4:$O$4</definedName>
    <definedName name="_xlnm.Print_Titles" localSheetId="4">Glasbewassing!$8:$8</definedName>
    <definedName name="_xlnm.Print_Titles" localSheetId="7">'Kostenoverzicht per locatie'!$5:$5</definedName>
    <definedName name="_xlnm.Print_Titles" localSheetId="5">'Ruimtestaat locaties'!$3:$4</definedName>
    <definedName name="Arbeidsprestatie">Productienormen!#REF!</definedName>
    <definedName name="cat_omschrijving">Productienormen!$A$14:$D$22</definedName>
    <definedName name="Frequentie_omschrijving">Productienormen!$A$27:$B$40</definedName>
    <definedName name="Frequenties">Productienormen!$A$27:$A$40</definedName>
    <definedName name="Glas">Tarieven!$B$50:$E$61</definedName>
    <definedName name="Legenda_vloerafwerking">Productienormen!$A$6:$B$10</definedName>
    <definedName name="Rekentarief">Tarieven!$E$46</definedName>
    <definedName name="rekentarief150">Tarieven!$H$46</definedName>
    <definedName name="Rekentarief30">Tarieven!$F$46</definedName>
    <definedName name="Rekentarief50">Tarieven!$G$46</definedName>
    <definedName name="Ruimte_code">Productienormen!$A$14:$A$22</definedName>
    <definedName name="Vloer_code">Productienormen!$A$6:$A$10</definedName>
    <definedName name="Vloeronderhoud">Tarieven!$B$63:$E$70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 l="1"/>
  <c r="H39" i="1"/>
  <c r="G239" i="4"/>
  <c r="G229" i="4"/>
  <c r="G214" i="4"/>
  <c r="G213" i="4"/>
  <c r="G211" i="4"/>
  <c r="G203" i="4"/>
  <c r="G179" i="4"/>
  <c r="G180" i="4"/>
  <c r="G181" i="4"/>
  <c r="G186" i="4"/>
  <c r="G187" i="4"/>
  <c r="G188" i="4"/>
  <c r="G189" i="4"/>
  <c r="C7" i="7"/>
  <c r="E9" i="1" l="1"/>
  <c r="G248" i="4"/>
  <c r="G247" i="4"/>
  <c r="G246" i="4"/>
  <c r="G238" i="4"/>
  <c r="G237" i="4"/>
  <c r="G236" i="4"/>
  <c r="G235" i="4"/>
  <c r="G234" i="4"/>
  <c r="G233" i="4"/>
  <c r="G232" i="4"/>
  <c r="G231" i="4"/>
  <c r="G230" i="4"/>
  <c r="G228" i="4"/>
  <c r="G225" i="4"/>
  <c r="G224" i="4"/>
  <c r="G223" i="4"/>
  <c r="G222" i="4"/>
  <c r="G221" i="4"/>
  <c r="G220" i="4"/>
  <c r="G196" i="4"/>
  <c r="G212" i="4"/>
  <c r="G210" i="4"/>
  <c r="G209" i="4"/>
  <c r="G205" i="4"/>
  <c r="G204" i="4"/>
  <c r="G192" i="4"/>
  <c r="G191" i="4"/>
  <c r="G190" i="4"/>
  <c r="G156" i="4"/>
  <c r="G148" i="4"/>
  <c r="G139" i="4"/>
  <c r="G141" i="4"/>
  <c r="G133" i="4"/>
  <c r="L12" i="4"/>
  <c r="M12" i="4"/>
  <c r="L19" i="4"/>
  <c r="M19" i="4"/>
  <c r="L21" i="4"/>
  <c r="M21" i="4"/>
  <c r="L22" i="4"/>
  <c r="M22" i="4"/>
  <c r="L23" i="4"/>
  <c r="M23" i="4"/>
  <c r="L24" i="4"/>
  <c r="M24" i="4"/>
  <c r="L25" i="4"/>
  <c r="M25" i="4"/>
  <c r="L26" i="4"/>
  <c r="M26" i="4"/>
  <c r="L27" i="4"/>
  <c r="M27" i="4"/>
  <c r="L28" i="4"/>
  <c r="M28" i="4"/>
  <c r="L29" i="4"/>
  <c r="M29" i="4"/>
  <c r="L30" i="4"/>
  <c r="M30" i="4"/>
  <c r="L31" i="4"/>
  <c r="M31" i="4"/>
  <c r="L32" i="4"/>
  <c r="M32" i="4"/>
  <c r="L33" i="4"/>
  <c r="M33" i="4"/>
  <c r="L34" i="4"/>
  <c r="M34" i="4"/>
  <c r="L35" i="4"/>
  <c r="M35" i="4"/>
  <c r="L6" i="4"/>
  <c r="M6" i="4"/>
  <c r="L7" i="4"/>
  <c r="M7" i="4"/>
  <c r="L8" i="4"/>
  <c r="M8" i="4"/>
  <c r="L9" i="4"/>
  <c r="M9" i="4"/>
  <c r="L10" i="4"/>
  <c r="M10" i="4"/>
  <c r="L11" i="4"/>
  <c r="M11" i="4"/>
  <c r="L13" i="4"/>
  <c r="M13" i="4"/>
  <c r="L14" i="4"/>
  <c r="M14" i="4"/>
  <c r="L15" i="4"/>
  <c r="M15" i="4"/>
  <c r="L16" i="4"/>
  <c r="M16" i="4"/>
  <c r="L17" i="4"/>
  <c r="M17" i="4"/>
  <c r="L18" i="4"/>
  <c r="M18" i="4"/>
  <c r="L20" i="4"/>
  <c r="M20" i="4"/>
  <c r="L37" i="4"/>
  <c r="M37" i="4"/>
  <c r="L50" i="4"/>
  <c r="M50" i="4"/>
  <c r="L61" i="4"/>
  <c r="M61" i="4"/>
  <c r="L62" i="4"/>
  <c r="M62" i="4"/>
  <c r="L63" i="4"/>
  <c r="M63" i="4"/>
  <c r="L64" i="4"/>
  <c r="M64" i="4"/>
  <c r="L65" i="4"/>
  <c r="M65" i="4"/>
  <c r="L66" i="4"/>
  <c r="M66" i="4"/>
  <c r="L67" i="4"/>
  <c r="M67" i="4"/>
  <c r="L38" i="4"/>
  <c r="M38" i="4"/>
  <c r="L39" i="4"/>
  <c r="M39" i="4"/>
  <c r="L40" i="4"/>
  <c r="M40" i="4"/>
  <c r="L41" i="4"/>
  <c r="M41" i="4"/>
  <c r="L42" i="4"/>
  <c r="M42" i="4"/>
  <c r="L43" i="4"/>
  <c r="M43" i="4"/>
  <c r="L44" i="4"/>
  <c r="M44" i="4"/>
  <c r="L45" i="4"/>
  <c r="M45" i="4"/>
  <c r="L46" i="4"/>
  <c r="M46" i="4"/>
  <c r="L47" i="4"/>
  <c r="M47" i="4"/>
  <c r="L48" i="4"/>
  <c r="M48" i="4"/>
  <c r="L49" i="4"/>
  <c r="M49" i="4"/>
  <c r="L51" i="4"/>
  <c r="M51" i="4"/>
  <c r="L52" i="4"/>
  <c r="M52" i="4"/>
  <c r="L53" i="4"/>
  <c r="M53" i="4"/>
  <c r="L54" i="4"/>
  <c r="M54" i="4"/>
  <c r="L55" i="4"/>
  <c r="M55" i="4"/>
  <c r="L56" i="4"/>
  <c r="M56" i="4"/>
  <c r="L57" i="4"/>
  <c r="M57" i="4"/>
  <c r="L58" i="4"/>
  <c r="M58" i="4"/>
  <c r="L59" i="4"/>
  <c r="M59" i="4"/>
  <c r="L60" i="4"/>
  <c r="M60" i="4"/>
  <c r="L36" i="4"/>
  <c r="M36" i="4"/>
  <c r="L69" i="4"/>
  <c r="M69" i="4"/>
  <c r="L80" i="4"/>
  <c r="M80" i="4"/>
  <c r="L84" i="4"/>
  <c r="M84" i="4"/>
  <c r="L92" i="4"/>
  <c r="M92" i="4"/>
  <c r="L93" i="4"/>
  <c r="M93" i="4"/>
  <c r="L94" i="4"/>
  <c r="M94" i="4"/>
  <c r="L95" i="4"/>
  <c r="M95" i="4"/>
  <c r="L96" i="4"/>
  <c r="M96" i="4"/>
  <c r="L97" i="4"/>
  <c r="M97" i="4"/>
  <c r="L70" i="4"/>
  <c r="M70" i="4"/>
  <c r="L71" i="4"/>
  <c r="M71" i="4"/>
  <c r="L72" i="4"/>
  <c r="M72" i="4"/>
  <c r="L73" i="4"/>
  <c r="M73" i="4"/>
  <c r="L74" i="4"/>
  <c r="M74" i="4"/>
  <c r="L75" i="4"/>
  <c r="M75" i="4"/>
  <c r="L76" i="4"/>
  <c r="M76" i="4"/>
  <c r="L77" i="4"/>
  <c r="M77" i="4"/>
  <c r="L78" i="4"/>
  <c r="M78" i="4"/>
  <c r="L79" i="4"/>
  <c r="M79" i="4"/>
  <c r="L81" i="4"/>
  <c r="M81" i="4"/>
  <c r="L82" i="4"/>
  <c r="M82" i="4"/>
  <c r="L83" i="4"/>
  <c r="M83" i="4"/>
  <c r="L85" i="4"/>
  <c r="M85" i="4"/>
  <c r="L86" i="4"/>
  <c r="M86" i="4"/>
  <c r="L87" i="4"/>
  <c r="M87" i="4"/>
  <c r="L88" i="4"/>
  <c r="M88" i="4"/>
  <c r="L89" i="4"/>
  <c r="M89" i="4"/>
  <c r="L90" i="4"/>
  <c r="M90" i="4"/>
  <c r="L91" i="4"/>
  <c r="M91" i="4"/>
  <c r="L68" i="4"/>
  <c r="M68" i="4"/>
  <c r="L107" i="4"/>
  <c r="M107" i="4"/>
  <c r="L108" i="4"/>
  <c r="M108" i="4"/>
  <c r="L109" i="4"/>
  <c r="M109" i="4"/>
  <c r="L110" i="4"/>
  <c r="M110" i="4"/>
  <c r="L111" i="4"/>
  <c r="M111" i="4"/>
  <c r="L112" i="4"/>
  <c r="M112" i="4"/>
  <c r="L100" i="4"/>
  <c r="M100" i="4"/>
  <c r="L101" i="4"/>
  <c r="M101" i="4"/>
  <c r="L102" i="4"/>
  <c r="M102" i="4"/>
  <c r="L103" i="4"/>
  <c r="M103" i="4"/>
  <c r="L104" i="4"/>
  <c r="M104" i="4"/>
  <c r="L105" i="4"/>
  <c r="M105" i="4"/>
  <c r="L106" i="4"/>
  <c r="M106" i="4"/>
  <c r="L99" i="4"/>
  <c r="M99" i="4"/>
  <c r="L98" i="4"/>
  <c r="M98" i="4"/>
  <c r="L114" i="4"/>
  <c r="M114" i="4"/>
  <c r="L116" i="4"/>
  <c r="M116" i="4"/>
  <c r="L117" i="4"/>
  <c r="M117" i="4"/>
  <c r="L118" i="4"/>
  <c r="M118" i="4"/>
  <c r="L119" i="4"/>
  <c r="M119" i="4"/>
  <c r="L120" i="4"/>
  <c r="M120" i="4"/>
  <c r="L121" i="4"/>
  <c r="M121" i="4"/>
  <c r="L122" i="4"/>
  <c r="M122" i="4"/>
  <c r="L123" i="4"/>
  <c r="M123" i="4"/>
  <c r="L125" i="4"/>
  <c r="M125" i="4"/>
  <c r="L126" i="4"/>
  <c r="M126" i="4"/>
  <c r="L127" i="4"/>
  <c r="M127" i="4"/>
  <c r="L128" i="4"/>
  <c r="M128" i="4"/>
  <c r="L129" i="4"/>
  <c r="M129" i="4"/>
  <c r="L130" i="4"/>
  <c r="M130" i="4"/>
  <c r="L131" i="4"/>
  <c r="M131" i="4"/>
  <c r="L124" i="4"/>
  <c r="M124" i="4"/>
  <c r="L115" i="4"/>
  <c r="M115" i="4"/>
  <c r="L113" i="4"/>
  <c r="M113" i="4"/>
  <c r="L142" i="4"/>
  <c r="M142" i="4"/>
  <c r="L145" i="4"/>
  <c r="M145" i="4"/>
  <c r="L146" i="4"/>
  <c r="M146" i="4"/>
  <c r="L147" i="4"/>
  <c r="M147" i="4"/>
  <c r="L149" i="4"/>
  <c r="M149" i="4"/>
  <c r="L151" i="4"/>
  <c r="M151" i="4"/>
  <c r="L152" i="4"/>
  <c r="M152" i="4"/>
  <c r="L157" i="4"/>
  <c r="M157" i="4"/>
  <c r="L159" i="4"/>
  <c r="M159" i="4"/>
  <c r="L160" i="4"/>
  <c r="M160" i="4"/>
  <c r="L162" i="4"/>
  <c r="M162" i="4"/>
  <c r="L166" i="4"/>
  <c r="M166" i="4"/>
  <c r="L167" i="4"/>
  <c r="M167" i="4"/>
  <c r="L168" i="4"/>
  <c r="M168" i="4"/>
  <c r="L158" i="4"/>
  <c r="M158" i="4"/>
  <c r="L132" i="4"/>
  <c r="M132" i="4"/>
  <c r="L138" i="4"/>
  <c r="M138" i="4"/>
  <c r="L137" i="4"/>
  <c r="M137" i="4"/>
  <c r="L134" i="4"/>
  <c r="M134" i="4"/>
  <c r="L135" i="4"/>
  <c r="M135" i="4"/>
  <c r="L136" i="4"/>
  <c r="M136" i="4"/>
  <c r="L133" i="4"/>
  <c r="M133" i="4"/>
  <c r="L141" i="4"/>
  <c r="M141" i="4"/>
  <c r="L140" i="4"/>
  <c r="M140" i="4"/>
  <c r="L139" i="4"/>
  <c r="M139" i="4"/>
  <c r="L155" i="4"/>
  <c r="M155" i="4"/>
  <c r="L143" i="4"/>
  <c r="M143" i="4"/>
  <c r="L144" i="4"/>
  <c r="M144" i="4"/>
  <c r="L148" i="4"/>
  <c r="M148" i="4"/>
  <c r="L154" i="4"/>
  <c r="M154" i="4"/>
  <c r="L153" i="4"/>
  <c r="M153" i="4"/>
  <c r="L150" i="4"/>
  <c r="M150" i="4"/>
  <c r="L156" i="4"/>
  <c r="M156" i="4"/>
  <c r="L164" i="4"/>
  <c r="M164" i="4"/>
  <c r="L163" i="4"/>
  <c r="M163" i="4"/>
  <c r="L161" i="4"/>
  <c r="M161" i="4"/>
  <c r="L165" i="4"/>
  <c r="M165" i="4"/>
  <c r="L169" i="4"/>
  <c r="M169" i="4"/>
  <c r="L170" i="4"/>
  <c r="M170" i="4"/>
  <c r="L171" i="4"/>
  <c r="M171" i="4"/>
  <c r="L172" i="4"/>
  <c r="M172" i="4"/>
  <c r="L173" i="4"/>
  <c r="M173" i="4"/>
  <c r="L174" i="4"/>
  <c r="M174" i="4"/>
  <c r="L175" i="4"/>
  <c r="M175" i="4"/>
  <c r="L176" i="4"/>
  <c r="M176" i="4"/>
  <c r="L190" i="4"/>
  <c r="M190" i="4"/>
  <c r="L191" i="4"/>
  <c r="M191" i="4"/>
  <c r="L192" i="4"/>
  <c r="M192" i="4"/>
  <c r="L189" i="4"/>
  <c r="M189" i="4"/>
  <c r="L188" i="4"/>
  <c r="M188" i="4"/>
  <c r="L187" i="4"/>
  <c r="M187" i="4"/>
  <c r="L186" i="4"/>
  <c r="M186" i="4"/>
  <c r="L185" i="4"/>
  <c r="M185" i="4"/>
  <c r="L184" i="4"/>
  <c r="M184" i="4"/>
  <c r="L183" i="4"/>
  <c r="M183" i="4"/>
  <c r="L195" i="4"/>
  <c r="M195" i="4"/>
  <c r="L193" i="4"/>
  <c r="M193" i="4"/>
  <c r="L177" i="4"/>
  <c r="M177" i="4"/>
  <c r="L194" i="4"/>
  <c r="M194" i="4"/>
  <c r="L178" i="4"/>
  <c r="M178" i="4"/>
  <c r="L182" i="4"/>
  <c r="M182" i="4"/>
  <c r="L181" i="4"/>
  <c r="M181" i="4"/>
  <c r="L180" i="4"/>
  <c r="M180" i="4"/>
  <c r="L179" i="4"/>
  <c r="M179" i="4"/>
  <c r="L203" i="4"/>
  <c r="M203" i="4"/>
  <c r="L204" i="4"/>
  <c r="M204" i="4"/>
  <c r="L205" i="4"/>
  <c r="M205" i="4"/>
  <c r="L215" i="4"/>
  <c r="M215" i="4"/>
  <c r="L216" i="4"/>
  <c r="M216" i="4"/>
  <c r="L199" i="4"/>
  <c r="M199" i="4"/>
  <c r="L202" i="4"/>
  <c r="M202" i="4"/>
  <c r="L206" i="4"/>
  <c r="M206" i="4"/>
  <c r="L208" i="4"/>
  <c r="M208" i="4"/>
  <c r="L207" i="4"/>
  <c r="M207" i="4"/>
  <c r="L201" i="4"/>
  <c r="M201" i="4"/>
  <c r="L200" i="4"/>
  <c r="M200" i="4"/>
  <c r="L217" i="4"/>
  <c r="M217" i="4"/>
  <c r="L209" i="4"/>
  <c r="M209" i="4"/>
  <c r="L210" i="4"/>
  <c r="M210" i="4"/>
  <c r="L211" i="4"/>
  <c r="M211" i="4"/>
  <c r="L212" i="4"/>
  <c r="M212" i="4"/>
  <c r="L213" i="4"/>
  <c r="M213" i="4"/>
  <c r="L214" i="4"/>
  <c r="M214" i="4"/>
  <c r="L196" i="4"/>
  <c r="M196" i="4"/>
  <c r="L197" i="4"/>
  <c r="M197" i="4"/>
  <c r="L198" i="4"/>
  <c r="M198" i="4"/>
  <c r="L218" i="4"/>
  <c r="M218" i="4"/>
  <c r="L241" i="4"/>
  <c r="M241" i="4"/>
  <c r="L219" i="4"/>
  <c r="M219" i="4"/>
  <c r="L220" i="4"/>
  <c r="M220" i="4"/>
  <c r="L221" i="4"/>
  <c r="M221" i="4"/>
  <c r="L222" i="4"/>
  <c r="M222" i="4"/>
  <c r="L223" i="4"/>
  <c r="M223" i="4"/>
  <c r="L224" i="4"/>
  <c r="M224" i="4"/>
  <c r="L225" i="4"/>
  <c r="M225" i="4"/>
  <c r="L226" i="4"/>
  <c r="M226" i="4"/>
  <c r="L227" i="4"/>
  <c r="M227" i="4"/>
  <c r="L228" i="4"/>
  <c r="M228" i="4"/>
  <c r="L229" i="4"/>
  <c r="M229" i="4"/>
  <c r="L230" i="4"/>
  <c r="M230" i="4"/>
  <c r="L231" i="4"/>
  <c r="M231" i="4"/>
  <c r="L232" i="4"/>
  <c r="M232" i="4"/>
  <c r="L233" i="4"/>
  <c r="M233" i="4"/>
  <c r="L242" i="4"/>
  <c r="M242" i="4"/>
  <c r="L243" i="4"/>
  <c r="M243" i="4"/>
  <c r="L234" i="4"/>
  <c r="M234" i="4"/>
  <c r="L235" i="4"/>
  <c r="M235" i="4"/>
  <c r="L236" i="4"/>
  <c r="M236" i="4"/>
  <c r="L237" i="4"/>
  <c r="M237" i="4"/>
  <c r="L238" i="4"/>
  <c r="M238" i="4"/>
  <c r="L239" i="4"/>
  <c r="M239" i="4"/>
  <c r="L240" i="4"/>
  <c r="M240" i="4"/>
  <c r="L244" i="4"/>
  <c r="M244" i="4"/>
  <c r="L246" i="4"/>
  <c r="M246" i="4"/>
  <c r="L247" i="4"/>
  <c r="M247" i="4"/>
  <c r="L248" i="4"/>
  <c r="M248" i="4"/>
  <c r="L245" i="4"/>
  <c r="M245" i="4"/>
  <c r="L5" i="4"/>
  <c r="K250" i="4"/>
  <c r="J12" i="4"/>
  <c r="J19" i="4"/>
  <c r="J21" i="4"/>
  <c r="J22" i="4"/>
  <c r="J23" i="4"/>
  <c r="J24" i="4"/>
  <c r="J25" i="4"/>
  <c r="J26" i="4"/>
  <c r="J27" i="4"/>
  <c r="J28" i="4"/>
  <c r="J29" i="4"/>
  <c r="J30" i="4"/>
  <c r="J31" i="4"/>
  <c r="J32" i="4"/>
  <c r="J33" i="4"/>
  <c r="J34" i="4"/>
  <c r="J35" i="4"/>
  <c r="J6" i="4"/>
  <c r="J7" i="4"/>
  <c r="J8" i="4"/>
  <c r="J9" i="4"/>
  <c r="J10" i="4"/>
  <c r="J11" i="4"/>
  <c r="J13" i="4"/>
  <c r="J14" i="4"/>
  <c r="J15" i="4"/>
  <c r="J16" i="4"/>
  <c r="J17" i="4"/>
  <c r="J18" i="4"/>
  <c r="J20" i="4"/>
  <c r="J37" i="4"/>
  <c r="J50" i="4"/>
  <c r="J61" i="4"/>
  <c r="J62" i="4"/>
  <c r="J63" i="4"/>
  <c r="J64" i="4"/>
  <c r="J65" i="4"/>
  <c r="J66" i="4"/>
  <c r="J67" i="4"/>
  <c r="J38" i="4"/>
  <c r="J39" i="4"/>
  <c r="J40" i="4"/>
  <c r="J41" i="4"/>
  <c r="J42" i="4"/>
  <c r="J43" i="4"/>
  <c r="J44" i="4"/>
  <c r="J45" i="4"/>
  <c r="J46" i="4"/>
  <c r="J47" i="4"/>
  <c r="J48" i="4"/>
  <c r="J49" i="4"/>
  <c r="J51" i="4"/>
  <c r="J52" i="4"/>
  <c r="J53" i="4"/>
  <c r="J54" i="4"/>
  <c r="J55" i="4"/>
  <c r="J56" i="4"/>
  <c r="J57" i="4"/>
  <c r="J58" i="4"/>
  <c r="J59" i="4"/>
  <c r="J60" i="4"/>
  <c r="J36" i="4"/>
  <c r="J69" i="4"/>
  <c r="J80" i="4"/>
  <c r="J84" i="4"/>
  <c r="J92" i="4"/>
  <c r="J93" i="4"/>
  <c r="J94" i="4"/>
  <c r="J95" i="4"/>
  <c r="J96" i="4"/>
  <c r="J97" i="4"/>
  <c r="J70" i="4"/>
  <c r="J71" i="4"/>
  <c r="J72" i="4"/>
  <c r="J73" i="4"/>
  <c r="J74" i="4"/>
  <c r="J75" i="4"/>
  <c r="J76" i="4"/>
  <c r="J77" i="4"/>
  <c r="J78" i="4"/>
  <c r="J79" i="4"/>
  <c r="J81" i="4"/>
  <c r="J82" i="4"/>
  <c r="J83" i="4"/>
  <c r="J85" i="4"/>
  <c r="J86" i="4"/>
  <c r="J87" i="4"/>
  <c r="J88" i="4"/>
  <c r="J89" i="4"/>
  <c r="J90" i="4"/>
  <c r="J91" i="4"/>
  <c r="J68" i="4"/>
  <c r="J107" i="4"/>
  <c r="J108" i="4"/>
  <c r="J109" i="4"/>
  <c r="J110" i="4"/>
  <c r="J111" i="4"/>
  <c r="J112" i="4"/>
  <c r="J100" i="4"/>
  <c r="J101" i="4"/>
  <c r="J102" i="4"/>
  <c r="J103" i="4"/>
  <c r="J104" i="4"/>
  <c r="J105" i="4"/>
  <c r="J106" i="4"/>
  <c r="J99" i="4"/>
  <c r="J98" i="4"/>
  <c r="J114" i="4"/>
  <c r="J116" i="4"/>
  <c r="J117" i="4"/>
  <c r="J118" i="4"/>
  <c r="J119" i="4"/>
  <c r="J120" i="4"/>
  <c r="J121" i="4"/>
  <c r="J122" i="4"/>
  <c r="J123" i="4"/>
  <c r="J125" i="4"/>
  <c r="J126" i="4"/>
  <c r="J127" i="4"/>
  <c r="J128" i="4"/>
  <c r="J129" i="4"/>
  <c r="J130" i="4"/>
  <c r="J131" i="4"/>
  <c r="J124" i="4"/>
  <c r="J115" i="4"/>
  <c r="J113" i="4"/>
  <c r="J142" i="4"/>
  <c r="J145" i="4"/>
  <c r="J146" i="4"/>
  <c r="J147" i="4"/>
  <c r="J149" i="4"/>
  <c r="J151" i="4"/>
  <c r="J152" i="4"/>
  <c r="J157" i="4"/>
  <c r="J159" i="4"/>
  <c r="J160" i="4"/>
  <c r="J162" i="4"/>
  <c r="J166" i="4"/>
  <c r="J167" i="4"/>
  <c r="J168" i="4"/>
  <c r="J158" i="4"/>
  <c r="J132" i="4"/>
  <c r="J138" i="4"/>
  <c r="J137" i="4"/>
  <c r="J134" i="4"/>
  <c r="J135" i="4"/>
  <c r="J136" i="4"/>
  <c r="J133" i="4"/>
  <c r="J141" i="4"/>
  <c r="J140" i="4"/>
  <c r="J139" i="4"/>
  <c r="J155" i="4"/>
  <c r="J143" i="4"/>
  <c r="J144" i="4"/>
  <c r="J148" i="4"/>
  <c r="J154" i="4"/>
  <c r="J153" i="4"/>
  <c r="J150" i="4"/>
  <c r="J156" i="4"/>
  <c r="J164" i="4"/>
  <c r="J163" i="4"/>
  <c r="J161" i="4"/>
  <c r="J165" i="4"/>
  <c r="J169" i="4"/>
  <c r="J170" i="4"/>
  <c r="J171" i="4"/>
  <c r="J172" i="4"/>
  <c r="J173" i="4"/>
  <c r="J174" i="4"/>
  <c r="J175" i="4"/>
  <c r="J176" i="4"/>
  <c r="J190" i="4"/>
  <c r="J191" i="4"/>
  <c r="J192" i="4"/>
  <c r="J189" i="4"/>
  <c r="J188" i="4"/>
  <c r="J187" i="4"/>
  <c r="J186" i="4"/>
  <c r="J185" i="4"/>
  <c r="J184" i="4"/>
  <c r="J183" i="4"/>
  <c r="J195" i="4"/>
  <c r="J193" i="4"/>
  <c r="J177" i="4"/>
  <c r="J194" i="4"/>
  <c r="J178" i="4"/>
  <c r="J182" i="4"/>
  <c r="J181" i="4"/>
  <c r="J180" i="4"/>
  <c r="J179" i="4"/>
  <c r="J203" i="4"/>
  <c r="J204" i="4"/>
  <c r="J205" i="4"/>
  <c r="J215" i="4"/>
  <c r="J216" i="4"/>
  <c r="J199" i="4"/>
  <c r="J202" i="4"/>
  <c r="J206" i="4"/>
  <c r="J208" i="4"/>
  <c r="J207" i="4"/>
  <c r="J201" i="4"/>
  <c r="J200" i="4"/>
  <c r="J217" i="4"/>
  <c r="J209" i="4"/>
  <c r="J210" i="4"/>
  <c r="J211" i="4"/>
  <c r="J212" i="4"/>
  <c r="J213" i="4"/>
  <c r="J214" i="4"/>
  <c r="J196" i="4"/>
  <c r="J197" i="4"/>
  <c r="J198" i="4"/>
  <c r="J218" i="4"/>
  <c r="J241" i="4"/>
  <c r="J219" i="4"/>
  <c r="J220" i="4"/>
  <c r="J221" i="4"/>
  <c r="J222" i="4"/>
  <c r="J223" i="4"/>
  <c r="J224" i="4"/>
  <c r="J225" i="4"/>
  <c r="J226" i="4"/>
  <c r="J227" i="4"/>
  <c r="J228" i="4"/>
  <c r="J229" i="4"/>
  <c r="J230" i="4"/>
  <c r="J231" i="4"/>
  <c r="J232" i="4"/>
  <c r="J233" i="4"/>
  <c r="J242" i="4"/>
  <c r="J243" i="4"/>
  <c r="J234" i="4"/>
  <c r="J235" i="4"/>
  <c r="J236" i="4"/>
  <c r="J237" i="4"/>
  <c r="J238" i="4"/>
  <c r="J239" i="4"/>
  <c r="J240" i="4"/>
  <c r="J244" i="4"/>
  <c r="J246" i="4"/>
  <c r="J247" i="4"/>
  <c r="J248" i="4"/>
  <c r="J245" i="4"/>
  <c r="G245" i="4"/>
  <c r="G243" i="4"/>
  <c r="G242" i="4"/>
  <c r="G227" i="4"/>
  <c r="G226" i="4"/>
  <c r="G219" i="4"/>
  <c r="G241" i="4"/>
  <c r="G218" i="4"/>
  <c r="G198" i="4"/>
  <c r="G197" i="4"/>
  <c r="G217" i="4"/>
  <c r="G200" i="4"/>
  <c r="G201" i="4"/>
  <c r="G207" i="4"/>
  <c r="G208" i="4"/>
  <c r="G206" i="4"/>
  <c r="G202" i="4"/>
  <c r="G216" i="4"/>
  <c r="G215" i="4"/>
  <c r="G182" i="4"/>
  <c r="G194" i="4"/>
  <c r="G177" i="4"/>
  <c r="G193" i="4"/>
  <c r="G195" i="4"/>
  <c r="G183" i="4"/>
  <c r="G184" i="4"/>
  <c r="G185" i="4"/>
  <c r="G176" i="4"/>
  <c r="G175" i="4"/>
  <c r="G174" i="4"/>
  <c r="G173" i="4"/>
  <c r="G172" i="4"/>
  <c r="G171" i="4"/>
  <c r="G170" i="4"/>
  <c r="G169" i="4"/>
  <c r="G165" i="4"/>
  <c r="G161" i="4"/>
  <c r="G164" i="4"/>
  <c r="G150" i="4"/>
  <c r="G153" i="4"/>
  <c r="G154" i="4"/>
  <c r="G244" i="4"/>
  <c r="G240" i="4"/>
  <c r="G199" i="4"/>
  <c r="G178" i="4"/>
  <c r="G163" i="4"/>
  <c r="T154" i="4"/>
  <c r="U154" i="4"/>
  <c r="AB154" i="4"/>
  <c r="AC154" i="4"/>
  <c r="AE154" i="4"/>
  <c r="AF154" i="4"/>
  <c r="AH154" i="4"/>
  <c r="AI154" i="4"/>
  <c r="T153" i="4"/>
  <c r="U153" i="4"/>
  <c r="AB153" i="4"/>
  <c r="AC153" i="4"/>
  <c r="AE153" i="4"/>
  <c r="AF153" i="4"/>
  <c r="AH153" i="4"/>
  <c r="AI153" i="4"/>
  <c r="T150" i="4"/>
  <c r="U150" i="4"/>
  <c r="AB150" i="4"/>
  <c r="AC150" i="4"/>
  <c r="AE150" i="4"/>
  <c r="AF150" i="4"/>
  <c r="AH150" i="4"/>
  <c r="AI150" i="4"/>
  <c r="T156" i="4"/>
  <c r="U156" i="4"/>
  <c r="AB156" i="4"/>
  <c r="AC156" i="4"/>
  <c r="AE156" i="4"/>
  <c r="AF156" i="4"/>
  <c r="AH156" i="4"/>
  <c r="AI156" i="4"/>
  <c r="T164" i="4"/>
  <c r="U164" i="4"/>
  <c r="AB164" i="4"/>
  <c r="AC164" i="4"/>
  <c r="AE164" i="4"/>
  <c r="AF164" i="4"/>
  <c r="AH164" i="4"/>
  <c r="AI164" i="4"/>
  <c r="T163" i="4"/>
  <c r="U163" i="4"/>
  <c r="AB163" i="4"/>
  <c r="AC163" i="4"/>
  <c r="AE163" i="4"/>
  <c r="AF163" i="4"/>
  <c r="AH163" i="4"/>
  <c r="AI163" i="4"/>
  <c r="T161" i="4"/>
  <c r="U161" i="4"/>
  <c r="AB161" i="4"/>
  <c r="AC161" i="4"/>
  <c r="AE161" i="4"/>
  <c r="AF161" i="4"/>
  <c r="AH161" i="4"/>
  <c r="AI161" i="4"/>
  <c r="T165" i="4"/>
  <c r="U165" i="4"/>
  <c r="AB165" i="4"/>
  <c r="AC165" i="4"/>
  <c r="AE165" i="4"/>
  <c r="AF165" i="4"/>
  <c r="AH165" i="4"/>
  <c r="AI165" i="4"/>
  <c r="T169" i="4"/>
  <c r="U169" i="4"/>
  <c r="Y169" i="4"/>
  <c r="AB169" i="4"/>
  <c r="AC169" i="4"/>
  <c r="AE169" i="4"/>
  <c r="AF169" i="4"/>
  <c r="AH169" i="4"/>
  <c r="AI169" i="4"/>
  <c r="AK169" i="4"/>
  <c r="T170" i="4"/>
  <c r="U170" i="4"/>
  <c r="Y170" i="4"/>
  <c r="AB170" i="4"/>
  <c r="AC170" i="4"/>
  <c r="AE170" i="4"/>
  <c r="AF170" i="4"/>
  <c r="AH170" i="4"/>
  <c r="AI170" i="4"/>
  <c r="AK170" i="4"/>
  <c r="T171" i="4"/>
  <c r="U171" i="4"/>
  <c r="Y171" i="4"/>
  <c r="AB171" i="4"/>
  <c r="AC171" i="4"/>
  <c r="AE171" i="4"/>
  <c r="AF171" i="4"/>
  <c r="AH171" i="4"/>
  <c r="AI171" i="4"/>
  <c r="AK171" i="4"/>
  <c r="T172" i="4"/>
  <c r="U172" i="4"/>
  <c r="AB172" i="4"/>
  <c r="AC172" i="4"/>
  <c r="AE172" i="4"/>
  <c r="AF172" i="4"/>
  <c r="AH172" i="4"/>
  <c r="AI172" i="4"/>
  <c r="T173" i="4"/>
  <c r="U173" i="4"/>
  <c r="AB173" i="4"/>
  <c r="AC173" i="4"/>
  <c r="AE173" i="4"/>
  <c r="AF173" i="4"/>
  <c r="AH173" i="4"/>
  <c r="AI173" i="4"/>
  <c r="T174" i="4"/>
  <c r="U174" i="4"/>
  <c r="AB174" i="4"/>
  <c r="AC174" i="4"/>
  <c r="AE174" i="4"/>
  <c r="AF174" i="4"/>
  <c r="AH174" i="4"/>
  <c r="AI174" i="4"/>
  <c r="T175" i="4"/>
  <c r="U175" i="4"/>
  <c r="AB175" i="4"/>
  <c r="AC175" i="4"/>
  <c r="AE175" i="4"/>
  <c r="AF175" i="4"/>
  <c r="AH175" i="4"/>
  <c r="AI175" i="4"/>
  <c r="T176" i="4"/>
  <c r="U176" i="4"/>
  <c r="Y176" i="4"/>
  <c r="AB176" i="4"/>
  <c r="AC176" i="4"/>
  <c r="AE176" i="4"/>
  <c r="AF176" i="4"/>
  <c r="AH176" i="4"/>
  <c r="AI176" i="4"/>
  <c r="AK176" i="4"/>
  <c r="T190" i="4"/>
  <c r="U190" i="4"/>
  <c r="AB190" i="4"/>
  <c r="AC190" i="4"/>
  <c r="AE190" i="4"/>
  <c r="AF190" i="4"/>
  <c r="AH190" i="4"/>
  <c r="AI190" i="4"/>
  <c r="T191" i="4"/>
  <c r="U191" i="4"/>
  <c r="AB191" i="4"/>
  <c r="AC191" i="4"/>
  <c r="AE191" i="4"/>
  <c r="AF191" i="4"/>
  <c r="AH191" i="4"/>
  <c r="AI191" i="4"/>
  <c r="T192" i="4"/>
  <c r="U192" i="4"/>
  <c r="AB192" i="4"/>
  <c r="AC192" i="4"/>
  <c r="AE192" i="4"/>
  <c r="AF192" i="4"/>
  <c r="AH192" i="4"/>
  <c r="AI192" i="4"/>
  <c r="T189" i="4"/>
  <c r="U189" i="4"/>
  <c r="AB189" i="4"/>
  <c r="AC189" i="4"/>
  <c r="AE189" i="4"/>
  <c r="AF189" i="4"/>
  <c r="AH189" i="4"/>
  <c r="AI189" i="4"/>
  <c r="T188" i="4"/>
  <c r="U188" i="4"/>
  <c r="AB188" i="4"/>
  <c r="AC188" i="4"/>
  <c r="AE188" i="4"/>
  <c r="AF188" i="4"/>
  <c r="AH188" i="4"/>
  <c r="AI188" i="4"/>
  <c r="T187" i="4"/>
  <c r="U187" i="4"/>
  <c r="AB187" i="4"/>
  <c r="AC187" i="4"/>
  <c r="AE187" i="4"/>
  <c r="AF187" i="4"/>
  <c r="AH187" i="4"/>
  <c r="AI187" i="4"/>
  <c r="T186" i="4"/>
  <c r="U186" i="4"/>
  <c r="AB186" i="4"/>
  <c r="AC186" i="4"/>
  <c r="AE186" i="4"/>
  <c r="AF186" i="4"/>
  <c r="AH186" i="4"/>
  <c r="AI186" i="4"/>
  <c r="T185" i="4"/>
  <c r="U185" i="4"/>
  <c r="AB185" i="4"/>
  <c r="AC185" i="4"/>
  <c r="AE185" i="4"/>
  <c r="AF185" i="4"/>
  <c r="AH185" i="4"/>
  <c r="AI185" i="4"/>
  <c r="T184" i="4"/>
  <c r="U184" i="4"/>
  <c r="AB184" i="4"/>
  <c r="AC184" i="4"/>
  <c r="AE184" i="4"/>
  <c r="AF184" i="4"/>
  <c r="AH184" i="4"/>
  <c r="AI184" i="4"/>
  <c r="T183" i="4"/>
  <c r="U183" i="4"/>
  <c r="AB183" i="4"/>
  <c r="AC183" i="4"/>
  <c r="AE183" i="4"/>
  <c r="AF183" i="4"/>
  <c r="AH183" i="4"/>
  <c r="AI183" i="4"/>
  <c r="T195" i="4"/>
  <c r="U195" i="4"/>
  <c r="AB195" i="4"/>
  <c r="AC195" i="4"/>
  <c r="AE195" i="4"/>
  <c r="AF195" i="4"/>
  <c r="AH195" i="4"/>
  <c r="AI195" i="4"/>
  <c r="T193" i="4"/>
  <c r="U193" i="4"/>
  <c r="AB193" i="4"/>
  <c r="AC193" i="4"/>
  <c r="AE193" i="4"/>
  <c r="AF193" i="4"/>
  <c r="AH193" i="4"/>
  <c r="AI193" i="4"/>
  <c r="T177" i="4"/>
  <c r="U177" i="4"/>
  <c r="Y177" i="4"/>
  <c r="AB177" i="4"/>
  <c r="AC177" i="4"/>
  <c r="AE177" i="4"/>
  <c r="AF177" i="4"/>
  <c r="AH177" i="4"/>
  <c r="AI177" i="4"/>
  <c r="AK177" i="4"/>
  <c r="T194" i="4"/>
  <c r="U194" i="4"/>
  <c r="AB194" i="4"/>
  <c r="AC194" i="4"/>
  <c r="AE194" i="4"/>
  <c r="AF194" i="4"/>
  <c r="AH194" i="4"/>
  <c r="AI194" i="4"/>
  <c r="T178" i="4"/>
  <c r="U178" i="4"/>
  <c r="AB178" i="4"/>
  <c r="AC178" i="4"/>
  <c r="AE178" i="4"/>
  <c r="AF178" i="4"/>
  <c r="AH178" i="4"/>
  <c r="AI178" i="4"/>
  <c r="T182" i="4"/>
  <c r="U182" i="4"/>
  <c r="AB182" i="4"/>
  <c r="AC182" i="4"/>
  <c r="AE182" i="4"/>
  <c r="AF182" i="4"/>
  <c r="AH182" i="4"/>
  <c r="AI182" i="4"/>
  <c r="T181" i="4"/>
  <c r="U181" i="4"/>
  <c r="AB181" i="4"/>
  <c r="AC181" i="4"/>
  <c r="AE181" i="4"/>
  <c r="AF181" i="4"/>
  <c r="AH181" i="4"/>
  <c r="AI181" i="4"/>
  <c r="T180" i="4"/>
  <c r="U180" i="4"/>
  <c r="AB180" i="4"/>
  <c r="AC180" i="4"/>
  <c r="AE180" i="4"/>
  <c r="AF180" i="4"/>
  <c r="AH180" i="4"/>
  <c r="AI180" i="4"/>
  <c r="T179" i="4"/>
  <c r="U179" i="4"/>
  <c r="AB179" i="4"/>
  <c r="AC179" i="4"/>
  <c r="AE179" i="4"/>
  <c r="AF179" i="4"/>
  <c r="AH179" i="4"/>
  <c r="AI179" i="4"/>
  <c r="T203" i="4"/>
  <c r="U203" i="4"/>
  <c r="AB203" i="4"/>
  <c r="AC203" i="4"/>
  <c r="AE203" i="4"/>
  <c r="AF203" i="4"/>
  <c r="AH203" i="4"/>
  <c r="AI203" i="4"/>
  <c r="T204" i="4"/>
  <c r="U204" i="4"/>
  <c r="AB204" i="4"/>
  <c r="AC204" i="4"/>
  <c r="AE204" i="4"/>
  <c r="AF204" i="4"/>
  <c r="AH204" i="4"/>
  <c r="AI204" i="4"/>
  <c r="T205" i="4"/>
  <c r="U205" i="4"/>
  <c r="AB205" i="4"/>
  <c r="AC205" i="4"/>
  <c r="AE205" i="4"/>
  <c r="AF205" i="4"/>
  <c r="AH205" i="4"/>
  <c r="AI205" i="4"/>
  <c r="T215" i="4"/>
  <c r="U215" i="4"/>
  <c r="AB215" i="4"/>
  <c r="AC215" i="4"/>
  <c r="AE215" i="4"/>
  <c r="AF215" i="4"/>
  <c r="AH215" i="4"/>
  <c r="AI215" i="4"/>
  <c r="T216" i="4"/>
  <c r="U216" i="4"/>
  <c r="AB216" i="4"/>
  <c r="AC216" i="4"/>
  <c r="AE216" i="4"/>
  <c r="AF216" i="4"/>
  <c r="AH216" i="4"/>
  <c r="AI216" i="4"/>
  <c r="T199" i="4"/>
  <c r="U199" i="4"/>
  <c r="AB199" i="4"/>
  <c r="AC199" i="4"/>
  <c r="AE199" i="4"/>
  <c r="AF199" i="4"/>
  <c r="AH199" i="4"/>
  <c r="AI199" i="4"/>
  <c r="T202" i="4"/>
  <c r="U202" i="4"/>
  <c r="AB202" i="4"/>
  <c r="AC202" i="4"/>
  <c r="AE202" i="4"/>
  <c r="AF202" i="4"/>
  <c r="AH202" i="4"/>
  <c r="AI202" i="4"/>
  <c r="T206" i="4"/>
  <c r="U206" i="4"/>
  <c r="Y206" i="4"/>
  <c r="AB206" i="4"/>
  <c r="AC206" i="4"/>
  <c r="AE206" i="4"/>
  <c r="AF206" i="4"/>
  <c r="AH206" i="4"/>
  <c r="AI206" i="4"/>
  <c r="AK206" i="4"/>
  <c r="T208" i="4"/>
  <c r="U208" i="4"/>
  <c r="AB208" i="4"/>
  <c r="AC208" i="4"/>
  <c r="AE208" i="4"/>
  <c r="AF208" i="4"/>
  <c r="AH208" i="4"/>
  <c r="AI208" i="4"/>
  <c r="T207" i="4"/>
  <c r="U207" i="4"/>
  <c r="AB207" i="4"/>
  <c r="AC207" i="4"/>
  <c r="AE207" i="4"/>
  <c r="AF207" i="4"/>
  <c r="AH207" i="4"/>
  <c r="AI207" i="4"/>
  <c r="T201" i="4"/>
  <c r="U201" i="4"/>
  <c r="AB201" i="4"/>
  <c r="AC201" i="4"/>
  <c r="AE201" i="4"/>
  <c r="AF201" i="4"/>
  <c r="AH201" i="4"/>
  <c r="AI201" i="4"/>
  <c r="T200" i="4"/>
  <c r="U200" i="4"/>
  <c r="AB200" i="4"/>
  <c r="AC200" i="4"/>
  <c r="AE200" i="4"/>
  <c r="AF200" i="4"/>
  <c r="AH200" i="4"/>
  <c r="AI200" i="4"/>
  <c r="T217" i="4"/>
  <c r="U217" i="4"/>
  <c r="AB217" i="4"/>
  <c r="AC217" i="4"/>
  <c r="AE217" i="4"/>
  <c r="AF217" i="4"/>
  <c r="AH217" i="4"/>
  <c r="AI217" i="4"/>
  <c r="T209" i="4"/>
  <c r="U209" i="4"/>
  <c r="AB209" i="4"/>
  <c r="AC209" i="4"/>
  <c r="AE209" i="4"/>
  <c r="AF209" i="4"/>
  <c r="AH209" i="4"/>
  <c r="AI209" i="4"/>
  <c r="T210" i="4"/>
  <c r="U210" i="4"/>
  <c r="AB210" i="4"/>
  <c r="AC210" i="4"/>
  <c r="AE210" i="4"/>
  <c r="AF210" i="4"/>
  <c r="AH210" i="4"/>
  <c r="AI210" i="4"/>
  <c r="T211" i="4"/>
  <c r="U211" i="4"/>
  <c r="AB211" i="4"/>
  <c r="AC211" i="4"/>
  <c r="AE211" i="4"/>
  <c r="AF211" i="4"/>
  <c r="AH211" i="4"/>
  <c r="AI211" i="4"/>
  <c r="T212" i="4"/>
  <c r="U212" i="4"/>
  <c r="AB212" i="4"/>
  <c r="AC212" i="4"/>
  <c r="AE212" i="4"/>
  <c r="AF212" i="4"/>
  <c r="AH212" i="4"/>
  <c r="AI212" i="4"/>
  <c r="T213" i="4"/>
  <c r="U213" i="4"/>
  <c r="AB213" i="4"/>
  <c r="AC213" i="4"/>
  <c r="AE213" i="4"/>
  <c r="AF213" i="4"/>
  <c r="AH213" i="4"/>
  <c r="AI213" i="4"/>
  <c r="T214" i="4"/>
  <c r="U214" i="4"/>
  <c r="AB214" i="4"/>
  <c r="AC214" i="4"/>
  <c r="AE214" i="4"/>
  <c r="AF214" i="4"/>
  <c r="AH214" i="4"/>
  <c r="AI214" i="4"/>
  <c r="T196" i="4"/>
  <c r="U196" i="4"/>
  <c r="AB196" i="4"/>
  <c r="AC196" i="4"/>
  <c r="AE196" i="4"/>
  <c r="AF196" i="4"/>
  <c r="AH196" i="4"/>
  <c r="AI196" i="4"/>
  <c r="T197" i="4"/>
  <c r="U197" i="4"/>
  <c r="AB197" i="4"/>
  <c r="AC197" i="4"/>
  <c r="AE197" i="4"/>
  <c r="AF197" i="4"/>
  <c r="AH197" i="4"/>
  <c r="AI197" i="4"/>
  <c r="T198" i="4"/>
  <c r="U198" i="4"/>
  <c r="Y198" i="4"/>
  <c r="AB198" i="4"/>
  <c r="AC198" i="4"/>
  <c r="AE198" i="4"/>
  <c r="AF198" i="4"/>
  <c r="AH198" i="4"/>
  <c r="AI198" i="4"/>
  <c r="AK198" i="4"/>
  <c r="T218" i="4"/>
  <c r="U218" i="4"/>
  <c r="AB218" i="4"/>
  <c r="AC218" i="4"/>
  <c r="AE218" i="4"/>
  <c r="AF218" i="4"/>
  <c r="AH218" i="4"/>
  <c r="AI218" i="4"/>
  <c r="T241" i="4"/>
  <c r="U241" i="4"/>
  <c r="AB241" i="4"/>
  <c r="AC241" i="4"/>
  <c r="AE241" i="4"/>
  <c r="AF241" i="4"/>
  <c r="AH241" i="4"/>
  <c r="AI241" i="4"/>
  <c r="T219" i="4"/>
  <c r="U219" i="4"/>
  <c r="Y219" i="4"/>
  <c r="AB219" i="4"/>
  <c r="AC219" i="4"/>
  <c r="AE219" i="4"/>
  <c r="AF219" i="4"/>
  <c r="AH219" i="4"/>
  <c r="AI219" i="4"/>
  <c r="AK219" i="4"/>
  <c r="T220" i="4"/>
  <c r="U220" i="4"/>
  <c r="AB220" i="4"/>
  <c r="AC220" i="4"/>
  <c r="AE220" i="4"/>
  <c r="AF220" i="4"/>
  <c r="AH220" i="4"/>
  <c r="AI220" i="4"/>
  <c r="T221" i="4"/>
  <c r="U221" i="4"/>
  <c r="AB221" i="4"/>
  <c r="AC221" i="4"/>
  <c r="AE221" i="4"/>
  <c r="AF221" i="4"/>
  <c r="AH221" i="4"/>
  <c r="AI221" i="4"/>
  <c r="T222" i="4"/>
  <c r="U222" i="4"/>
  <c r="AB222" i="4"/>
  <c r="AC222" i="4"/>
  <c r="AE222" i="4"/>
  <c r="AF222" i="4"/>
  <c r="AH222" i="4"/>
  <c r="AI222" i="4"/>
  <c r="T223" i="4"/>
  <c r="U223" i="4"/>
  <c r="AB223" i="4"/>
  <c r="AC223" i="4"/>
  <c r="AE223" i="4"/>
  <c r="AF223" i="4"/>
  <c r="AH223" i="4"/>
  <c r="AI223" i="4"/>
  <c r="T224" i="4"/>
  <c r="U224" i="4"/>
  <c r="AB224" i="4"/>
  <c r="AC224" i="4"/>
  <c r="AE224" i="4"/>
  <c r="AF224" i="4"/>
  <c r="AH224" i="4"/>
  <c r="AI224" i="4"/>
  <c r="T225" i="4"/>
  <c r="U225" i="4"/>
  <c r="Y225" i="4"/>
  <c r="AB225" i="4"/>
  <c r="AC225" i="4"/>
  <c r="AE225" i="4"/>
  <c r="AF225" i="4"/>
  <c r="AH225" i="4"/>
  <c r="AI225" i="4"/>
  <c r="AK225" i="4"/>
  <c r="T226" i="4"/>
  <c r="U226" i="4"/>
  <c r="AB226" i="4"/>
  <c r="AC226" i="4"/>
  <c r="AE226" i="4"/>
  <c r="AF226" i="4"/>
  <c r="AH226" i="4"/>
  <c r="AI226" i="4"/>
  <c r="T227" i="4"/>
  <c r="U227" i="4"/>
  <c r="AB227" i="4"/>
  <c r="AC227" i="4"/>
  <c r="AE227" i="4"/>
  <c r="AF227" i="4"/>
  <c r="AH227" i="4"/>
  <c r="AI227" i="4"/>
  <c r="T228" i="4"/>
  <c r="U228" i="4"/>
  <c r="AB228" i="4"/>
  <c r="AC228" i="4"/>
  <c r="AE228" i="4"/>
  <c r="AF228" i="4"/>
  <c r="AH228" i="4"/>
  <c r="AI228" i="4"/>
  <c r="T229" i="4"/>
  <c r="U229" i="4"/>
  <c r="AB229" i="4"/>
  <c r="AC229" i="4"/>
  <c r="AE229" i="4"/>
  <c r="AF229" i="4"/>
  <c r="AH229" i="4"/>
  <c r="AI229" i="4"/>
  <c r="T230" i="4"/>
  <c r="U230" i="4"/>
  <c r="AB230" i="4"/>
  <c r="AC230" i="4"/>
  <c r="AE230" i="4"/>
  <c r="AF230" i="4"/>
  <c r="AH230" i="4"/>
  <c r="AI230" i="4"/>
  <c r="T231" i="4"/>
  <c r="U231" i="4"/>
  <c r="AB231" i="4"/>
  <c r="AC231" i="4"/>
  <c r="AE231" i="4"/>
  <c r="AF231" i="4"/>
  <c r="AH231" i="4"/>
  <c r="AI231" i="4"/>
  <c r="T232" i="4"/>
  <c r="U232" i="4"/>
  <c r="AB232" i="4"/>
  <c r="AC232" i="4"/>
  <c r="AE232" i="4"/>
  <c r="AF232" i="4"/>
  <c r="AH232" i="4"/>
  <c r="AI232" i="4"/>
  <c r="T233" i="4"/>
  <c r="U233" i="4"/>
  <c r="AB233" i="4"/>
  <c r="AC233" i="4"/>
  <c r="AE233" i="4"/>
  <c r="AF233" i="4"/>
  <c r="AH233" i="4"/>
  <c r="AI233" i="4"/>
  <c r="T242" i="4"/>
  <c r="U242" i="4"/>
  <c r="AB242" i="4"/>
  <c r="AC242" i="4"/>
  <c r="AE242" i="4"/>
  <c r="AF242" i="4"/>
  <c r="AH242" i="4"/>
  <c r="AI242" i="4"/>
  <c r="T243" i="4"/>
  <c r="U243" i="4"/>
  <c r="AB243" i="4"/>
  <c r="AC243" i="4"/>
  <c r="AE243" i="4"/>
  <c r="AF243" i="4"/>
  <c r="AH243" i="4"/>
  <c r="AI243" i="4"/>
  <c r="T234" i="4"/>
  <c r="U234" i="4"/>
  <c r="AB234" i="4"/>
  <c r="AC234" i="4"/>
  <c r="AE234" i="4"/>
  <c r="AF234" i="4"/>
  <c r="AH234" i="4"/>
  <c r="AI234" i="4"/>
  <c r="T235" i="4"/>
  <c r="U235" i="4"/>
  <c r="AB235" i="4"/>
  <c r="AC235" i="4"/>
  <c r="AE235" i="4"/>
  <c r="AF235" i="4"/>
  <c r="AH235" i="4"/>
  <c r="AI235" i="4"/>
  <c r="T236" i="4"/>
  <c r="U236" i="4"/>
  <c r="AB236" i="4"/>
  <c r="AC236" i="4"/>
  <c r="AE236" i="4"/>
  <c r="AF236" i="4"/>
  <c r="AH236" i="4"/>
  <c r="AI236" i="4"/>
  <c r="T237" i="4"/>
  <c r="U237" i="4"/>
  <c r="AB237" i="4"/>
  <c r="AC237" i="4"/>
  <c r="AE237" i="4"/>
  <c r="AF237" i="4"/>
  <c r="AH237" i="4"/>
  <c r="AI237" i="4"/>
  <c r="T238" i="4"/>
  <c r="U238" i="4"/>
  <c r="AB238" i="4"/>
  <c r="AC238" i="4"/>
  <c r="AE238" i="4"/>
  <c r="AF238" i="4"/>
  <c r="AH238" i="4"/>
  <c r="AI238" i="4"/>
  <c r="T239" i="4"/>
  <c r="U239" i="4"/>
  <c r="AB239" i="4"/>
  <c r="AC239" i="4"/>
  <c r="AE239" i="4"/>
  <c r="AF239" i="4"/>
  <c r="AH239" i="4"/>
  <c r="AI239" i="4"/>
  <c r="T240" i="4"/>
  <c r="U240" i="4"/>
  <c r="AB240" i="4"/>
  <c r="AC240" i="4"/>
  <c r="AE240" i="4"/>
  <c r="AF240" i="4"/>
  <c r="AH240" i="4"/>
  <c r="AI240" i="4"/>
  <c r="T244" i="4"/>
  <c r="U244" i="4"/>
  <c r="AB244" i="4"/>
  <c r="AC244" i="4"/>
  <c r="AE244" i="4"/>
  <c r="AF244" i="4"/>
  <c r="AH244" i="4"/>
  <c r="AI244" i="4"/>
  <c r="T246" i="4"/>
  <c r="U246" i="4"/>
  <c r="AB246" i="4"/>
  <c r="AC246" i="4"/>
  <c r="AE246" i="4"/>
  <c r="AF246" i="4"/>
  <c r="AH246" i="4"/>
  <c r="AI246" i="4"/>
  <c r="T247" i="4"/>
  <c r="U247" i="4"/>
  <c r="AB247" i="4"/>
  <c r="AC247" i="4"/>
  <c r="AE247" i="4"/>
  <c r="AF247" i="4"/>
  <c r="AH247" i="4"/>
  <c r="AI247" i="4"/>
  <c r="T248" i="4"/>
  <c r="U248" i="4"/>
  <c r="AB248" i="4"/>
  <c r="AC248" i="4"/>
  <c r="AE248" i="4"/>
  <c r="AF248" i="4"/>
  <c r="AH248" i="4"/>
  <c r="AI248" i="4"/>
  <c r="T245" i="4"/>
  <c r="U245" i="4"/>
  <c r="AB245" i="4"/>
  <c r="AC245" i="4"/>
  <c r="AE245" i="4"/>
  <c r="AF245" i="4"/>
  <c r="AH245" i="4"/>
  <c r="AI245" i="4"/>
  <c r="E14" i="5"/>
  <c r="E11" i="5"/>
  <c r="B12" i="5"/>
  <c r="B9" i="5"/>
  <c r="B10" i="5"/>
  <c r="B11" i="5"/>
  <c r="B13" i="5"/>
  <c r="B14" i="5"/>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62" i="21"/>
  <c r="B63" i="21"/>
  <c r="B64" i="21"/>
  <c r="B65" i="21"/>
  <c r="B66" i="21"/>
  <c r="B67" i="21"/>
  <c r="B68" i="21"/>
  <c r="B69" i="21"/>
  <c r="B70" i="21"/>
  <c r="B71" i="21"/>
  <c r="B72" i="21"/>
  <c r="B73" i="21"/>
  <c r="B74" i="21"/>
  <c r="B6" i="21"/>
  <c r="A12" i="5"/>
  <c r="A9" i="5"/>
  <c r="D49" i="21"/>
  <c r="H49" i="21"/>
  <c r="D50" i="21"/>
  <c r="H50" i="21"/>
  <c r="D51" i="21"/>
  <c r="E51" i="21"/>
  <c r="H51" i="21"/>
  <c r="D52" i="21"/>
  <c r="H52" i="21"/>
  <c r="D53" i="21"/>
  <c r="H53" i="21"/>
  <c r="D71" i="21"/>
  <c r="H71" i="21"/>
  <c r="D72" i="21"/>
  <c r="H72" i="21"/>
  <c r="D60" i="21"/>
  <c r="E60" i="21"/>
  <c r="H60" i="21"/>
  <c r="D61" i="21"/>
  <c r="E61" i="21"/>
  <c r="H61" i="21"/>
  <c r="D62" i="21"/>
  <c r="H62" i="21"/>
  <c r="D63" i="21"/>
  <c r="H63" i="21"/>
  <c r="D69" i="21"/>
  <c r="H69" i="21"/>
  <c r="D70" i="21"/>
  <c r="H70" i="21"/>
  <c r="D39" i="21"/>
  <c r="H39" i="21"/>
  <c r="D40" i="21"/>
  <c r="E40" i="21"/>
  <c r="H40" i="21"/>
  <c r="D41" i="21"/>
  <c r="H41" i="21"/>
  <c r="D42" i="21"/>
  <c r="H42" i="21"/>
  <c r="D24" i="21"/>
  <c r="H24" i="21"/>
  <c r="D28" i="21"/>
  <c r="E28" i="21"/>
  <c r="H28" i="21"/>
  <c r="H9" i="21"/>
  <c r="H7" i="21"/>
  <c r="H21" i="21"/>
  <c r="H22" i="21"/>
  <c r="D23" i="21"/>
  <c r="H23" i="21"/>
  <c r="D20" i="21"/>
  <c r="H20" i="21"/>
  <c r="D30" i="21"/>
  <c r="H30" i="21"/>
  <c r="D31" i="21"/>
  <c r="E31" i="21"/>
  <c r="H31" i="21"/>
  <c r="D32" i="21"/>
  <c r="E32" i="21"/>
  <c r="H32" i="21"/>
  <c r="D33" i="21"/>
  <c r="H33" i="21"/>
  <c r="D55" i="21"/>
  <c r="H55" i="21"/>
  <c r="D56" i="21"/>
  <c r="E56" i="21"/>
  <c r="H56" i="21"/>
  <c r="D57" i="21"/>
  <c r="H57" i="21"/>
  <c r="D64" i="21"/>
  <c r="H64" i="21"/>
  <c r="D65" i="21"/>
  <c r="H65" i="21"/>
  <c r="D66" i="21"/>
  <c r="H66" i="21"/>
  <c r="D15" i="21"/>
  <c r="H15" i="21"/>
  <c r="D16" i="21"/>
  <c r="H16" i="21"/>
  <c r="D17" i="21"/>
  <c r="H17" i="21"/>
  <c r="D25" i="21"/>
  <c r="E25" i="21"/>
  <c r="H25" i="21"/>
  <c r="D26" i="21"/>
  <c r="E26" i="21"/>
  <c r="H26" i="21"/>
  <c r="D27" i="21"/>
  <c r="H27" i="21"/>
  <c r="D36" i="21"/>
  <c r="H36" i="21"/>
  <c r="D37" i="21"/>
  <c r="H37" i="21"/>
  <c r="D38" i="21"/>
  <c r="H38" i="21"/>
  <c r="D44" i="21"/>
  <c r="H44" i="21"/>
  <c r="D45" i="21"/>
  <c r="E45" i="21"/>
  <c r="H45" i="21"/>
  <c r="D46" i="21"/>
  <c r="E46" i="21"/>
  <c r="H46" i="21"/>
  <c r="D48" i="21"/>
  <c r="H48" i="21"/>
  <c r="D59" i="21"/>
  <c r="H59" i="21"/>
  <c r="H12" i="21"/>
  <c r="D13" i="21"/>
  <c r="H13" i="21"/>
  <c r="D14" i="21"/>
  <c r="H14" i="21"/>
  <c r="F6" i="7"/>
  <c r="E12" i="1"/>
  <c r="F7" i="7"/>
  <c r="Y22" i="4"/>
  <c r="A7" i="7"/>
  <c r="A6" i="7"/>
  <c r="L250" i="4"/>
  <c r="Y5" i="4"/>
  <c r="AB5" i="4"/>
  <c r="AE5" i="4"/>
  <c r="AH5" i="4"/>
  <c r="AK5" i="4"/>
  <c r="AB12" i="4"/>
  <c r="AE12" i="4"/>
  <c r="AH12" i="4"/>
  <c r="AB19" i="4"/>
  <c r="AE19" i="4"/>
  <c r="AH19" i="4"/>
  <c r="Y21" i="4"/>
  <c r="AB21" i="4"/>
  <c r="AE21" i="4"/>
  <c r="AH21" i="4"/>
  <c r="AK21" i="4"/>
  <c r="AB22" i="4"/>
  <c r="AE22" i="4"/>
  <c r="AH22" i="4"/>
  <c r="AK22" i="4"/>
  <c r="Y23" i="4"/>
  <c r="AB23" i="4"/>
  <c r="AE23" i="4"/>
  <c r="AH23" i="4"/>
  <c r="AK23" i="4"/>
  <c r="Y24" i="4"/>
  <c r="AB24" i="4"/>
  <c r="AE24" i="4"/>
  <c r="AH24" i="4"/>
  <c r="AK24" i="4"/>
  <c r="AB25" i="4"/>
  <c r="AE25" i="4"/>
  <c r="AH25" i="4"/>
  <c r="Y26" i="4"/>
  <c r="AB26" i="4"/>
  <c r="AE26" i="4"/>
  <c r="AH26" i="4"/>
  <c r="AK26" i="4"/>
  <c r="AB27" i="4"/>
  <c r="AE27" i="4"/>
  <c r="AH27" i="4"/>
  <c r="AB28" i="4"/>
  <c r="AE28" i="4"/>
  <c r="AH28" i="4"/>
  <c r="AB29" i="4"/>
  <c r="AE29" i="4"/>
  <c r="AH29" i="4"/>
  <c r="AB30" i="4"/>
  <c r="AE30" i="4"/>
  <c r="AH30" i="4"/>
  <c r="AB31" i="4"/>
  <c r="AE31" i="4"/>
  <c r="AH31" i="4"/>
  <c r="Y32" i="4"/>
  <c r="AB32" i="4"/>
  <c r="AE32" i="4"/>
  <c r="AH32" i="4"/>
  <c r="AK32" i="4"/>
  <c r="AB33" i="4"/>
  <c r="AE33" i="4"/>
  <c r="AH33" i="4"/>
  <c r="AB34" i="4"/>
  <c r="AE34" i="4"/>
  <c r="AH34" i="4"/>
  <c r="Y35" i="4"/>
  <c r="AB35" i="4"/>
  <c r="AE35" i="4"/>
  <c r="AH35" i="4"/>
  <c r="AK35" i="4"/>
  <c r="Y6" i="4"/>
  <c r="AB6" i="4"/>
  <c r="AE6" i="4"/>
  <c r="AH6" i="4"/>
  <c r="AK6" i="4"/>
  <c r="AB7" i="4"/>
  <c r="AE7" i="4"/>
  <c r="AH7" i="4"/>
  <c r="AB8" i="4"/>
  <c r="AE8" i="4"/>
  <c r="AH8" i="4"/>
  <c r="AB9" i="4"/>
  <c r="AE9" i="4"/>
  <c r="AH9" i="4"/>
  <c r="AB10" i="4"/>
  <c r="AE10" i="4"/>
  <c r="AH10" i="4"/>
  <c r="AB11" i="4"/>
  <c r="AE11" i="4"/>
  <c r="AH11" i="4"/>
  <c r="AB13" i="4"/>
  <c r="AE13" i="4"/>
  <c r="AH13" i="4"/>
  <c r="AB14" i="4"/>
  <c r="AE14" i="4"/>
  <c r="AH14" i="4"/>
  <c r="AB15" i="4"/>
  <c r="AE15" i="4"/>
  <c r="AH15" i="4"/>
  <c r="AB16" i="4"/>
  <c r="AE16" i="4"/>
  <c r="AH16" i="4"/>
  <c r="Y17" i="4"/>
  <c r="AB17" i="4"/>
  <c r="AE17" i="4"/>
  <c r="AH17" i="4"/>
  <c r="AK17" i="4"/>
  <c r="AB18" i="4"/>
  <c r="AE18" i="4"/>
  <c r="AH18" i="4"/>
  <c r="AB20" i="4"/>
  <c r="AE20" i="4"/>
  <c r="AH20" i="4"/>
  <c r="AB37" i="4"/>
  <c r="AE37" i="4"/>
  <c r="AH37" i="4"/>
  <c r="Y50" i="4"/>
  <c r="AB50" i="4"/>
  <c r="AE50" i="4"/>
  <c r="AH50" i="4"/>
  <c r="AK50" i="4"/>
  <c r="AB61" i="4"/>
  <c r="AE61" i="4"/>
  <c r="AH61" i="4"/>
  <c r="AB62" i="4"/>
  <c r="AE62" i="4"/>
  <c r="AH62" i="4"/>
  <c r="AB63" i="4"/>
  <c r="AE63" i="4"/>
  <c r="AH63" i="4"/>
  <c r="AB64" i="4"/>
  <c r="AE64" i="4"/>
  <c r="AH64" i="4"/>
  <c r="AB65" i="4"/>
  <c r="AE65" i="4"/>
  <c r="AH65" i="4"/>
  <c r="AB66" i="4"/>
  <c r="AE66" i="4"/>
  <c r="AH66" i="4"/>
  <c r="AB67" i="4"/>
  <c r="AE67" i="4"/>
  <c r="AH67" i="4"/>
  <c r="AB38" i="4"/>
  <c r="AE38" i="4"/>
  <c r="AH38" i="4"/>
  <c r="AB39" i="4"/>
  <c r="AE39" i="4"/>
  <c r="AH39" i="4"/>
  <c r="AB40" i="4"/>
  <c r="AE40" i="4"/>
  <c r="AH40" i="4"/>
  <c r="AB41" i="4"/>
  <c r="AE41" i="4"/>
  <c r="AH41" i="4"/>
  <c r="AB42" i="4"/>
  <c r="AE42" i="4"/>
  <c r="AH42" i="4"/>
  <c r="AB43" i="4"/>
  <c r="AE43" i="4"/>
  <c r="AH43" i="4"/>
  <c r="AB44" i="4"/>
  <c r="AE44" i="4"/>
  <c r="AH44" i="4"/>
  <c r="AB45" i="4"/>
  <c r="AE45" i="4"/>
  <c r="AH45" i="4"/>
  <c r="AB46" i="4"/>
  <c r="AE46" i="4"/>
  <c r="AH46" i="4"/>
  <c r="AB47" i="4"/>
  <c r="AE47" i="4"/>
  <c r="AH47" i="4"/>
  <c r="AB48" i="4"/>
  <c r="AE48" i="4"/>
  <c r="AH48" i="4"/>
  <c r="AB49" i="4"/>
  <c r="AE49" i="4"/>
  <c r="AH49" i="4"/>
  <c r="AB51" i="4"/>
  <c r="AE51" i="4"/>
  <c r="AH51" i="4"/>
  <c r="AB52" i="4"/>
  <c r="AE52" i="4"/>
  <c r="AH52" i="4"/>
  <c r="AB53" i="4"/>
  <c r="AE53" i="4"/>
  <c r="AH53" i="4"/>
  <c r="AB54" i="4"/>
  <c r="AE54" i="4"/>
  <c r="AH54" i="4"/>
  <c r="AB55" i="4"/>
  <c r="AE55" i="4"/>
  <c r="AH55" i="4"/>
  <c r="AB56" i="4"/>
  <c r="AE56" i="4"/>
  <c r="AH56" i="4"/>
  <c r="AB57" i="4"/>
  <c r="AE57" i="4"/>
  <c r="AH57" i="4"/>
  <c r="AB58" i="4"/>
  <c r="AE58" i="4"/>
  <c r="AH58" i="4"/>
  <c r="AB59" i="4"/>
  <c r="AE59" i="4"/>
  <c r="AH59" i="4"/>
  <c r="AB60" i="4"/>
  <c r="AE60" i="4"/>
  <c r="AH60" i="4"/>
  <c r="AB36" i="4"/>
  <c r="AE36" i="4"/>
  <c r="AH36" i="4"/>
  <c r="AB69" i="4"/>
  <c r="AE69" i="4"/>
  <c r="AH69" i="4"/>
  <c r="AB80" i="4"/>
  <c r="AE80" i="4"/>
  <c r="AH80" i="4"/>
  <c r="AB84" i="4"/>
  <c r="AE84" i="4"/>
  <c r="AH84" i="4"/>
  <c r="AB92" i="4"/>
  <c r="AE92" i="4"/>
  <c r="AH92" i="4"/>
  <c r="AB93" i="4"/>
  <c r="AE93" i="4"/>
  <c r="AH93" i="4"/>
  <c r="AB94" i="4"/>
  <c r="AE94" i="4"/>
  <c r="AH94" i="4"/>
  <c r="AB95" i="4"/>
  <c r="AE95" i="4"/>
  <c r="AH95" i="4"/>
  <c r="AB96" i="4"/>
  <c r="AE96" i="4"/>
  <c r="AH96" i="4"/>
  <c r="AB97" i="4"/>
  <c r="AE97" i="4"/>
  <c r="AH97" i="4"/>
  <c r="AB70" i="4"/>
  <c r="AE70" i="4"/>
  <c r="AH70" i="4"/>
  <c r="AB71" i="4"/>
  <c r="AE71" i="4"/>
  <c r="AH71" i="4"/>
  <c r="AB72" i="4"/>
  <c r="AE72" i="4"/>
  <c r="AH72" i="4"/>
  <c r="AB73" i="4"/>
  <c r="AE73" i="4"/>
  <c r="AH73" i="4"/>
  <c r="AB74" i="4"/>
  <c r="AE74" i="4"/>
  <c r="AH74" i="4"/>
  <c r="AB75" i="4"/>
  <c r="AE75" i="4"/>
  <c r="AH75" i="4"/>
  <c r="AB76" i="4"/>
  <c r="AE76" i="4"/>
  <c r="AH76" i="4"/>
  <c r="AB77" i="4"/>
  <c r="AE77" i="4"/>
  <c r="AH77" i="4"/>
  <c r="AB78" i="4"/>
  <c r="AE78" i="4"/>
  <c r="AH78" i="4"/>
  <c r="AB79" i="4"/>
  <c r="AE79" i="4"/>
  <c r="AH79" i="4"/>
  <c r="AB81" i="4"/>
  <c r="AE81" i="4"/>
  <c r="AH81" i="4"/>
  <c r="AB82" i="4"/>
  <c r="AE82" i="4"/>
  <c r="AH82" i="4"/>
  <c r="AB83" i="4"/>
  <c r="AE83" i="4"/>
  <c r="AH83" i="4"/>
  <c r="AB85" i="4"/>
  <c r="AE85" i="4"/>
  <c r="AH85" i="4"/>
  <c r="AB86" i="4"/>
  <c r="AE86" i="4"/>
  <c r="AH86" i="4"/>
  <c r="AB87" i="4"/>
  <c r="AE87" i="4"/>
  <c r="AH87" i="4"/>
  <c r="AB88" i="4"/>
  <c r="AE88" i="4"/>
  <c r="AH88" i="4"/>
  <c r="AB89" i="4"/>
  <c r="AE89" i="4"/>
  <c r="AH89" i="4"/>
  <c r="AB90" i="4"/>
  <c r="AE90" i="4"/>
  <c r="AH90" i="4"/>
  <c r="AB91" i="4"/>
  <c r="AE91" i="4"/>
  <c r="AH91" i="4"/>
  <c r="AB68" i="4"/>
  <c r="AE68" i="4"/>
  <c r="AH68" i="4"/>
  <c r="AB107" i="4"/>
  <c r="AE107" i="4"/>
  <c r="AH107" i="4"/>
  <c r="AB108" i="4"/>
  <c r="AE108" i="4"/>
  <c r="AH108" i="4"/>
  <c r="AB109" i="4"/>
  <c r="AE109" i="4"/>
  <c r="AH109" i="4"/>
  <c r="AB110" i="4"/>
  <c r="AE110" i="4"/>
  <c r="AH110" i="4"/>
  <c r="Y111" i="4"/>
  <c r="AB111" i="4"/>
  <c r="AE111" i="4"/>
  <c r="AH111" i="4"/>
  <c r="AK111" i="4"/>
  <c r="AB112" i="4"/>
  <c r="AE112" i="4"/>
  <c r="AH112" i="4"/>
  <c r="AB100" i="4"/>
  <c r="AE100" i="4"/>
  <c r="AH100" i="4"/>
  <c r="Y101" i="4"/>
  <c r="AB101" i="4"/>
  <c r="AE101" i="4"/>
  <c r="AH101" i="4"/>
  <c r="AK101" i="4"/>
  <c r="Y102" i="4"/>
  <c r="AB102" i="4"/>
  <c r="AE102" i="4"/>
  <c r="AH102" i="4"/>
  <c r="AK102" i="4"/>
  <c r="AB103" i="4"/>
  <c r="AE103" i="4"/>
  <c r="AH103" i="4"/>
  <c r="Y104" i="4"/>
  <c r="AB104" i="4"/>
  <c r="AE104" i="4"/>
  <c r="AH104" i="4"/>
  <c r="AK104" i="4"/>
  <c r="AB105" i="4"/>
  <c r="AE105" i="4"/>
  <c r="AH105" i="4"/>
  <c r="AB106" i="4"/>
  <c r="AE106" i="4"/>
  <c r="AH106" i="4"/>
  <c r="AB99" i="4"/>
  <c r="AE99" i="4"/>
  <c r="AH99" i="4"/>
  <c r="AB98" i="4"/>
  <c r="AE98" i="4"/>
  <c r="AH98" i="4"/>
  <c r="AB114" i="4"/>
  <c r="AE114" i="4"/>
  <c r="AH114" i="4"/>
  <c r="AB116" i="4"/>
  <c r="AE116" i="4"/>
  <c r="AH116" i="4"/>
  <c r="AB117" i="4"/>
  <c r="AE117" i="4"/>
  <c r="AH117" i="4"/>
  <c r="AB118" i="4"/>
  <c r="AE118" i="4"/>
  <c r="AH118" i="4"/>
  <c r="AB119" i="4"/>
  <c r="AE119" i="4"/>
  <c r="AH119" i="4"/>
  <c r="AB120" i="4"/>
  <c r="AE120" i="4"/>
  <c r="AH120" i="4"/>
  <c r="AB121" i="4"/>
  <c r="AE121" i="4"/>
  <c r="AH121" i="4"/>
  <c r="AB122" i="4"/>
  <c r="AE122" i="4"/>
  <c r="AH122" i="4"/>
  <c r="AB123" i="4"/>
  <c r="AE123" i="4"/>
  <c r="AH123" i="4"/>
  <c r="AB125" i="4"/>
  <c r="AE125" i="4"/>
  <c r="AH125" i="4"/>
  <c r="AB126" i="4"/>
  <c r="AE126" i="4"/>
  <c r="AH126" i="4"/>
  <c r="AB127" i="4"/>
  <c r="AE127" i="4"/>
  <c r="AH127" i="4"/>
  <c r="AB128" i="4"/>
  <c r="AE128" i="4"/>
  <c r="AH128" i="4"/>
  <c r="AB129" i="4"/>
  <c r="AE129" i="4"/>
  <c r="AH129" i="4"/>
  <c r="AB130" i="4"/>
  <c r="AE130" i="4"/>
  <c r="AH130" i="4"/>
  <c r="AB131" i="4"/>
  <c r="AE131" i="4"/>
  <c r="AH131" i="4"/>
  <c r="AB124" i="4"/>
  <c r="AE124" i="4"/>
  <c r="AH124" i="4"/>
  <c r="AB115" i="4"/>
  <c r="AE115" i="4"/>
  <c r="AH115" i="4"/>
  <c r="AB113" i="4"/>
  <c r="AE113" i="4"/>
  <c r="AH113" i="4"/>
  <c r="AB142" i="4"/>
  <c r="AE142" i="4"/>
  <c r="AH142" i="4"/>
  <c r="AB145" i="4"/>
  <c r="AE145" i="4"/>
  <c r="AH145" i="4"/>
  <c r="AB146" i="4"/>
  <c r="AE146" i="4"/>
  <c r="AH146" i="4"/>
  <c r="AB147" i="4"/>
  <c r="AE147" i="4"/>
  <c r="AH147" i="4"/>
  <c r="AB149" i="4"/>
  <c r="AE149" i="4"/>
  <c r="AH149" i="4"/>
  <c r="AB151" i="4"/>
  <c r="AE151" i="4"/>
  <c r="AH151" i="4"/>
  <c r="AB152" i="4"/>
  <c r="AE152" i="4"/>
  <c r="AH152" i="4"/>
  <c r="AB157" i="4"/>
  <c r="AE157" i="4"/>
  <c r="AH157" i="4"/>
  <c r="AB159" i="4"/>
  <c r="AE159" i="4"/>
  <c r="AH159" i="4"/>
  <c r="AB160" i="4"/>
  <c r="AE160" i="4"/>
  <c r="AH160" i="4"/>
  <c r="AB162" i="4"/>
  <c r="AE162" i="4"/>
  <c r="AH162" i="4"/>
  <c r="AB166" i="4"/>
  <c r="AE166" i="4"/>
  <c r="AH166" i="4"/>
  <c r="AB167" i="4"/>
  <c r="AE167" i="4"/>
  <c r="AH167" i="4"/>
  <c r="AB168" i="4"/>
  <c r="AE168" i="4"/>
  <c r="AH168" i="4"/>
  <c r="Y158" i="4"/>
  <c r="AB158" i="4"/>
  <c r="AE158" i="4"/>
  <c r="AH158" i="4"/>
  <c r="AK158" i="4"/>
  <c r="AB132" i="4"/>
  <c r="AE132" i="4"/>
  <c r="AH132" i="4"/>
  <c r="AB138" i="4"/>
  <c r="AE138" i="4"/>
  <c r="AH138" i="4"/>
  <c r="Y137" i="4"/>
  <c r="AB137" i="4"/>
  <c r="AE137" i="4"/>
  <c r="AH137" i="4"/>
  <c r="AK137" i="4"/>
  <c r="AB134" i="4"/>
  <c r="AE134" i="4"/>
  <c r="AH134" i="4"/>
  <c r="AB135" i="4"/>
  <c r="AE135" i="4"/>
  <c r="AH135" i="4"/>
  <c r="AB136" i="4"/>
  <c r="AE136" i="4"/>
  <c r="AH136" i="4"/>
  <c r="AB133" i="4"/>
  <c r="AE133" i="4"/>
  <c r="AH133" i="4"/>
  <c r="AB141" i="4"/>
  <c r="AE141" i="4"/>
  <c r="AH141" i="4"/>
  <c r="Y140" i="4"/>
  <c r="AB140" i="4"/>
  <c r="AE140" i="4"/>
  <c r="AH140" i="4"/>
  <c r="AK140" i="4"/>
  <c r="AB139" i="4"/>
  <c r="AE139" i="4"/>
  <c r="AH139" i="4"/>
  <c r="AB155" i="4"/>
  <c r="AE155" i="4"/>
  <c r="AH155" i="4"/>
  <c r="AB143" i="4"/>
  <c r="AE143" i="4"/>
  <c r="AH143" i="4"/>
  <c r="AB144" i="4"/>
  <c r="AE144" i="4"/>
  <c r="AH144" i="4"/>
  <c r="AB148" i="4"/>
  <c r="AE148" i="4"/>
  <c r="AH148" i="4"/>
  <c r="E10" i="1"/>
  <c r="E11" i="1"/>
  <c r="E13" i="1"/>
  <c r="E14" i="1"/>
  <c r="E31" i="1"/>
  <c r="E44" i="1"/>
  <c r="F9" i="5"/>
  <c r="I9" i="5"/>
  <c r="F10" i="5"/>
  <c r="I10" i="5"/>
  <c r="F11" i="5"/>
  <c r="I11" i="5"/>
  <c r="F12" i="5"/>
  <c r="I12" i="5"/>
  <c r="F13" i="5"/>
  <c r="I13" i="5"/>
  <c r="F14" i="5"/>
  <c r="I14" i="5"/>
  <c r="H6" i="21"/>
  <c r="D8" i="21"/>
  <c r="H8" i="21"/>
  <c r="D10" i="21"/>
  <c r="H10" i="21"/>
  <c r="D11" i="21"/>
  <c r="H11" i="21"/>
  <c r="D18" i="21"/>
  <c r="H18" i="21"/>
  <c r="D19" i="21"/>
  <c r="H19" i="21"/>
  <c r="D29" i="21"/>
  <c r="H29" i="21"/>
  <c r="D34" i="21"/>
  <c r="H34" i="21"/>
  <c r="D35" i="21"/>
  <c r="H35" i="21"/>
  <c r="D43" i="21"/>
  <c r="H43" i="21"/>
  <c r="D47" i="21"/>
  <c r="H47" i="21"/>
  <c r="D54" i="21"/>
  <c r="H54" i="21"/>
  <c r="D58" i="21"/>
  <c r="H58" i="21"/>
  <c r="D67" i="21"/>
  <c r="H67" i="21"/>
  <c r="D68" i="21"/>
  <c r="H68" i="21"/>
  <c r="H73" i="21"/>
  <c r="H74" i="21"/>
  <c r="H75" i="21"/>
  <c r="I15" i="5"/>
  <c r="I72" i="21"/>
  <c r="I70" i="21"/>
  <c r="I66" i="21"/>
  <c r="I63" i="21"/>
  <c r="I57" i="21"/>
  <c r="I53" i="21"/>
  <c r="I42" i="21"/>
  <c r="I38" i="21"/>
  <c r="I33" i="21"/>
  <c r="I27" i="21"/>
  <c r="I24" i="21"/>
  <c r="I17" i="21"/>
  <c r="I14" i="21"/>
  <c r="F72" i="21"/>
  <c r="E72" i="21"/>
  <c r="F70" i="21"/>
  <c r="E70" i="21"/>
  <c r="F66" i="21"/>
  <c r="E66" i="21"/>
  <c r="F63" i="21"/>
  <c r="E63" i="21"/>
  <c r="F57" i="21"/>
  <c r="E57" i="21"/>
  <c r="F53" i="21"/>
  <c r="E53" i="21"/>
  <c r="F42" i="21"/>
  <c r="E42" i="21"/>
  <c r="F38" i="21"/>
  <c r="E38" i="21"/>
  <c r="F33" i="21"/>
  <c r="E33" i="21"/>
  <c r="F27" i="21"/>
  <c r="E27" i="21"/>
  <c r="F24" i="21"/>
  <c r="E24" i="21"/>
  <c r="F17" i="21"/>
  <c r="E17" i="21"/>
  <c r="F14" i="21"/>
  <c r="E14" i="21"/>
  <c r="E65" i="21"/>
  <c r="E62" i="21"/>
  <c r="E59" i="21"/>
  <c r="E52" i="21"/>
  <c r="E49" i="21"/>
  <c r="E48" i="21"/>
  <c r="E41" i="21"/>
  <c r="E37" i="21"/>
  <c r="E23" i="21"/>
  <c r="E16" i="21"/>
  <c r="E13" i="21"/>
  <c r="F65" i="21"/>
  <c r="F62" i="21"/>
  <c r="F59" i="21"/>
  <c r="F52" i="21"/>
  <c r="F49" i="21"/>
  <c r="F48" i="21"/>
  <c r="F41" i="21"/>
  <c r="F37" i="21"/>
  <c r="F23" i="21"/>
  <c r="F16" i="21"/>
  <c r="F13" i="21"/>
  <c r="F71" i="21"/>
  <c r="F69" i="21"/>
  <c r="F64" i="21"/>
  <c r="F55" i="21"/>
  <c r="F50" i="21"/>
  <c r="F44" i="21"/>
  <c r="F39" i="21"/>
  <c r="F36" i="21"/>
  <c r="F30" i="21"/>
  <c r="F20" i="21"/>
  <c r="F15" i="21"/>
  <c r="F60" i="21"/>
  <c r="F51" i="21"/>
  <c r="F45" i="21"/>
  <c r="F40" i="21"/>
  <c r="F31" i="21"/>
  <c r="F25" i="21"/>
  <c r="F61" i="21"/>
  <c r="F56" i="21"/>
  <c r="F46" i="21"/>
  <c r="F32" i="21"/>
  <c r="F28" i="21"/>
  <c r="F26" i="21"/>
  <c r="F68" i="21"/>
  <c r="E68" i="21"/>
  <c r="F67" i="21"/>
  <c r="E67" i="21"/>
  <c r="F58" i="21"/>
  <c r="E58" i="21"/>
  <c r="F54" i="21"/>
  <c r="E54" i="21"/>
  <c r="F47" i="21"/>
  <c r="E47" i="21"/>
  <c r="F43" i="21"/>
  <c r="E43" i="21"/>
  <c r="F35" i="21"/>
  <c r="E35" i="21"/>
  <c r="F34" i="21"/>
  <c r="E34" i="21"/>
  <c r="F29" i="21"/>
  <c r="E29" i="21"/>
  <c r="F19" i="21"/>
  <c r="E19" i="21"/>
  <c r="F18" i="21"/>
  <c r="E18" i="21"/>
  <c r="F11" i="21"/>
  <c r="E11" i="21"/>
  <c r="F10" i="21"/>
  <c r="E10" i="21"/>
  <c r="F8" i="21"/>
  <c r="E8" i="21"/>
  <c r="E15" i="1"/>
  <c r="B7" i="7"/>
  <c r="B6" i="7"/>
  <c r="T25" i="4"/>
  <c r="U25" i="4"/>
  <c r="AC25" i="4"/>
  <c r="AF25" i="4"/>
  <c r="AI25" i="4"/>
  <c r="T26" i="4"/>
  <c r="U26" i="4"/>
  <c r="AC26" i="4"/>
  <c r="AF26" i="4"/>
  <c r="AI26" i="4"/>
  <c r="T27" i="4"/>
  <c r="U27" i="4"/>
  <c r="AC27" i="4"/>
  <c r="AF27" i="4"/>
  <c r="AI27" i="4"/>
  <c r="T28" i="4"/>
  <c r="U28" i="4"/>
  <c r="AC28" i="4"/>
  <c r="AF28" i="4"/>
  <c r="AI28" i="4"/>
  <c r="T29" i="4"/>
  <c r="U29" i="4"/>
  <c r="AC29" i="4"/>
  <c r="AF29" i="4"/>
  <c r="AI29" i="4"/>
  <c r="T30" i="4"/>
  <c r="U30" i="4"/>
  <c r="AC30" i="4"/>
  <c r="AF30" i="4"/>
  <c r="AI30" i="4"/>
  <c r="T31" i="4"/>
  <c r="U31" i="4"/>
  <c r="AC31" i="4"/>
  <c r="AF31" i="4"/>
  <c r="AI31" i="4"/>
  <c r="T32" i="4"/>
  <c r="U32" i="4"/>
  <c r="AC32" i="4"/>
  <c r="AF32" i="4"/>
  <c r="AI32" i="4"/>
  <c r="T33" i="4"/>
  <c r="U33" i="4"/>
  <c r="AC33" i="4"/>
  <c r="AF33" i="4"/>
  <c r="AI33" i="4"/>
  <c r="T34" i="4"/>
  <c r="U34" i="4"/>
  <c r="AC34" i="4"/>
  <c r="AF34" i="4"/>
  <c r="AI34" i="4"/>
  <c r="T35" i="4"/>
  <c r="U35" i="4"/>
  <c r="AC35" i="4"/>
  <c r="AF35" i="4"/>
  <c r="AI35" i="4"/>
  <c r="T6" i="4"/>
  <c r="U6" i="4"/>
  <c r="AC6" i="4"/>
  <c r="AF6" i="4"/>
  <c r="AI6" i="4"/>
  <c r="T7" i="4"/>
  <c r="U7" i="4"/>
  <c r="AC7" i="4"/>
  <c r="AF7" i="4"/>
  <c r="AI7" i="4"/>
  <c r="T8" i="4"/>
  <c r="U8" i="4"/>
  <c r="AC8" i="4"/>
  <c r="AF8" i="4"/>
  <c r="AI8" i="4"/>
  <c r="T9" i="4"/>
  <c r="U9" i="4"/>
  <c r="AC9" i="4"/>
  <c r="AF9" i="4"/>
  <c r="AI9" i="4"/>
  <c r="T10" i="4"/>
  <c r="U10" i="4"/>
  <c r="AC10" i="4"/>
  <c r="AF10" i="4"/>
  <c r="AI10" i="4"/>
  <c r="T11" i="4"/>
  <c r="U11" i="4"/>
  <c r="AC11" i="4"/>
  <c r="AF11" i="4"/>
  <c r="AI11" i="4"/>
  <c r="T13" i="4"/>
  <c r="U13" i="4"/>
  <c r="AC13" i="4"/>
  <c r="AF13" i="4"/>
  <c r="AI13" i="4"/>
  <c r="T14" i="4"/>
  <c r="U14" i="4"/>
  <c r="AC14" i="4"/>
  <c r="AF14" i="4"/>
  <c r="AI14" i="4"/>
  <c r="T15" i="4"/>
  <c r="U15" i="4"/>
  <c r="AC15" i="4"/>
  <c r="AF15" i="4"/>
  <c r="AI15" i="4"/>
  <c r="T16" i="4"/>
  <c r="U16" i="4"/>
  <c r="AC16" i="4"/>
  <c r="AF16" i="4"/>
  <c r="AI16" i="4"/>
  <c r="T17" i="4"/>
  <c r="U17" i="4"/>
  <c r="AC17" i="4"/>
  <c r="AF17" i="4"/>
  <c r="AI17" i="4"/>
  <c r="T18" i="4"/>
  <c r="U18" i="4"/>
  <c r="AC18" i="4"/>
  <c r="AF18" i="4"/>
  <c r="AI18" i="4"/>
  <c r="T20" i="4"/>
  <c r="U20" i="4"/>
  <c r="AC20" i="4"/>
  <c r="AF20" i="4"/>
  <c r="AI20" i="4"/>
  <c r="T37" i="4"/>
  <c r="U37" i="4"/>
  <c r="AC37" i="4"/>
  <c r="AF37" i="4"/>
  <c r="AI37" i="4"/>
  <c r="T50" i="4"/>
  <c r="U50" i="4"/>
  <c r="AC50" i="4"/>
  <c r="AF50" i="4"/>
  <c r="AI50" i="4"/>
  <c r="T61" i="4"/>
  <c r="U61" i="4"/>
  <c r="AC61" i="4"/>
  <c r="AF61" i="4"/>
  <c r="AI61" i="4"/>
  <c r="T62" i="4"/>
  <c r="U62" i="4"/>
  <c r="AC62" i="4"/>
  <c r="AF62" i="4"/>
  <c r="AI62" i="4"/>
  <c r="T63" i="4"/>
  <c r="U63" i="4"/>
  <c r="AC63" i="4"/>
  <c r="AF63" i="4"/>
  <c r="AI63" i="4"/>
  <c r="T64" i="4"/>
  <c r="U64" i="4"/>
  <c r="AC64" i="4"/>
  <c r="AF64" i="4"/>
  <c r="AI64" i="4"/>
  <c r="T65" i="4"/>
  <c r="U65" i="4"/>
  <c r="AC65" i="4"/>
  <c r="AF65" i="4"/>
  <c r="AI65" i="4"/>
  <c r="T66" i="4"/>
  <c r="U66" i="4"/>
  <c r="AC66" i="4"/>
  <c r="AF66" i="4"/>
  <c r="AI66" i="4"/>
  <c r="T67" i="4"/>
  <c r="U67" i="4"/>
  <c r="AC67" i="4"/>
  <c r="AF67" i="4"/>
  <c r="AI67" i="4"/>
  <c r="T38" i="4"/>
  <c r="U38" i="4"/>
  <c r="AC38" i="4"/>
  <c r="AF38" i="4"/>
  <c r="AI38" i="4"/>
  <c r="T39" i="4"/>
  <c r="U39" i="4"/>
  <c r="AC39" i="4"/>
  <c r="AF39" i="4"/>
  <c r="AI39" i="4"/>
  <c r="T40" i="4"/>
  <c r="U40" i="4"/>
  <c r="AC40" i="4"/>
  <c r="AF40" i="4"/>
  <c r="AI40" i="4"/>
  <c r="T41" i="4"/>
  <c r="U41" i="4"/>
  <c r="AC41" i="4"/>
  <c r="AF41" i="4"/>
  <c r="AI41" i="4"/>
  <c r="T42" i="4"/>
  <c r="U42" i="4"/>
  <c r="AC42" i="4"/>
  <c r="AF42" i="4"/>
  <c r="AI42" i="4"/>
  <c r="T43" i="4"/>
  <c r="U43" i="4"/>
  <c r="AC43" i="4"/>
  <c r="AF43" i="4"/>
  <c r="AI43" i="4"/>
  <c r="T44" i="4"/>
  <c r="U44" i="4"/>
  <c r="AC44" i="4"/>
  <c r="AF44" i="4"/>
  <c r="AI44" i="4"/>
  <c r="T45" i="4"/>
  <c r="U45" i="4"/>
  <c r="AC45" i="4"/>
  <c r="AF45" i="4"/>
  <c r="AI45" i="4"/>
  <c r="T46" i="4"/>
  <c r="U46" i="4"/>
  <c r="AC46" i="4"/>
  <c r="AF46" i="4"/>
  <c r="AI46" i="4"/>
  <c r="T47" i="4"/>
  <c r="U47" i="4"/>
  <c r="AC47" i="4"/>
  <c r="AF47" i="4"/>
  <c r="AI47" i="4"/>
  <c r="T48" i="4"/>
  <c r="U48" i="4"/>
  <c r="AC48" i="4"/>
  <c r="AF48" i="4"/>
  <c r="AI48" i="4"/>
  <c r="T49" i="4"/>
  <c r="U49" i="4"/>
  <c r="AC49" i="4"/>
  <c r="AF49" i="4"/>
  <c r="AI49" i="4"/>
  <c r="T51" i="4"/>
  <c r="U51" i="4"/>
  <c r="AC51" i="4"/>
  <c r="AF51" i="4"/>
  <c r="AI51" i="4"/>
  <c r="T52" i="4"/>
  <c r="U52" i="4"/>
  <c r="AC52" i="4"/>
  <c r="AF52" i="4"/>
  <c r="AI52" i="4"/>
  <c r="T53" i="4"/>
  <c r="U53" i="4"/>
  <c r="AC53" i="4"/>
  <c r="AF53" i="4"/>
  <c r="AI53" i="4"/>
  <c r="T54" i="4"/>
  <c r="U54" i="4"/>
  <c r="AC54" i="4"/>
  <c r="AF54" i="4"/>
  <c r="AI54" i="4"/>
  <c r="T55" i="4"/>
  <c r="U55" i="4"/>
  <c r="AC55" i="4"/>
  <c r="AF55" i="4"/>
  <c r="AI55" i="4"/>
  <c r="T56" i="4"/>
  <c r="U56" i="4"/>
  <c r="AC56" i="4"/>
  <c r="AF56" i="4"/>
  <c r="AI56" i="4"/>
  <c r="T57" i="4"/>
  <c r="U57" i="4"/>
  <c r="AC57" i="4"/>
  <c r="AF57" i="4"/>
  <c r="AI57" i="4"/>
  <c r="T58" i="4"/>
  <c r="U58" i="4"/>
  <c r="AC58" i="4"/>
  <c r="AF58" i="4"/>
  <c r="AI58" i="4"/>
  <c r="T59" i="4"/>
  <c r="U59" i="4"/>
  <c r="AC59" i="4"/>
  <c r="AF59" i="4"/>
  <c r="AI59" i="4"/>
  <c r="T60" i="4"/>
  <c r="U60" i="4"/>
  <c r="AC60" i="4"/>
  <c r="AF60" i="4"/>
  <c r="AI60" i="4"/>
  <c r="T36" i="4"/>
  <c r="U36" i="4"/>
  <c r="AC36" i="4"/>
  <c r="AF36" i="4"/>
  <c r="AI36" i="4"/>
  <c r="T69" i="4"/>
  <c r="U69" i="4"/>
  <c r="AC69" i="4"/>
  <c r="AF69" i="4"/>
  <c r="AI69" i="4"/>
  <c r="T80" i="4"/>
  <c r="U80" i="4"/>
  <c r="AC80" i="4"/>
  <c r="AF80" i="4"/>
  <c r="AI80" i="4"/>
  <c r="T84" i="4"/>
  <c r="U84" i="4"/>
  <c r="AC84" i="4"/>
  <c r="AF84" i="4"/>
  <c r="AI84" i="4"/>
  <c r="T92" i="4"/>
  <c r="U92" i="4"/>
  <c r="AC92" i="4"/>
  <c r="AF92" i="4"/>
  <c r="AI92" i="4"/>
  <c r="T93" i="4"/>
  <c r="U93" i="4"/>
  <c r="AC93" i="4"/>
  <c r="AF93" i="4"/>
  <c r="AI93" i="4"/>
  <c r="T94" i="4"/>
  <c r="U94" i="4"/>
  <c r="AC94" i="4"/>
  <c r="AF94" i="4"/>
  <c r="AI94" i="4"/>
  <c r="T95" i="4"/>
  <c r="U95" i="4"/>
  <c r="AC95" i="4"/>
  <c r="AF95" i="4"/>
  <c r="AI95" i="4"/>
  <c r="T96" i="4"/>
  <c r="U96" i="4"/>
  <c r="AC96" i="4"/>
  <c r="AF96" i="4"/>
  <c r="AI96" i="4"/>
  <c r="T97" i="4"/>
  <c r="U97" i="4"/>
  <c r="AC97" i="4"/>
  <c r="AF97" i="4"/>
  <c r="AI97" i="4"/>
  <c r="T70" i="4"/>
  <c r="U70" i="4"/>
  <c r="AC70" i="4"/>
  <c r="AF70" i="4"/>
  <c r="AI70" i="4"/>
  <c r="T71" i="4"/>
  <c r="U71" i="4"/>
  <c r="AC71" i="4"/>
  <c r="AF71" i="4"/>
  <c r="AI71" i="4"/>
  <c r="T72" i="4"/>
  <c r="U72" i="4"/>
  <c r="AC72" i="4"/>
  <c r="AF72" i="4"/>
  <c r="AI72" i="4"/>
  <c r="T73" i="4"/>
  <c r="U73" i="4"/>
  <c r="AC73" i="4"/>
  <c r="AF73" i="4"/>
  <c r="AI73" i="4"/>
  <c r="T74" i="4"/>
  <c r="U74" i="4"/>
  <c r="AC74" i="4"/>
  <c r="AF74" i="4"/>
  <c r="AI74" i="4"/>
  <c r="T75" i="4"/>
  <c r="U75" i="4"/>
  <c r="AC75" i="4"/>
  <c r="AF75" i="4"/>
  <c r="AI75" i="4"/>
  <c r="T76" i="4"/>
  <c r="U76" i="4"/>
  <c r="AC76" i="4"/>
  <c r="AF76" i="4"/>
  <c r="AI76" i="4"/>
  <c r="T77" i="4"/>
  <c r="U77" i="4"/>
  <c r="AC77" i="4"/>
  <c r="AF77" i="4"/>
  <c r="AI77" i="4"/>
  <c r="T78" i="4"/>
  <c r="U78" i="4"/>
  <c r="AC78" i="4"/>
  <c r="AF78" i="4"/>
  <c r="AI78" i="4"/>
  <c r="T79" i="4"/>
  <c r="U79" i="4"/>
  <c r="AC79" i="4"/>
  <c r="AF79" i="4"/>
  <c r="AI79" i="4"/>
  <c r="T81" i="4"/>
  <c r="U81" i="4"/>
  <c r="AC81" i="4"/>
  <c r="AF81" i="4"/>
  <c r="AI81" i="4"/>
  <c r="T82" i="4"/>
  <c r="U82" i="4"/>
  <c r="AC82" i="4"/>
  <c r="AF82" i="4"/>
  <c r="AI82" i="4"/>
  <c r="T83" i="4"/>
  <c r="U83" i="4"/>
  <c r="AC83" i="4"/>
  <c r="AF83" i="4"/>
  <c r="AI83" i="4"/>
  <c r="T85" i="4"/>
  <c r="U85" i="4"/>
  <c r="AC85" i="4"/>
  <c r="AF85" i="4"/>
  <c r="AI85" i="4"/>
  <c r="T86" i="4"/>
  <c r="U86" i="4"/>
  <c r="AC86" i="4"/>
  <c r="AF86" i="4"/>
  <c r="AI86" i="4"/>
  <c r="T87" i="4"/>
  <c r="U87" i="4"/>
  <c r="AC87" i="4"/>
  <c r="AF87" i="4"/>
  <c r="AI87" i="4"/>
  <c r="T88" i="4"/>
  <c r="U88" i="4"/>
  <c r="AC88" i="4"/>
  <c r="AF88" i="4"/>
  <c r="AI88" i="4"/>
  <c r="T89" i="4"/>
  <c r="U89" i="4"/>
  <c r="AC89" i="4"/>
  <c r="AF89" i="4"/>
  <c r="AI89" i="4"/>
  <c r="T90" i="4"/>
  <c r="U90" i="4"/>
  <c r="AC90" i="4"/>
  <c r="AF90" i="4"/>
  <c r="AI90" i="4"/>
  <c r="T91" i="4"/>
  <c r="U91" i="4"/>
  <c r="AC91" i="4"/>
  <c r="AF91" i="4"/>
  <c r="AI91" i="4"/>
  <c r="T68" i="4"/>
  <c r="U68" i="4"/>
  <c r="AC68" i="4"/>
  <c r="AF68" i="4"/>
  <c r="AI68" i="4"/>
  <c r="T107" i="4"/>
  <c r="U107" i="4"/>
  <c r="AC107" i="4"/>
  <c r="AF107" i="4"/>
  <c r="AI107" i="4"/>
  <c r="T108" i="4"/>
  <c r="U108" i="4"/>
  <c r="AC108" i="4"/>
  <c r="AF108" i="4"/>
  <c r="AI108" i="4"/>
  <c r="T109" i="4"/>
  <c r="U109" i="4"/>
  <c r="AC109" i="4"/>
  <c r="AF109" i="4"/>
  <c r="AI109" i="4"/>
  <c r="T110" i="4"/>
  <c r="U110" i="4"/>
  <c r="AC110" i="4"/>
  <c r="AF110" i="4"/>
  <c r="AI110" i="4"/>
  <c r="T111" i="4"/>
  <c r="U111" i="4"/>
  <c r="AC111" i="4"/>
  <c r="AF111" i="4"/>
  <c r="AI111" i="4"/>
  <c r="T112" i="4"/>
  <c r="U112" i="4"/>
  <c r="AC112" i="4"/>
  <c r="AF112" i="4"/>
  <c r="AI112" i="4"/>
  <c r="T100" i="4"/>
  <c r="U100" i="4"/>
  <c r="AC100" i="4"/>
  <c r="AF100" i="4"/>
  <c r="AI100" i="4"/>
  <c r="T101" i="4"/>
  <c r="U101" i="4"/>
  <c r="AC101" i="4"/>
  <c r="AF101" i="4"/>
  <c r="AI101" i="4"/>
  <c r="T102" i="4"/>
  <c r="U102" i="4"/>
  <c r="AC102" i="4"/>
  <c r="AF102" i="4"/>
  <c r="AI102" i="4"/>
  <c r="T103" i="4"/>
  <c r="U103" i="4"/>
  <c r="AC103" i="4"/>
  <c r="AF103" i="4"/>
  <c r="AI103" i="4"/>
  <c r="T104" i="4"/>
  <c r="U104" i="4"/>
  <c r="AC104" i="4"/>
  <c r="AF104" i="4"/>
  <c r="AI104" i="4"/>
  <c r="T105" i="4"/>
  <c r="U105" i="4"/>
  <c r="AC105" i="4"/>
  <c r="AF105" i="4"/>
  <c r="AI105" i="4"/>
  <c r="T106" i="4"/>
  <c r="U106" i="4"/>
  <c r="AC106" i="4"/>
  <c r="AF106" i="4"/>
  <c r="AI106" i="4"/>
  <c r="T99" i="4"/>
  <c r="U99" i="4"/>
  <c r="AC99" i="4"/>
  <c r="AF99" i="4"/>
  <c r="AI99" i="4"/>
  <c r="T98" i="4"/>
  <c r="U98" i="4"/>
  <c r="AC98" i="4"/>
  <c r="AF98" i="4"/>
  <c r="AI98" i="4"/>
  <c r="T114" i="4"/>
  <c r="U114" i="4"/>
  <c r="AC114" i="4"/>
  <c r="AF114" i="4"/>
  <c r="AI114" i="4"/>
  <c r="T116" i="4"/>
  <c r="U116" i="4"/>
  <c r="AC116" i="4"/>
  <c r="AF116" i="4"/>
  <c r="AI116" i="4"/>
  <c r="T117" i="4"/>
  <c r="U117" i="4"/>
  <c r="AC117" i="4"/>
  <c r="AF117" i="4"/>
  <c r="AI117" i="4"/>
  <c r="T118" i="4"/>
  <c r="U118" i="4"/>
  <c r="AC118" i="4"/>
  <c r="AF118" i="4"/>
  <c r="AI118" i="4"/>
  <c r="T119" i="4"/>
  <c r="U119" i="4"/>
  <c r="AC119" i="4"/>
  <c r="AF119" i="4"/>
  <c r="AI119" i="4"/>
  <c r="T120" i="4"/>
  <c r="U120" i="4"/>
  <c r="AC120" i="4"/>
  <c r="AF120" i="4"/>
  <c r="AI120" i="4"/>
  <c r="T121" i="4"/>
  <c r="U121" i="4"/>
  <c r="AC121" i="4"/>
  <c r="AF121" i="4"/>
  <c r="AI121" i="4"/>
  <c r="T122" i="4"/>
  <c r="U122" i="4"/>
  <c r="AC122" i="4"/>
  <c r="AF122" i="4"/>
  <c r="AI122" i="4"/>
  <c r="T123" i="4"/>
  <c r="U123" i="4"/>
  <c r="AC123" i="4"/>
  <c r="AF123" i="4"/>
  <c r="AI123" i="4"/>
  <c r="T125" i="4"/>
  <c r="U125" i="4"/>
  <c r="AC125" i="4"/>
  <c r="AF125" i="4"/>
  <c r="AI125" i="4"/>
  <c r="T126" i="4"/>
  <c r="U126" i="4"/>
  <c r="AC126" i="4"/>
  <c r="AF126" i="4"/>
  <c r="AI126" i="4"/>
  <c r="T127" i="4"/>
  <c r="U127" i="4"/>
  <c r="AC127" i="4"/>
  <c r="AF127" i="4"/>
  <c r="AI127" i="4"/>
  <c r="T128" i="4"/>
  <c r="U128" i="4"/>
  <c r="AC128" i="4"/>
  <c r="AF128" i="4"/>
  <c r="AI128" i="4"/>
  <c r="T129" i="4"/>
  <c r="U129" i="4"/>
  <c r="AC129" i="4"/>
  <c r="AF129" i="4"/>
  <c r="AI129" i="4"/>
  <c r="T130" i="4"/>
  <c r="U130" i="4"/>
  <c r="AC130" i="4"/>
  <c r="AF130" i="4"/>
  <c r="AI130" i="4"/>
  <c r="T131" i="4"/>
  <c r="U131" i="4"/>
  <c r="AC131" i="4"/>
  <c r="AF131" i="4"/>
  <c r="AI131" i="4"/>
  <c r="T124" i="4"/>
  <c r="U124" i="4"/>
  <c r="AC124" i="4"/>
  <c r="AF124" i="4"/>
  <c r="AI124" i="4"/>
  <c r="T115" i="4"/>
  <c r="U115" i="4"/>
  <c r="AC115" i="4"/>
  <c r="AF115" i="4"/>
  <c r="AI115" i="4"/>
  <c r="T113" i="4"/>
  <c r="U113" i="4"/>
  <c r="AC113" i="4"/>
  <c r="AF113" i="4"/>
  <c r="AI113" i="4"/>
  <c r="T142" i="4"/>
  <c r="U142" i="4"/>
  <c r="AC142" i="4"/>
  <c r="AF142" i="4"/>
  <c r="AI142" i="4"/>
  <c r="T145" i="4"/>
  <c r="U145" i="4"/>
  <c r="AC145" i="4"/>
  <c r="AF145" i="4"/>
  <c r="AI145" i="4"/>
  <c r="T146" i="4"/>
  <c r="U146" i="4"/>
  <c r="AC146" i="4"/>
  <c r="AF146" i="4"/>
  <c r="AI146" i="4"/>
  <c r="T147" i="4"/>
  <c r="U147" i="4"/>
  <c r="AC147" i="4"/>
  <c r="AF147" i="4"/>
  <c r="AI147" i="4"/>
  <c r="T149" i="4"/>
  <c r="U149" i="4"/>
  <c r="AC149" i="4"/>
  <c r="AF149" i="4"/>
  <c r="AI149" i="4"/>
  <c r="T151" i="4"/>
  <c r="U151" i="4"/>
  <c r="AC151" i="4"/>
  <c r="AF151" i="4"/>
  <c r="AI151" i="4"/>
  <c r="T152" i="4"/>
  <c r="U152" i="4"/>
  <c r="AC152" i="4"/>
  <c r="AF152" i="4"/>
  <c r="AI152" i="4"/>
  <c r="T157" i="4"/>
  <c r="U157" i="4"/>
  <c r="AC157" i="4"/>
  <c r="AF157" i="4"/>
  <c r="AI157" i="4"/>
  <c r="T159" i="4"/>
  <c r="U159" i="4"/>
  <c r="AC159" i="4"/>
  <c r="AF159" i="4"/>
  <c r="AI159" i="4"/>
  <c r="T160" i="4"/>
  <c r="U160" i="4"/>
  <c r="AC160" i="4"/>
  <c r="AF160" i="4"/>
  <c r="AI160" i="4"/>
  <c r="T162" i="4"/>
  <c r="U162" i="4"/>
  <c r="AC162" i="4"/>
  <c r="AF162" i="4"/>
  <c r="AI162" i="4"/>
  <c r="T166" i="4"/>
  <c r="U166" i="4"/>
  <c r="AC166" i="4"/>
  <c r="AF166" i="4"/>
  <c r="AI166" i="4"/>
  <c r="T167" i="4"/>
  <c r="U167" i="4"/>
  <c r="AC167" i="4"/>
  <c r="AF167" i="4"/>
  <c r="AI167" i="4"/>
  <c r="T168" i="4"/>
  <c r="U168" i="4"/>
  <c r="AC168" i="4"/>
  <c r="AF168" i="4"/>
  <c r="AI168" i="4"/>
  <c r="T158" i="4"/>
  <c r="U158" i="4"/>
  <c r="AC158" i="4"/>
  <c r="AF158" i="4"/>
  <c r="AI158" i="4"/>
  <c r="T132" i="4"/>
  <c r="U132" i="4"/>
  <c r="AC132" i="4"/>
  <c r="AF132" i="4"/>
  <c r="AI132" i="4"/>
  <c r="T138" i="4"/>
  <c r="U138" i="4"/>
  <c r="AC138" i="4"/>
  <c r="AF138" i="4"/>
  <c r="AI138" i="4"/>
  <c r="T137" i="4"/>
  <c r="U137" i="4"/>
  <c r="AC137" i="4"/>
  <c r="AF137" i="4"/>
  <c r="AI137" i="4"/>
  <c r="T134" i="4"/>
  <c r="U134" i="4"/>
  <c r="AC134" i="4"/>
  <c r="AF134" i="4"/>
  <c r="AI134" i="4"/>
  <c r="T135" i="4"/>
  <c r="U135" i="4"/>
  <c r="AC135" i="4"/>
  <c r="AF135" i="4"/>
  <c r="AI135" i="4"/>
  <c r="T136" i="4"/>
  <c r="U136" i="4"/>
  <c r="AC136" i="4"/>
  <c r="AF136" i="4"/>
  <c r="AI136" i="4"/>
  <c r="T133" i="4"/>
  <c r="U133" i="4"/>
  <c r="AC133" i="4"/>
  <c r="AF133" i="4"/>
  <c r="AI133" i="4"/>
  <c r="T141" i="4"/>
  <c r="U141" i="4"/>
  <c r="AC141" i="4"/>
  <c r="AF141" i="4"/>
  <c r="AI141" i="4"/>
  <c r="T140" i="4"/>
  <c r="U140" i="4"/>
  <c r="AC140" i="4"/>
  <c r="AF140" i="4"/>
  <c r="AI140" i="4"/>
  <c r="T139" i="4"/>
  <c r="U139" i="4"/>
  <c r="AC139" i="4"/>
  <c r="AF139" i="4"/>
  <c r="AI139" i="4"/>
  <c r="T155" i="4"/>
  <c r="U155" i="4"/>
  <c r="AC155" i="4"/>
  <c r="AF155" i="4"/>
  <c r="AI155" i="4"/>
  <c r="T143" i="4"/>
  <c r="U143" i="4"/>
  <c r="AC143" i="4"/>
  <c r="AF143" i="4"/>
  <c r="AI143" i="4"/>
  <c r="T144" i="4"/>
  <c r="U144" i="4"/>
  <c r="AC144" i="4"/>
  <c r="AF144" i="4"/>
  <c r="AI144" i="4"/>
  <c r="T148" i="4"/>
  <c r="U148" i="4"/>
  <c r="AC148" i="4"/>
  <c r="AF148" i="4"/>
  <c r="AI148" i="4"/>
  <c r="G5" i="4"/>
  <c r="G12" i="4"/>
  <c r="G19" i="4"/>
  <c r="G21" i="4"/>
  <c r="G22" i="4"/>
  <c r="G23" i="4"/>
  <c r="G24" i="4"/>
  <c r="G25" i="4"/>
  <c r="G26" i="4"/>
  <c r="G27" i="4"/>
  <c r="G28" i="4"/>
  <c r="G29" i="4"/>
  <c r="G30" i="4"/>
  <c r="G31" i="4"/>
  <c r="G32" i="4"/>
  <c r="G33" i="4"/>
  <c r="G34" i="4"/>
  <c r="G35" i="4"/>
  <c r="G6" i="4"/>
  <c r="G7" i="4"/>
  <c r="G8" i="4"/>
  <c r="G9" i="4"/>
  <c r="G10" i="4"/>
  <c r="G11" i="4"/>
  <c r="G13" i="4"/>
  <c r="G14" i="4"/>
  <c r="G15" i="4"/>
  <c r="G16" i="4"/>
  <c r="G17" i="4"/>
  <c r="G18" i="4"/>
  <c r="G20" i="4"/>
  <c r="G37" i="4"/>
  <c r="G50" i="4"/>
  <c r="G61" i="4"/>
  <c r="G62" i="4"/>
  <c r="G63" i="4"/>
  <c r="G64" i="4"/>
  <c r="G65" i="4"/>
  <c r="G66" i="4"/>
  <c r="G67" i="4"/>
  <c r="G38" i="4"/>
  <c r="G39" i="4"/>
  <c r="G40" i="4"/>
  <c r="G41" i="4"/>
  <c r="G42" i="4"/>
  <c r="G43" i="4"/>
  <c r="G44" i="4"/>
  <c r="G45" i="4"/>
  <c r="G46" i="4"/>
  <c r="G47" i="4"/>
  <c r="G48" i="4"/>
  <c r="G49" i="4"/>
  <c r="G51" i="4"/>
  <c r="G52" i="4"/>
  <c r="G53" i="4"/>
  <c r="G54" i="4"/>
  <c r="G55" i="4"/>
  <c r="G56" i="4"/>
  <c r="G57" i="4"/>
  <c r="G58" i="4"/>
  <c r="G59" i="4"/>
  <c r="G60" i="4"/>
  <c r="G36" i="4"/>
  <c r="G69" i="4"/>
  <c r="G80" i="4"/>
  <c r="G84" i="4"/>
  <c r="G92" i="4"/>
  <c r="G93" i="4"/>
  <c r="G94" i="4"/>
  <c r="G95" i="4"/>
  <c r="G96" i="4"/>
  <c r="G97" i="4"/>
  <c r="G70" i="4"/>
  <c r="G71" i="4"/>
  <c r="G72" i="4"/>
  <c r="G73" i="4"/>
  <c r="G74" i="4"/>
  <c r="G75" i="4"/>
  <c r="G76" i="4"/>
  <c r="G77" i="4"/>
  <c r="G78" i="4"/>
  <c r="G79" i="4"/>
  <c r="G81" i="4"/>
  <c r="G82" i="4"/>
  <c r="G83" i="4"/>
  <c r="G85" i="4"/>
  <c r="G86" i="4"/>
  <c r="G87" i="4"/>
  <c r="G88" i="4"/>
  <c r="G89" i="4"/>
  <c r="G90" i="4"/>
  <c r="G91" i="4"/>
  <c r="G68" i="4"/>
  <c r="G107" i="4"/>
  <c r="G108" i="4"/>
  <c r="G109" i="4"/>
  <c r="G110" i="4"/>
  <c r="G111" i="4"/>
  <c r="G112" i="4"/>
  <c r="G100" i="4"/>
  <c r="G101" i="4"/>
  <c r="G102" i="4"/>
  <c r="G103" i="4"/>
  <c r="G104" i="4"/>
  <c r="G105" i="4"/>
  <c r="G106" i="4"/>
  <c r="G99" i="4"/>
  <c r="G98" i="4"/>
  <c r="G114" i="4"/>
  <c r="G116" i="4"/>
  <c r="G117" i="4"/>
  <c r="G118" i="4"/>
  <c r="G119" i="4"/>
  <c r="G120" i="4"/>
  <c r="G121" i="4"/>
  <c r="G122" i="4"/>
  <c r="G123" i="4"/>
  <c r="G125" i="4"/>
  <c r="G126" i="4"/>
  <c r="G127" i="4"/>
  <c r="G128" i="4"/>
  <c r="G129" i="4"/>
  <c r="G130" i="4"/>
  <c r="G131" i="4"/>
  <c r="G124" i="4"/>
  <c r="G115" i="4"/>
  <c r="G113" i="4"/>
  <c r="G142" i="4"/>
  <c r="G145" i="4"/>
  <c r="G146" i="4"/>
  <c r="G147" i="4"/>
  <c r="G149" i="4"/>
  <c r="G151" i="4"/>
  <c r="G152" i="4"/>
  <c r="G157" i="4"/>
  <c r="G159" i="4"/>
  <c r="G160" i="4"/>
  <c r="G162" i="4"/>
  <c r="G166" i="4"/>
  <c r="G167" i="4"/>
  <c r="G168" i="4"/>
  <c r="G158" i="4"/>
  <c r="G132" i="4"/>
  <c r="G138" i="4"/>
  <c r="G137" i="4"/>
  <c r="G134" i="4"/>
  <c r="G135" i="4"/>
  <c r="G136" i="4"/>
  <c r="G140" i="4"/>
  <c r="G155" i="4"/>
  <c r="G143" i="4"/>
  <c r="G144" i="4"/>
  <c r="H36" i="1"/>
  <c r="G36" i="1"/>
  <c r="F36" i="1"/>
  <c r="F43" i="1"/>
  <c r="G43" i="1"/>
  <c r="H43" i="1"/>
  <c r="F30" i="1"/>
  <c r="G30" i="1"/>
  <c r="H30" i="1"/>
  <c r="T5" i="4"/>
  <c r="U5" i="4"/>
  <c r="AC5" i="4"/>
  <c r="AF5" i="4"/>
  <c r="AI5" i="4"/>
  <c r="T12" i="4"/>
  <c r="U12" i="4"/>
  <c r="AC12" i="4"/>
  <c r="AF12" i="4"/>
  <c r="AI12" i="4"/>
  <c r="T19" i="4"/>
  <c r="U19" i="4"/>
  <c r="AC19" i="4"/>
  <c r="AF19" i="4"/>
  <c r="AI19" i="4"/>
  <c r="T21" i="4"/>
  <c r="U21" i="4"/>
  <c r="AC21" i="4"/>
  <c r="AF21" i="4"/>
  <c r="AI21" i="4"/>
  <c r="T22" i="4"/>
  <c r="U22" i="4"/>
  <c r="AC22" i="4"/>
  <c r="AF22" i="4"/>
  <c r="AI22" i="4"/>
  <c r="T23" i="4"/>
  <c r="U23" i="4"/>
  <c r="AC23" i="4"/>
  <c r="AF23" i="4"/>
  <c r="AI23" i="4"/>
  <c r="T24" i="4"/>
  <c r="U24" i="4"/>
  <c r="AC24" i="4"/>
  <c r="AF24" i="4"/>
  <c r="AI24" i="4"/>
  <c r="J5" i="4"/>
  <c r="F39" i="1"/>
  <c r="G39" i="1"/>
  <c r="F40" i="1"/>
  <c r="G40" i="1"/>
  <c r="H40" i="1"/>
  <c r="F41" i="1"/>
  <c r="G41" i="1"/>
  <c r="H41" i="1"/>
  <c r="G38" i="1"/>
  <c r="H38" i="1"/>
  <c r="F37" i="1"/>
  <c r="G37" i="1"/>
  <c r="H37" i="1"/>
  <c r="F29" i="1"/>
  <c r="G29" i="1"/>
  <c r="H29" i="1"/>
  <c r="F28" i="1"/>
  <c r="G28" i="1"/>
  <c r="H28" i="1"/>
  <c r="C16" i="1"/>
  <c r="H72" i="1"/>
  <c r="G72" i="1"/>
  <c r="F72" i="1"/>
  <c r="F10" i="1"/>
  <c r="F11" i="1"/>
  <c r="H12" i="1"/>
  <c r="G10" i="1"/>
  <c r="F12" i="1"/>
  <c r="G12" i="1"/>
  <c r="H10" i="1"/>
  <c r="H11" i="1"/>
  <c r="G11" i="1"/>
  <c r="G15" i="1"/>
  <c r="G14" i="1"/>
  <c r="G13" i="1"/>
  <c r="F9" i="1"/>
  <c r="H9" i="1"/>
  <c r="F13" i="1"/>
  <c r="H13" i="1"/>
  <c r="F14" i="1"/>
  <c r="H14" i="1"/>
  <c r="F15" i="1"/>
  <c r="H15" i="1"/>
  <c r="H16" i="1" s="1"/>
  <c r="G9" i="1"/>
  <c r="G16" i="1"/>
  <c r="G19" i="1"/>
  <c r="G24" i="1"/>
  <c r="G23" i="1"/>
  <c r="G22" i="1"/>
  <c r="G21" i="1"/>
  <c r="G20" i="1"/>
  <c r="F16" i="1"/>
  <c r="H19" i="1"/>
  <c r="F19" i="1"/>
  <c r="G25" i="1"/>
  <c r="F24" i="1"/>
  <c r="F23" i="1"/>
  <c r="F22" i="1"/>
  <c r="F21" i="1"/>
  <c r="F20" i="1"/>
  <c r="H24" i="1"/>
  <c r="H23" i="1"/>
  <c r="H22" i="1"/>
  <c r="H21" i="1"/>
  <c r="H20" i="1"/>
  <c r="F25" i="1"/>
  <c r="H25" i="1"/>
  <c r="G31" i="1"/>
  <c r="G33" i="1"/>
  <c r="F42" i="1"/>
  <c r="G42" i="1"/>
  <c r="H42" i="1"/>
  <c r="F31" i="1"/>
  <c r="F33" i="1"/>
  <c r="H31" i="1"/>
  <c r="H33" i="1"/>
  <c r="F44" i="1"/>
  <c r="G44" i="1"/>
  <c r="G46" i="1"/>
  <c r="H44" i="1"/>
  <c r="F46" i="1"/>
  <c r="H46" i="1"/>
  <c r="K6" i="7" l="1"/>
  <c r="M5" i="4"/>
  <c r="M250" i="4" s="1"/>
  <c r="C6" i="7"/>
  <c r="K7" i="7"/>
  <c r="K8" i="7"/>
  <c r="E16" i="1"/>
  <c r="E19" i="1"/>
  <c r="E20" i="1"/>
  <c r="E21" i="1"/>
  <c r="E22" i="1"/>
  <c r="E23" i="1"/>
  <c r="E24" i="1"/>
  <c r="E25" i="1"/>
  <c r="E33" i="1" s="1"/>
  <c r="E46" i="1" s="1"/>
  <c r="E73" i="1" l="1"/>
  <c r="Z5" i="4"/>
  <c r="Z21" i="4"/>
  <c r="AL21" i="4" s="1"/>
  <c r="Z22" i="4"/>
  <c r="AL22" i="4" s="1"/>
  <c r="Z23" i="4"/>
  <c r="AL23" i="4" s="1"/>
  <c r="Z24" i="4"/>
  <c r="AL24" i="4" s="1"/>
  <c r="Z26" i="4"/>
  <c r="AL26" i="4" s="1"/>
  <c r="Z32" i="4"/>
  <c r="AL32" i="4" s="1"/>
  <c r="Z35" i="4"/>
  <c r="AL35" i="4" s="1"/>
  <c r="Z6" i="4"/>
  <c r="AL6" i="4" s="1"/>
  <c r="Z17" i="4"/>
  <c r="AL17" i="4" s="1"/>
  <c r="Z50" i="4"/>
  <c r="AL50" i="4" s="1"/>
  <c r="Z111" i="4"/>
  <c r="Z101" i="4"/>
  <c r="Z102" i="4"/>
  <c r="Z104" i="4"/>
  <c r="Z158" i="4"/>
  <c r="Z137" i="4"/>
  <c r="Z140" i="4"/>
  <c r="Z170" i="4"/>
  <c r="Z171" i="4"/>
  <c r="Z176" i="4"/>
  <c r="Z177" i="4"/>
  <c r="Z206" i="4"/>
  <c r="Z198" i="4"/>
  <c r="Z219" i="4"/>
  <c r="Z225" i="4"/>
  <c r="AL5" i="4"/>
  <c r="Z169" i="4"/>
  <c r="AL169" i="4"/>
  <c r="AL170" i="4"/>
  <c r="AL171" i="4"/>
  <c r="AL176" i="4"/>
  <c r="AL177" i="4"/>
  <c r="AL206" i="4"/>
  <c r="AL198" i="4"/>
  <c r="AL219" i="4"/>
  <c r="AL225" i="4"/>
  <c r="AL111" i="4"/>
  <c r="AL101" i="4"/>
  <c r="AL102" i="4"/>
  <c r="AL104" i="4"/>
  <c r="AL158" i="4"/>
  <c r="AL137" i="4"/>
  <c r="AL140" i="4"/>
  <c r="H73" i="1" l="1"/>
  <c r="G73" i="1"/>
  <c r="F73" i="1"/>
  <c r="Y213" i="4" l="1"/>
  <c r="Y179" i="4"/>
  <c r="Z179" i="4" l="1"/>
  <c r="AL179" i="4" s="1"/>
  <c r="AK179" i="4"/>
  <c r="Z213" i="4"/>
  <c r="AL213" i="4" s="1"/>
  <c r="AK213" i="4"/>
  <c r="Y214" i="4"/>
  <c r="Z214" i="4" l="1"/>
  <c r="AL214" i="4" s="1"/>
  <c r="AK214" i="4"/>
  <c r="Y148" i="4"/>
  <c r="Z148" i="4" s="1"/>
  <c r="AL148" i="4" s="1"/>
  <c r="AK148" i="4"/>
  <c r="Y160" i="4"/>
  <c r="Z160" i="4" s="1"/>
  <c r="AL160" i="4" s="1"/>
  <c r="AK160" i="4"/>
  <c r="Y159" i="4"/>
  <c r="Z159" i="4" s="1"/>
  <c r="AL159" i="4" s="1"/>
  <c r="AK159" i="4"/>
  <c r="Y157" i="4"/>
  <c r="Z157" i="4" s="1"/>
  <c r="AL157" i="4" s="1"/>
  <c r="AK157" i="4"/>
  <c r="Y147" i="4"/>
  <c r="Z147" i="4" s="1"/>
  <c r="AL147" i="4" s="1"/>
  <c r="AK147" i="4"/>
  <c r="Y146" i="4"/>
  <c r="Z146" i="4" s="1"/>
  <c r="AL146" i="4" s="1"/>
  <c r="AK146" i="4"/>
  <c r="Y145" i="4"/>
  <c r="Z145" i="4" s="1"/>
  <c r="AL145" i="4" s="1"/>
  <c r="AK145" i="4"/>
  <c r="Y81" i="4"/>
  <c r="Z81" i="4" s="1"/>
  <c r="AL81" i="4" s="1"/>
  <c r="AK81" i="4"/>
  <c r="Y79" i="4"/>
  <c r="Z79" i="4" s="1"/>
  <c r="AL79" i="4" s="1"/>
  <c r="AK79" i="4"/>
  <c r="Y78" i="4"/>
  <c r="Z78" i="4" s="1"/>
  <c r="AL78" i="4" s="1"/>
  <c r="AK78" i="4"/>
  <c r="Y77" i="4"/>
  <c r="Z77" i="4" s="1"/>
  <c r="AL77" i="4" s="1"/>
  <c r="AK77" i="4"/>
  <c r="Y75" i="4"/>
  <c r="Z75" i="4" s="1"/>
  <c r="AL75" i="4" s="1"/>
  <c r="AK75" i="4"/>
  <c r="Y74" i="4"/>
  <c r="Z74" i="4" s="1"/>
  <c r="AL74" i="4" s="1"/>
  <c r="AK74" i="4"/>
  <c r="Y73" i="4"/>
  <c r="Z73" i="4" s="1"/>
  <c r="AL73" i="4" s="1"/>
  <c r="AK73" i="4"/>
  <c r="Y72" i="4"/>
  <c r="Z72" i="4" s="1"/>
  <c r="AL72" i="4" s="1"/>
  <c r="AK72" i="4"/>
  <c r="Y71" i="4"/>
  <c r="Z71" i="4" s="1"/>
  <c r="AL71" i="4" s="1"/>
  <c r="AK71" i="4"/>
  <c r="Y70" i="4"/>
  <c r="Z70" i="4" s="1"/>
  <c r="AL70" i="4" s="1"/>
  <c r="AK70" i="4"/>
  <c r="Y97" i="4"/>
  <c r="Z97" i="4" s="1"/>
  <c r="AL97" i="4" s="1"/>
  <c r="AK97" i="4"/>
  <c r="Y96" i="4"/>
  <c r="Z96" i="4" s="1"/>
  <c r="AL96" i="4" s="1"/>
  <c r="AK96" i="4"/>
  <c r="Y156" i="4"/>
  <c r="Z156" i="4" s="1"/>
  <c r="AL156" i="4" s="1"/>
  <c r="AK156" i="4"/>
  <c r="Y94" i="4"/>
  <c r="Z94" i="4" s="1"/>
  <c r="AL94" i="4" s="1"/>
  <c r="AK94" i="4"/>
  <c r="Y93" i="4"/>
  <c r="Z93" i="4" s="1"/>
  <c r="AL93" i="4" s="1"/>
  <c r="AK93" i="4"/>
  <c r="Y92" i="4"/>
  <c r="Z92" i="4" s="1"/>
  <c r="AL92" i="4" s="1"/>
  <c r="AK92" i="4"/>
  <c r="Y84" i="4"/>
  <c r="Z84" i="4" s="1"/>
  <c r="AL84" i="4" s="1"/>
  <c r="AK84" i="4"/>
  <c r="Y80" i="4"/>
  <c r="Z80" i="4" s="1"/>
  <c r="AL80" i="4" s="1"/>
  <c r="AK80" i="4"/>
  <c r="Y51" i="4"/>
  <c r="Z51" i="4" s="1"/>
  <c r="AL51" i="4" s="1"/>
  <c r="AK51" i="4"/>
  <c r="Y49" i="4"/>
  <c r="Z49" i="4" s="1"/>
  <c r="AL49" i="4" s="1"/>
  <c r="AK49" i="4"/>
  <c r="Y48" i="4"/>
  <c r="Z48" i="4" s="1"/>
  <c r="AL48" i="4" s="1"/>
  <c r="AK48" i="4"/>
  <c r="Y46" i="4"/>
  <c r="Z46" i="4" s="1"/>
  <c r="AL46" i="4" s="1"/>
  <c r="AK46" i="4"/>
  <c r="Y45" i="4"/>
  <c r="Z45" i="4" s="1"/>
  <c r="AL45" i="4" s="1"/>
  <c r="AK45" i="4"/>
  <c r="Y43" i="4"/>
  <c r="Z43" i="4" s="1"/>
  <c r="AL43" i="4" s="1"/>
  <c r="AK43" i="4"/>
  <c r="Y42" i="4"/>
  <c r="Z42" i="4" s="1"/>
  <c r="AL42" i="4" s="1"/>
  <c r="AK42" i="4"/>
  <c r="Y41" i="4"/>
  <c r="Z41" i="4" s="1"/>
  <c r="AL41" i="4" s="1"/>
  <c r="AK41" i="4"/>
  <c r="Y40" i="4"/>
  <c r="Z40" i="4" s="1"/>
  <c r="AL40" i="4" s="1"/>
  <c r="AK40" i="4"/>
  <c r="Y39" i="4"/>
  <c r="Z39" i="4" s="1"/>
  <c r="AL39" i="4" s="1"/>
  <c r="AK39" i="4"/>
  <c r="Y38" i="4"/>
  <c r="Z38" i="4" s="1"/>
  <c r="AL38" i="4" s="1"/>
  <c r="AK38" i="4"/>
  <c r="Y67" i="4"/>
  <c r="Z67" i="4" s="1"/>
  <c r="AL67" i="4" s="1"/>
  <c r="AK67" i="4"/>
  <c r="Y66" i="4"/>
  <c r="Z66" i="4" s="1"/>
  <c r="AL66" i="4" s="1"/>
  <c r="AK66" i="4"/>
  <c r="Y64" i="4"/>
  <c r="Z64" i="4" s="1"/>
  <c r="AL64" i="4" s="1"/>
  <c r="AK64" i="4"/>
  <c r="Y63" i="4"/>
  <c r="Z63" i="4" s="1"/>
  <c r="AL63" i="4" s="1"/>
  <c r="AK63" i="4"/>
  <c r="Y62" i="4"/>
  <c r="Z62" i="4" s="1"/>
  <c r="AL62" i="4" s="1"/>
  <c r="AK62" i="4"/>
  <c r="Y61" i="4"/>
  <c r="Z61" i="4" s="1"/>
  <c r="AL61" i="4" s="1"/>
  <c r="AK61" i="4"/>
  <c r="Y37" i="4"/>
  <c r="Z37" i="4" s="1"/>
  <c r="AL37" i="4" s="1"/>
  <c r="AK37" i="4"/>
  <c r="Y9" i="4"/>
  <c r="Z9" i="4" s="1"/>
  <c r="AL9" i="4" s="1"/>
  <c r="AK9" i="4"/>
  <c r="Y19" i="4"/>
  <c r="Z19" i="4" s="1"/>
  <c r="AL19" i="4" s="1"/>
  <c r="AK19" i="4"/>
  <c r="Y12" i="4"/>
  <c r="Z12" i="4" s="1"/>
  <c r="AL12" i="4" s="1"/>
  <c r="AK12" i="4"/>
  <c r="Y121" i="4" l="1"/>
  <c r="Z121" i="4" s="1"/>
  <c r="AL121" i="4" s="1"/>
  <c r="AK121" i="4"/>
  <c r="Y189" i="4"/>
  <c r="Z189" i="4" s="1"/>
  <c r="AL189" i="4" s="1"/>
  <c r="AK189" i="4"/>
  <c r="Y186" i="4"/>
  <c r="Z186" i="4" s="1"/>
  <c r="AL186" i="4" s="1"/>
  <c r="AK186" i="4"/>
  <c r="Y211" i="4"/>
  <c r="Z211" i="4" s="1"/>
  <c r="AL211" i="4" s="1"/>
  <c r="AK211" i="4"/>
  <c r="Y181" i="4"/>
  <c r="Z181" i="4" s="1"/>
  <c r="AL181" i="4" s="1"/>
  <c r="AK181" i="4"/>
  <c r="Y203" i="4"/>
  <c r="Z203" i="4" s="1"/>
  <c r="AL203" i="4" s="1"/>
  <c r="AK203" i="4"/>
  <c r="Y229" i="4"/>
  <c r="Z229" i="4" s="1"/>
  <c r="AL229" i="4" s="1"/>
  <c r="AK229" i="4"/>
  <c r="Y239" i="4"/>
  <c r="Z239" i="4" s="1"/>
  <c r="AL239" i="4" s="1"/>
  <c r="AK239" i="4"/>
  <c r="Y65" i="4"/>
  <c r="Z65" i="4" s="1"/>
  <c r="AL65" i="4" s="1"/>
  <c r="AK65" i="4"/>
  <c r="Y44" i="4"/>
  <c r="Z44" i="4" s="1"/>
  <c r="AL44" i="4" s="1"/>
  <c r="AK44" i="4"/>
  <c r="Y76" i="4"/>
  <c r="Z76" i="4" s="1"/>
  <c r="AL76" i="4" s="1"/>
  <c r="AK76" i="4"/>
  <c r="Y114" i="4"/>
  <c r="Z114" i="4" s="1"/>
  <c r="AL114" i="4" s="1"/>
  <c r="AK114" i="4"/>
  <c r="Y118" i="4"/>
  <c r="Z118" i="4" s="1"/>
  <c r="AL118" i="4" s="1"/>
  <c r="AK118" i="4"/>
  <c r="Y120" i="4"/>
  <c r="Z120" i="4" s="1"/>
  <c r="AL120" i="4" s="1"/>
  <c r="AK120" i="4"/>
  <c r="Y122" i="4"/>
  <c r="Z122" i="4" s="1"/>
  <c r="AL122" i="4" s="1"/>
  <c r="AK122" i="4"/>
  <c r="Y123" i="4"/>
  <c r="Z123" i="4" s="1"/>
  <c r="AL123" i="4" s="1"/>
  <c r="AK123" i="4"/>
  <c r="Y134" i="4"/>
  <c r="Z134" i="4" s="1"/>
  <c r="AL134" i="4" s="1"/>
  <c r="AK134" i="4"/>
  <c r="Y10" i="4"/>
  <c r="AK10" i="4" s="1"/>
  <c r="Z10" i="4"/>
  <c r="AL10" i="4"/>
  <c r="Y11" i="4"/>
  <c r="AK11" i="4" s="1"/>
  <c r="Z11" i="4"/>
  <c r="AL11" i="4"/>
  <c r="Y13" i="4"/>
  <c r="AK13" i="4" s="1"/>
  <c r="Z13" i="4"/>
  <c r="AL13" i="4"/>
  <c r="Y53" i="4"/>
  <c r="AK53" i="4" s="1"/>
  <c r="Z53" i="4"/>
  <c r="AL53" i="4"/>
  <c r="Y54" i="4"/>
  <c r="AK54" i="4" s="1"/>
  <c r="Z54" i="4"/>
  <c r="AL54" i="4"/>
  <c r="Y55" i="4"/>
  <c r="AK55" i="4" s="1"/>
  <c r="Z55" i="4"/>
  <c r="AL55" i="4"/>
  <c r="Y83" i="4"/>
  <c r="AK83" i="4" s="1"/>
  <c r="Z83" i="4"/>
  <c r="AL83" i="4"/>
  <c r="Y85" i="4"/>
  <c r="AK85" i="4" s="1"/>
  <c r="Z85" i="4"/>
  <c r="AL85" i="4"/>
  <c r="Y86" i="4"/>
  <c r="AK86" i="4" s="1"/>
  <c r="Z86" i="4"/>
  <c r="AL86" i="4"/>
  <c r="Y130" i="4"/>
  <c r="AK130" i="4" s="1"/>
  <c r="Z130" i="4"/>
  <c r="AL130" i="4"/>
  <c r="Y131" i="4"/>
  <c r="AK131" i="4" s="1"/>
  <c r="Z131" i="4"/>
  <c r="AL131" i="4"/>
  <c r="Y124" i="4"/>
  <c r="AK124" i="4" s="1"/>
  <c r="Z124" i="4"/>
  <c r="AL124" i="4"/>
  <c r="Y115" i="4"/>
  <c r="AK115" i="4" s="1"/>
  <c r="Z115" i="4"/>
  <c r="AL115" i="4"/>
  <c r="Y113" i="4"/>
  <c r="AK113" i="4" s="1"/>
  <c r="Z113" i="4"/>
  <c r="AL113" i="4"/>
  <c r="Y151" i="4"/>
  <c r="AK151" i="4" s="1"/>
  <c r="Z151" i="4"/>
  <c r="AL151" i="4"/>
  <c r="Y168" i="4"/>
  <c r="AK168" i="4" s="1"/>
  <c r="Z168" i="4"/>
  <c r="AL168" i="4"/>
  <c r="Y184" i="4"/>
  <c r="Y163" i="4"/>
  <c r="AK163" i="4" s="1"/>
  <c r="Z163" i="4"/>
  <c r="AL163" i="4"/>
  <c r="Y47" i="4"/>
  <c r="Z47" i="4" s="1"/>
  <c r="AL47" i="4" s="1"/>
  <c r="AK47" i="4"/>
  <c r="Y52" i="4"/>
  <c r="Z52" i="4" s="1"/>
  <c r="AL52" i="4" s="1"/>
  <c r="AK52" i="4"/>
  <c r="Y69" i="4"/>
  <c r="Z69" i="4" s="1"/>
  <c r="AL69" i="4" s="1"/>
  <c r="AK69" i="4"/>
  <c r="Y82" i="4"/>
  <c r="Z82" i="4" s="1"/>
  <c r="AL82" i="4" s="1"/>
  <c r="AK82" i="4"/>
  <c r="Y107" i="4"/>
  <c r="Z107" i="4" s="1"/>
  <c r="AL107" i="4" s="1"/>
  <c r="AK107" i="4"/>
  <c r="Y109" i="4"/>
  <c r="Z109" i="4" s="1"/>
  <c r="AL109" i="4" s="1"/>
  <c r="AK109" i="4"/>
  <c r="Y110" i="4"/>
  <c r="Z110" i="4" s="1"/>
  <c r="AL110" i="4" s="1"/>
  <c r="AK110" i="4"/>
  <c r="Y112" i="4"/>
  <c r="Z112" i="4" s="1"/>
  <c r="AL112" i="4" s="1"/>
  <c r="AK112" i="4"/>
  <c r="Y100" i="4"/>
  <c r="Z100" i="4" s="1"/>
  <c r="AL100" i="4" s="1"/>
  <c r="AK100" i="4"/>
  <c r="Y117" i="4"/>
  <c r="Z117" i="4" s="1"/>
  <c r="AL117" i="4" s="1"/>
  <c r="AK117" i="4"/>
  <c r="Y119" i="4"/>
  <c r="Z119" i="4" s="1"/>
  <c r="AL119" i="4" s="1"/>
  <c r="AK119" i="4"/>
  <c r="Y142" i="4"/>
  <c r="Z142" i="4" s="1"/>
  <c r="AL142" i="4" s="1"/>
  <c r="AK142" i="4"/>
  <c r="Y116" i="4"/>
  <c r="Z116" i="4" s="1"/>
  <c r="AL116" i="4" s="1"/>
  <c r="AK116" i="4"/>
  <c r="Y188" i="4"/>
  <c r="Y99" i="4"/>
  <c r="Z99" i="4" s="1"/>
  <c r="AL99" i="4" s="1"/>
  <c r="AK99" i="4"/>
  <c r="Y180" i="4"/>
  <c r="Z180" i="4" s="1"/>
  <c r="AL180" i="4" s="1"/>
  <c r="AK180" i="4"/>
  <c r="Y227" i="4"/>
  <c r="AK227" i="4" s="1"/>
  <c r="Z227" i="4"/>
  <c r="AL227" i="4" s="1"/>
  <c r="Y226" i="4"/>
  <c r="AK226" i="4" s="1"/>
  <c r="Z226" i="4"/>
  <c r="AL226" i="4" s="1"/>
  <c r="Y202" i="4"/>
  <c r="Y187" i="4"/>
  <c r="Y193" i="4"/>
  <c r="AK193" i="4" s="1"/>
  <c r="Z193" i="4"/>
  <c r="AL193" i="4" s="1"/>
  <c r="Z187" i="4" l="1"/>
  <c r="AL187" i="4" s="1"/>
  <c r="AK187" i="4"/>
  <c r="AK202" i="4"/>
  <c r="Z202" i="4"/>
  <c r="AL202" i="4" s="1"/>
  <c r="Z188" i="4"/>
  <c r="AL188" i="4" s="1"/>
  <c r="AK188" i="4"/>
  <c r="Z184" i="4"/>
  <c r="AL184" i="4" s="1"/>
  <c r="AK184" i="4"/>
  <c r="Y128" i="4"/>
  <c r="Y161" i="4"/>
  <c r="Y165" i="4"/>
  <c r="Y27" i="4"/>
  <c r="Y30" i="4"/>
  <c r="Y31" i="4"/>
  <c r="Y34" i="4"/>
  <c r="Y127" i="4"/>
  <c r="Y129" i="4"/>
  <c r="Y126" i="4"/>
  <c r="Y125" i="4"/>
  <c r="Y182" i="4"/>
  <c r="Y185" i="4"/>
  <c r="Y150" i="4"/>
  <c r="Y153" i="4"/>
  <c r="Y154" i="4"/>
  <c r="Y20" i="4"/>
  <c r="Y8" i="4"/>
  <c r="Y7" i="4"/>
  <c r="Y29" i="4"/>
  <c r="Y28" i="4"/>
  <c r="Y25" i="4"/>
  <c r="Y162" i="4"/>
  <c r="Y98" i="4"/>
  <c r="Y68" i="4"/>
  <c r="Y89" i="4"/>
  <c r="Y88" i="4"/>
  <c r="Y87" i="4"/>
  <c r="Y36" i="4"/>
  <c r="Y58" i="4"/>
  <c r="Y57" i="4"/>
  <c r="Y56" i="4"/>
  <c r="Y16" i="4"/>
  <c r="Y15" i="4"/>
  <c r="Y14" i="4"/>
  <c r="Y245" i="4"/>
  <c r="Y152" i="4"/>
  <c r="Y164" i="4"/>
  <c r="Z164" i="4" l="1"/>
  <c r="AL164" i="4" s="1"/>
  <c r="AK164" i="4"/>
  <c r="Z152" i="4"/>
  <c r="AL152" i="4" s="1"/>
  <c r="AK152" i="4"/>
  <c r="Z245" i="4"/>
  <c r="AL245" i="4" s="1"/>
  <c r="AK245" i="4"/>
  <c r="Z14" i="4"/>
  <c r="AL14" i="4" s="1"/>
  <c r="AK14" i="4"/>
  <c r="Z15" i="4"/>
  <c r="AL15" i="4" s="1"/>
  <c r="AK15" i="4"/>
  <c r="Z16" i="4"/>
  <c r="AL16" i="4" s="1"/>
  <c r="AK16" i="4"/>
  <c r="Z56" i="4"/>
  <c r="AL56" i="4" s="1"/>
  <c r="AK56" i="4"/>
  <c r="Z57" i="4"/>
  <c r="AL57" i="4" s="1"/>
  <c r="AK57" i="4"/>
  <c r="Z58" i="4"/>
  <c r="AL58" i="4" s="1"/>
  <c r="AK58" i="4"/>
  <c r="AK36" i="4"/>
  <c r="Z36" i="4"/>
  <c r="AL36" i="4" s="1"/>
  <c r="Z87" i="4"/>
  <c r="AL87" i="4" s="1"/>
  <c r="AK87" i="4"/>
  <c r="Z88" i="4"/>
  <c r="AL88" i="4" s="1"/>
  <c r="AK88" i="4"/>
  <c r="Z89" i="4"/>
  <c r="AL89" i="4" s="1"/>
  <c r="AK89" i="4"/>
  <c r="Z68" i="4"/>
  <c r="AL68" i="4" s="1"/>
  <c r="AK68" i="4"/>
  <c r="Y106" i="4"/>
  <c r="Y175" i="4"/>
  <c r="Y173" i="4"/>
  <c r="Z98" i="4"/>
  <c r="AL98" i="4" s="1"/>
  <c r="AK98" i="4"/>
  <c r="Y149" i="4"/>
  <c r="Y248" i="4"/>
  <c r="Y247" i="4"/>
  <c r="Y246" i="4"/>
  <c r="Y238" i="4"/>
  <c r="Y237" i="4"/>
  <c r="Y236" i="4"/>
  <c r="Y235" i="4"/>
  <c r="Y234" i="4"/>
  <c r="Y233" i="4"/>
  <c r="Y232" i="4"/>
  <c r="Y231" i="4"/>
  <c r="Y230" i="4"/>
  <c r="Y228" i="4"/>
  <c r="Y224" i="4"/>
  <c r="Y223" i="4"/>
  <c r="Y222" i="4"/>
  <c r="Y221" i="4"/>
  <c r="Y196" i="4"/>
  <c r="Y212" i="4"/>
  <c r="Y210" i="4"/>
  <c r="Y209" i="4"/>
  <c r="Y205" i="4"/>
  <c r="Y204" i="4"/>
  <c r="Y192" i="4"/>
  <c r="Y191" i="4"/>
  <c r="Y190" i="4"/>
  <c r="Y139" i="4"/>
  <c r="Y141" i="4"/>
  <c r="Y133" i="4"/>
  <c r="Z162" i="4"/>
  <c r="AL162" i="4" s="1"/>
  <c r="AK162" i="4"/>
  <c r="AK25" i="4"/>
  <c r="Z25" i="4"/>
  <c r="AL25" i="4" s="1"/>
  <c r="Z28" i="4"/>
  <c r="AL28" i="4" s="1"/>
  <c r="AK28" i="4"/>
  <c r="Z29" i="4"/>
  <c r="AL29" i="4" s="1"/>
  <c r="AK29" i="4"/>
  <c r="Z7" i="4"/>
  <c r="AL7" i="4" s="1"/>
  <c r="AK7" i="4"/>
  <c r="Z8" i="4"/>
  <c r="AL8" i="4" s="1"/>
  <c r="AK8" i="4"/>
  <c r="Z20" i="4"/>
  <c r="AL20" i="4" s="1"/>
  <c r="AK20" i="4"/>
  <c r="Z154" i="4"/>
  <c r="AL154" i="4" s="1"/>
  <c r="AK154" i="4"/>
  <c r="Z153" i="4"/>
  <c r="AL153" i="4" s="1"/>
  <c r="AK153" i="4"/>
  <c r="Z150" i="4"/>
  <c r="AL150" i="4" s="1"/>
  <c r="AK150" i="4"/>
  <c r="Z185" i="4"/>
  <c r="AL185" i="4" s="1"/>
  <c r="AK185" i="4"/>
  <c r="Z182" i="4"/>
  <c r="AL182" i="4" s="1"/>
  <c r="AK182" i="4"/>
  <c r="Y244" i="4"/>
  <c r="Y241" i="4"/>
  <c r="Y218" i="4"/>
  <c r="Y197" i="4"/>
  <c r="Y199" i="4"/>
  <c r="Y178" i="4"/>
  <c r="Y174" i="4"/>
  <c r="Y172" i="4"/>
  <c r="Y132" i="4"/>
  <c r="Y103" i="4"/>
  <c r="Y105" i="4"/>
  <c r="Z125" i="4"/>
  <c r="AL125" i="4" s="1"/>
  <c r="AK125" i="4"/>
  <c r="Z126" i="4"/>
  <c r="AL126" i="4" s="1"/>
  <c r="AK126" i="4"/>
  <c r="Z129" i="4"/>
  <c r="AL129" i="4" s="1"/>
  <c r="AK129" i="4"/>
  <c r="AK127" i="4"/>
  <c r="Z127" i="4"/>
  <c r="AL127" i="4" s="1"/>
  <c r="AK34" i="4"/>
  <c r="Z34" i="4"/>
  <c r="AL34" i="4" s="1"/>
  <c r="Y33" i="4"/>
  <c r="Y135" i="4"/>
  <c r="Y144" i="4"/>
  <c r="Y143" i="4"/>
  <c r="Y136" i="4"/>
  <c r="Y138" i="4"/>
  <c r="Y167" i="4"/>
  <c r="Y166" i="4"/>
  <c r="Y108" i="4"/>
  <c r="Y91" i="4"/>
  <c r="Y90" i="4"/>
  <c r="Y95" i="4"/>
  <c r="Y60" i="4"/>
  <c r="Y59" i="4"/>
  <c r="Y18" i="4"/>
  <c r="Y242" i="4"/>
  <c r="Y217" i="4"/>
  <c r="Y215" i="4"/>
  <c r="Y194" i="4"/>
  <c r="Y216" i="4"/>
  <c r="Y195" i="4"/>
  <c r="Y243" i="4"/>
  <c r="AK31" i="4"/>
  <c r="Z31" i="4"/>
  <c r="AL31" i="4" s="1"/>
  <c r="AK30" i="4"/>
  <c r="Z30" i="4"/>
  <c r="AL30" i="4" s="1"/>
  <c r="AK27" i="4"/>
  <c r="Z27" i="4"/>
  <c r="AL27" i="4" s="1"/>
  <c r="AK165" i="4"/>
  <c r="Z165" i="4"/>
  <c r="AL165" i="4" s="1"/>
  <c r="AK161" i="4"/>
  <c r="Z161" i="4"/>
  <c r="AL161" i="4" s="1"/>
  <c r="AK128" i="4"/>
  <c r="Z128" i="4"/>
  <c r="AL128" i="4" s="1"/>
  <c r="AK243" i="4" l="1"/>
  <c r="Z243" i="4"/>
  <c r="AL243" i="4" s="1"/>
  <c r="AK195" i="4"/>
  <c r="Z195" i="4"/>
  <c r="AL195" i="4" s="1"/>
  <c r="AK216" i="4"/>
  <c r="Z216" i="4"/>
  <c r="AL216" i="4" s="1"/>
  <c r="AK194" i="4"/>
  <c r="Z194" i="4"/>
  <c r="AL194" i="4" s="1"/>
  <c r="AK215" i="4"/>
  <c r="Z215" i="4"/>
  <c r="AL215" i="4" s="1"/>
  <c r="AK217" i="4"/>
  <c r="Z217" i="4"/>
  <c r="AL217" i="4" s="1"/>
  <c r="AK242" i="4"/>
  <c r="Z242" i="4"/>
  <c r="AL242" i="4" s="1"/>
  <c r="AK18" i="4"/>
  <c r="Z18" i="4"/>
  <c r="AL18" i="4" s="1"/>
  <c r="AK59" i="4"/>
  <c r="Z59" i="4"/>
  <c r="AL59" i="4" s="1"/>
  <c r="AK60" i="4"/>
  <c r="Z60" i="4"/>
  <c r="AL60" i="4" s="1"/>
  <c r="AK95" i="4"/>
  <c r="Z95" i="4"/>
  <c r="AL95" i="4" s="1"/>
  <c r="AK90" i="4"/>
  <c r="Z90" i="4"/>
  <c r="AL90" i="4" s="1"/>
  <c r="AK91" i="4"/>
  <c r="Z91" i="4"/>
  <c r="AL91" i="4" s="1"/>
  <c r="AK108" i="4"/>
  <c r="Z108" i="4"/>
  <c r="AL108" i="4" s="1"/>
  <c r="AK166" i="4"/>
  <c r="Z166" i="4"/>
  <c r="AL166" i="4" s="1"/>
  <c r="AK167" i="4"/>
  <c r="Z167" i="4"/>
  <c r="AL167" i="4" s="1"/>
  <c r="AK138" i="4"/>
  <c r="Z138" i="4"/>
  <c r="AL138" i="4" s="1"/>
  <c r="AK136" i="4"/>
  <c r="Z136" i="4"/>
  <c r="AL136" i="4" s="1"/>
  <c r="AK143" i="4"/>
  <c r="Z143" i="4"/>
  <c r="AL143" i="4" s="1"/>
  <c r="AK144" i="4"/>
  <c r="Z144" i="4"/>
  <c r="AL144" i="4" s="1"/>
  <c r="AK135" i="4"/>
  <c r="Z135" i="4"/>
  <c r="AL135" i="4" s="1"/>
  <c r="AK33" i="4"/>
  <c r="Z33" i="4"/>
  <c r="AL33" i="4" s="1"/>
  <c r="Z105" i="4"/>
  <c r="AL105" i="4" s="1"/>
  <c r="AK105" i="4"/>
  <c r="Z103" i="4"/>
  <c r="AL103" i="4" s="1"/>
  <c r="AK103" i="4"/>
  <c r="Z132" i="4"/>
  <c r="AL132" i="4" s="1"/>
  <c r="AK132" i="4"/>
  <c r="Y155" i="4"/>
  <c r="Y208" i="4"/>
  <c r="Y200" i="4"/>
  <c r="Y201" i="4"/>
  <c r="Y207" i="4"/>
  <c r="Y183" i="4"/>
  <c r="Z172" i="4"/>
  <c r="AL172" i="4" s="1"/>
  <c r="AK172" i="4"/>
  <c r="Z174" i="4"/>
  <c r="AL174" i="4" s="1"/>
  <c r="AK174" i="4"/>
  <c r="Z178" i="4"/>
  <c r="AL178" i="4" s="1"/>
  <c r="AK178" i="4"/>
  <c r="Z199" i="4"/>
  <c r="AL199" i="4" s="1"/>
  <c r="AK199" i="4"/>
  <c r="Z197" i="4"/>
  <c r="AL197" i="4" s="1"/>
  <c r="AK197" i="4"/>
  <c r="Z218" i="4"/>
  <c r="AL218" i="4" s="1"/>
  <c r="AK218" i="4"/>
  <c r="Z241" i="4"/>
  <c r="AL241" i="4" s="1"/>
  <c r="AK241" i="4"/>
  <c r="Z244" i="4"/>
  <c r="AL244" i="4" s="1"/>
  <c r="AK244" i="4"/>
  <c r="AK133" i="4"/>
  <c r="Z133" i="4"/>
  <c r="AL133" i="4" s="1"/>
  <c r="AK141" i="4"/>
  <c r="Z141" i="4"/>
  <c r="AL141" i="4" s="1"/>
  <c r="AK139" i="4"/>
  <c r="Z139" i="4"/>
  <c r="AL139" i="4" s="1"/>
  <c r="AK190" i="4"/>
  <c r="Z190" i="4"/>
  <c r="AL190" i="4" s="1"/>
  <c r="AK191" i="4"/>
  <c r="Z191" i="4"/>
  <c r="AL191" i="4" s="1"/>
  <c r="AK192" i="4"/>
  <c r="Z192" i="4"/>
  <c r="AL192" i="4" s="1"/>
  <c r="AK204" i="4"/>
  <c r="Z204" i="4"/>
  <c r="AL204" i="4" s="1"/>
  <c r="AK205" i="4"/>
  <c r="Z205" i="4"/>
  <c r="AL205" i="4" s="1"/>
  <c r="AK209" i="4"/>
  <c r="Z209" i="4"/>
  <c r="AL209" i="4" s="1"/>
  <c r="AK210" i="4"/>
  <c r="Z210" i="4"/>
  <c r="AL210" i="4" s="1"/>
  <c r="AK212" i="4"/>
  <c r="Z212" i="4"/>
  <c r="AL212" i="4" s="1"/>
  <c r="AK196" i="4"/>
  <c r="Z196" i="4"/>
  <c r="AL196" i="4" s="1"/>
  <c r="Y220" i="4"/>
  <c r="Y240" i="4"/>
  <c r="AK221" i="4"/>
  <c r="Z221" i="4"/>
  <c r="AL221" i="4" s="1"/>
  <c r="AK222" i="4"/>
  <c r="Z222" i="4"/>
  <c r="AL222" i="4" s="1"/>
  <c r="AK223" i="4"/>
  <c r="Z223" i="4"/>
  <c r="AL223" i="4" s="1"/>
  <c r="AK224" i="4"/>
  <c r="Z224" i="4"/>
  <c r="AL224" i="4" s="1"/>
  <c r="AK228" i="4"/>
  <c r="Z228" i="4"/>
  <c r="AL228" i="4" s="1"/>
  <c r="AK230" i="4"/>
  <c r="Z230" i="4"/>
  <c r="AL230" i="4" s="1"/>
  <c r="AK231" i="4"/>
  <c r="Z231" i="4"/>
  <c r="AL231" i="4" s="1"/>
  <c r="AK232" i="4"/>
  <c r="Z232" i="4"/>
  <c r="AL232" i="4" s="1"/>
  <c r="AK233" i="4"/>
  <c r="Z233" i="4"/>
  <c r="AL233" i="4" s="1"/>
  <c r="AK234" i="4"/>
  <c r="Z234" i="4"/>
  <c r="AL234" i="4" s="1"/>
  <c r="AK235" i="4"/>
  <c r="Z235" i="4"/>
  <c r="AL235" i="4" s="1"/>
  <c r="AK236" i="4"/>
  <c r="Z236" i="4"/>
  <c r="AL236" i="4" s="1"/>
  <c r="AK237" i="4"/>
  <c r="Z237" i="4"/>
  <c r="AL237" i="4" s="1"/>
  <c r="AK238" i="4"/>
  <c r="Z238" i="4"/>
  <c r="AL238" i="4" s="1"/>
  <c r="AK246" i="4"/>
  <c r="Z246" i="4"/>
  <c r="AL246" i="4" s="1"/>
  <c r="AK247" i="4"/>
  <c r="Z247" i="4"/>
  <c r="AL247" i="4" s="1"/>
  <c r="AK248" i="4"/>
  <c r="Z248" i="4"/>
  <c r="AL248" i="4" s="1"/>
  <c r="Z149" i="4"/>
  <c r="AL149" i="4" s="1"/>
  <c r="AK149" i="4"/>
  <c r="AK173" i="4"/>
  <c r="Z173" i="4"/>
  <c r="AL173" i="4" s="1"/>
  <c r="AK175" i="4"/>
  <c r="Z175" i="4"/>
  <c r="AL175" i="4" s="1"/>
  <c r="Z106" i="4"/>
  <c r="AL106" i="4" s="1"/>
  <c r="AK106" i="4"/>
  <c r="Z240" i="4" l="1"/>
  <c r="AL240" i="4" s="1"/>
  <c r="AK240" i="4"/>
  <c r="AK220" i="4"/>
  <c r="Z220" i="4"/>
  <c r="AL220" i="4" s="1"/>
  <c r="AK183" i="4"/>
  <c r="Z183" i="4"/>
  <c r="AL183" i="4" s="1"/>
  <c r="AK207" i="4"/>
  <c r="Z207" i="4"/>
  <c r="AL207" i="4" s="1"/>
  <c r="AK201" i="4"/>
  <c r="Z201" i="4"/>
  <c r="AL201" i="4" s="1"/>
  <c r="AK200" i="4"/>
  <c r="Z200" i="4"/>
  <c r="AL200" i="4" s="1"/>
  <c r="AK208" i="4"/>
  <c r="Z208" i="4"/>
  <c r="AL208" i="4" s="1"/>
  <c r="Z155" i="4"/>
  <c r="AL155" i="4" s="1"/>
  <c r="AK155" i="4"/>
  <c r="AK250" i="4" l="1"/>
  <c r="E6" i="7"/>
  <c r="H6" i="7" s="1"/>
  <c r="E7" i="7"/>
  <c r="H7" i="7" s="1"/>
  <c r="J7" i="7" l="1"/>
  <c r="I7" i="7"/>
  <c r="J6" i="7"/>
  <c r="J8" i="7" s="1"/>
  <c r="K10" i="7" s="1"/>
  <c r="K14" i="7" s="1"/>
  <c r="I6" i="7"/>
</calcChain>
</file>

<file path=xl/sharedStrings.xml><?xml version="1.0" encoding="utf-8"?>
<sst xmlns="http://schemas.openxmlformats.org/spreadsheetml/2006/main" count="1868" uniqueCount="643">
  <si>
    <t xml:space="preserve">Invulinstructie </t>
  </si>
  <si>
    <t>Algemene informatie:</t>
  </si>
  <si>
    <t>Deze bijlage bestaat uit de volgende tabbladen:</t>
  </si>
  <si>
    <t>- Overzicht locaties</t>
  </si>
  <si>
    <t>- Tarieven</t>
  </si>
  <si>
    <t>- Productienormen</t>
  </si>
  <si>
    <t>- Ruimtestaat locaties</t>
  </si>
  <si>
    <t>- Glasbewassing</t>
  </si>
  <si>
    <t>- Kostenoverzicht per locatie</t>
  </si>
  <si>
    <t>Algemene invulinstructie</t>
  </si>
  <si>
    <t xml:space="preserve">Inschrijver verklaart dat de de inschrijving geschiedt is conform de aanbestedingsdocumenten (inclusief bijlagen) en eventuele Nota van Inlichtingen; </t>
  </si>
  <si>
    <r>
      <rPr>
        <sz val="9"/>
        <color rgb="FFFFFFFF"/>
        <rFont val="Verdana"/>
      </rPr>
      <t xml:space="preserve">Inschrijver vult alleen de </t>
    </r>
    <r>
      <rPr>
        <sz val="9"/>
        <color rgb="FFFFFF00"/>
        <rFont val="Verdana"/>
      </rPr>
      <t>GELE</t>
    </r>
    <r>
      <rPr>
        <sz val="9"/>
        <color rgb="FFFFFFFF"/>
        <rFont val="Verdana"/>
      </rPr>
      <t xml:space="preserve"> velden volledig in en verandert niets aan de inhoud van de tabbladen.</t>
    </r>
  </si>
  <si>
    <t>Alle vermelde prijzen en tarieven dienen gesteld te zijn in euro’s, exclusief BTW. In het tabblad 'Kostenoverzicht per locatie' wordt het geldende BTW-percentage ingevuld.</t>
  </si>
  <si>
    <t xml:space="preserve">De aan opdrachtgever te factureren uurtarieven zijn vast en gelden als all-in tarief. Dit betekent dat er geen enkele additionele kosten (reis/verblijf/parkeerkosten, etc.) in rekening gebracht kunnen worden en zullen gehanteerd worden voor de overeengekomen periode zoals beschreven in de overeenkomst (exclusief mogelijke indexeringen zoals beschreven in de aanbestedingsdocumenten). </t>
  </si>
  <si>
    <t xml:space="preserve">Inschrijver dient reële en marktconforme prijzen in bij de inschrijving. opdrachtgever behoudt het recht om irreële prijzen te controleren en/of na te vragen en de inschrijving ongeldig te verklaren, evenals manipulatieve inschrijvingen.  </t>
  </si>
  <si>
    <t xml:space="preserve">Aan de genoemde getallen en aantallen kunnen geen rechten worden ontleent. </t>
  </si>
  <si>
    <t>Inschrijver is zelf verantwoordelijk voor de in te vullen velden. Opmerkingen over onvolkomenheden in de door opdrachtgever aangeleverde tabbladen dienen direct kenbaar gemaakt te worden aan opdrachtgever via de Nota van Inlichtingen.</t>
  </si>
  <si>
    <t xml:space="preserve">Het tabblad 'Kostenoverzicht per locatie' is bij inschrijving volledig en rechtsgeldig ondertekend. </t>
  </si>
  <si>
    <t>Tabblad Tarieven</t>
  </si>
  <si>
    <t xml:space="preserve">Bij 'Tarieven' wordt inschrijver gevraagd de tarieven en percentages in te vullen om zo te komen tot een rekentarief voor de schoonmaakwerkzaamheden. Tevens vult inschrijver de tarieven in voor de glasbewassing, het vloeronderhoud, de afroepwerkzaamheden en de overige werkzaamheden. De ingevulde tarieven voor glasbewassing worden gebruikt voor het tabblad 'Glasbewassing'. </t>
  </si>
  <si>
    <t>Tabblad Productienormen</t>
  </si>
  <si>
    <t>In het tablad 'Productienormen kan inschrijver eventuele aanpassingen doen aan de productienormen die behoren bij een bepaalde frequentie. Let op: als in dit tabblad de productienormen worden aangepast, worden alle regels met de betreffende frequentie in het tabblad 'Ruimtestaat locaties' aangepast. Inschrijver heeft ook de mogelijkheid om op regelniveau in het tabblad 'Ruimtestaat locaties' de normen aan te passen.</t>
  </si>
  <si>
    <t>Tabblad Ruimtestaat locaties</t>
  </si>
  <si>
    <t xml:space="preserve">In dit tabblad vult de inschrijver in kolom W de gewenste te hanteren schoonmaaknorm in voor de betreffende regel van de ruimtestaat.
</t>
  </si>
  <si>
    <t>Tabblad Glasbewassing</t>
  </si>
  <si>
    <t>In kolom G en H kan inschrijver eventuele suppletiekosten of kosten voor bereikbaarheidsvoorzieningen invullen. Indien inschrijver geen verdere kosten wil doorbelasten dan het vierkante meter tarief voor glasbewassing van gevelglas en separatieglas, kan inschrijver '0' invullen in de betreffende cellen.</t>
  </si>
  <si>
    <t>Het vierkante meter tarief dat is ingevuld op tabblad 'Tarieven' wordt gebruikt voor het berekenen van de kosten voor glasbewassing per beurt.</t>
  </si>
  <si>
    <t>Tabblad Kostenoverzicht per locatie</t>
  </si>
  <si>
    <t xml:space="preserve">In dit tabblad komen alle kosten samen voor de gevraagde dienstverlening: schoonmaakonderhoud en glasbewassing. Op dit tabblad heeft inschrijver nog de mogelijkheid om in kolom H eventueel suppletiekosten op te nemen per locatie. 
</t>
  </si>
  <si>
    <t>Inschrijver vult op dit tabblad ook de gegevens in onder het kopje 'Ondertekening'.</t>
  </si>
  <si>
    <t>Totaaloverzicht locaties Hét KWC</t>
  </si>
  <si>
    <t>Locatienr.</t>
  </si>
  <si>
    <t>Gebouwnaam</t>
  </si>
  <si>
    <t>Soort locatie</t>
  </si>
  <si>
    <t>Beethovenlaan 1</t>
  </si>
  <si>
    <t>Schoolgebouw</t>
  </si>
  <si>
    <t>Gershwinhof 1</t>
  </si>
  <si>
    <t>Inschrijver vult de geel gearceerde cellen in.</t>
  </si>
  <si>
    <t>Tariefsopbouw</t>
  </si>
  <si>
    <t>Regulier =  (werkdagen 6.00 - 21.30)</t>
  </si>
  <si>
    <t>Nacht = (werkdagen 21.30 - 6.00)</t>
  </si>
  <si>
    <t>Bijzondere uren</t>
  </si>
  <si>
    <t>Weekend = (vr. 21.30 - ma. 6.00)</t>
  </si>
  <si>
    <t xml:space="preserve">Regulier </t>
  </si>
  <si>
    <t>Nacht</t>
  </si>
  <si>
    <t>Weekend</t>
  </si>
  <si>
    <t>Feestdagen</t>
  </si>
  <si>
    <t>A: Personeelskosten
Basisuurloon</t>
  </si>
  <si>
    <t>Inzet (uren)</t>
  </si>
  <si>
    <t>Uurloon
01-01-2026</t>
  </si>
  <si>
    <t>Gemiddeld loonbedrag</t>
  </si>
  <si>
    <t>+30%</t>
  </si>
  <si>
    <t>+50%</t>
  </si>
  <si>
    <t>+150%</t>
  </si>
  <si>
    <t>0 dienstjaren</t>
  </si>
  <si>
    <t>1 dienstjaren</t>
  </si>
  <si>
    <t>2 dienstjaren</t>
  </si>
  <si>
    <t>3 dienstjaren</t>
  </si>
  <si>
    <t>4 dienstjaren of meer</t>
  </si>
  <si>
    <t>Jeugd (&lt;22 jaar)</t>
  </si>
  <si>
    <t>Over te nemen personeel</t>
  </si>
  <si>
    <t>Gemiddeld basisuurloon</t>
  </si>
  <si>
    <t>%</t>
  </si>
  <si>
    <t>Euro</t>
  </si>
  <si>
    <t>Eindejaarsuitkering</t>
  </si>
  <si>
    <t>Vakantietoeslag</t>
  </si>
  <si>
    <t>Wettelijke sociale lasten</t>
  </si>
  <si>
    <t>Suppletie ziekengeld</t>
  </si>
  <si>
    <t>Vakantiedagen, -toeslag, feestdagen</t>
  </si>
  <si>
    <t>overig</t>
  </si>
  <si>
    <t>Totaal loonkosten per uur inclusief toeslagen</t>
  </si>
  <si>
    <t>B: Materialen en middelen</t>
  </si>
  <si>
    <t>Materiaalkosten</t>
  </si>
  <si>
    <t>Zakken</t>
  </si>
  <si>
    <t>Machinekosten</t>
  </si>
  <si>
    <t>Totaal kosten materialen en middelen per uur</t>
  </si>
  <si>
    <t>Totaal directe kosten (A+B)</t>
  </si>
  <si>
    <t>C: Indirecte kosten</t>
  </si>
  <si>
    <t>Direct toezicht</t>
  </si>
  <si>
    <t>Indirect toezicht</t>
  </si>
  <si>
    <t>Management kosten</t>
  </si>
  <si>
    <t>Administratiekosten</t>
  </si>
  <si>
    <t>PZ-kosten inlcusief opleiding</t>
  </si>
  <si>
    <t>Huisvestingskosten</t>
  </si>
  <si>
    <t>Risico en winst</t>
  </si>
  <si>
    <t>Overig</t>
  </si>
  <si>
    <t>Totaal indirecte kosten</t>
  </si>
  <si>
    <t>Rekentarief</t>
  </si>
  <si>
    <t>Overige tarieven</t>
  </si>
  <si>
    <t>Tarieven glasbewassing</t>
  </si>
  <si>
    <t>Eenheid</t>
  </si>
  <si>
    <t>Aantal (indicatief)</t>
  </si>
  <si>
    <t>Gevelglas buitenzijde</t>
  </si>
  <si>
    <t>prijs per m2</t>
  </si>
  <si>
    <t>zie tabblad glasbewassing</t>
  </si>
  <si>
    <t>Gevelglas binnenzijde</t>
  </si>
  <si>
    <t>Separatieglas (m ² is totaal)</t>
  </si>
  <si>
    <t>Liftschacht buitenzijde</t>
  </si>
  <si>
    <t>Liftschacht binnenzijde</t>
  </si>
  <si>
    <t>Dakglas/ dakkapel/ lichtkoepel buitenzijde</t>
  </si>
  <si>
    <t>Dakglas/ dakkapel/ lichtkoepel binnenzijde</t>
  </si>
  <si>
    <t>Overheaddeuren buitenzijde</t>
  </si>
  <si>
    <t>Overheaddeuren binnenzijde</t>
  </si>
  <si>
    <t>Atrium glas buitenzijde</t>
  </si>
  <si>
    <t>Atrium glas binnenzijde</t>
  </si>
  <si>
    <t>Ballustrade glas</t>
  </si>
  <si>
    <t>Tarieven vloeronderhoud</t>
  </si>
  <si>
    <t>Vloeren schrobben (schrobzuigmachine)</t>
  </si>
  <si>
    <t>prijs per m2 (staffel tot 100 m2)</t>
  </si>
  <si>
    <t>Vloeren schrobben (eenschijfsmachine en waterzuiger)</t>
  </si>
  <si>
    <t>Vloeren schrobben (handmatig schrobben)</t>
  </si>
  <si>
    <t>Vloeren moppen (steen)</t>
  </si>
  <si>
    <t>Vloeren moppen (linoleum)</t>
  </si>
  <si>
    <t>Vloeren moppen (hout/ parket)</t>
  </si>
  <si>
    <t>Linoleum vloeren sprayen / opwrijven</t>
  </si>
  <si>
    <t>prijs per m2 (staffel vanaf 100 m2)</t>
  </si>
  <si>
    <t>Tarieven overige (afroep)werkzaamheden</t>
  </si>
  <si>
    <t>Specialistische regiewerkzaamheden</t>
  </si>
  <si>
    <t>prijs per uur</t>
  </si>
  <si>
    <t>N.v.t.</t>
  </si>
  <si>
    <t>Servicetarief regiewerkzaamheden (o.a. t.b.v. evenementen)</t>
  </si>
  <si>
    <t>Vloerafwerking en aanpassing frequenties</t>
  </si>
  <si>
    <t>Legenda vloerafwerking</t>
  </si>
  <si>
    <t>Vloerafwerking met polymeer beschermlaag</t>
  </si>
  <si>
    <t>Harde vloeren zonder extra behandeling</t>
  </si>
  <si>
    <t>Harde vloer zonder polymeer beschermlaag, met behandeling</t>
  </si>
  <si>
    <t>Tapijt</t>
  </si>
  <si>
    <t>Hout</t>
  </si>
  <si>
    <t>Ruimte categorie</t>
  </si>
  <si>
    <t>VSR</t>
  </si>
  <si>
    <t>AQL</t>
  </si>
  <si>
    <t>nio</t>
  </si>
  <si>
    <t>niet in onderhoud</t>
  </si>
  <si>
    <t xml:space="preserve">Kantoorruimte / vergaderruimte </t>
  </si>
  <si>
    <t>Bureau</t>
  </si>
  <si>
    <t>AQL 7%</t>
  </si>
  <si>
    <t>Sanitaire ruimte</t>
  </si>
  <si>
    <t>Sanitair</t>
  </si>
  <si>
    <t>AQL 4%</t>
  </si>
  <si>
    <t>Verkeersruimte / Garderobe / Wachtruimte</t>
  </si>
  <si>
    <t>Verkeer</t>
  </si>
  <si>
    <t>Kleedruimte/ douche</t>
  </si>
  <si>
    <t>Pantry / keuken / koffie / restaurant</t>
  </si>
  <si>
    <t>Leslokalen theorie</t>
  </si>
  <si>
    <t>Les</t>
  </si>
  <si>
    <t>Leslokalen praktijk</t>
  </si>
  <si>
    <t>Overig / Magazijn / Archief / Berging / Technische ruimte</t>
  </si>
  <si>
    <t>Aanpassing frequenties</t>
  </si>
  <si>
    <t>Freq/jaar</t>
  </si>
  <si>
    <t>Aanpassing</t>
  </si>
  <si>
    <t>20w</t>
  </si>
  <si>
    <t>5x per week, 2x daags + 2x naloop</t>
  </si>
  <si>
    <t>15w</t>
  </si>
  <si>
    <t>5x per week, 2x daags + 1x naloop</t>
  </si>
  <si>
    <t>10w</t>
  </si>
  <si>
    <t>5 x per week, 2x daags</t>
  </si>
  <si>
    <t>5w</t>
  </si>
  <si>
    <t>5 x per week</t>
  </si>
  <si>
    <t>40 weken + 4 vakantiebeurten</t>
  </si>
  <si>
    <t>5w+</t>
  </si>
  <si>
    <t>5 x per week, plus doorwerk- en opstartweek</t>
  </si>
  <si>
    <t>40 weken + 4 vakantiebeurten + 2 doorwerk-/ opstartweken</t>
  </si>
  <si>
    <t>3w</t>
  </si>
  <si>
    <t>3 x per week</t>
  </si>
  <si>
    <t>3w+</t>
  </si>
  <si>
    <t>3 x per week, plus doorwerk- en opstartweek</t>
  </si>
  <si>
    <t>1w</t>
  </si>
  <si>
    <t>1x per week</t>
  </si>
  <si>
    <t>10 x per week</t>
  </si>
  <si>
    <t>10w+</t>
  </si>
  <si>
    <t>10 x per week, plus doorwerk- en opstartweek</t>
  </si>
  <si>
    <t>1m</t>
  </si>
  <si>
    <t>1 x per maand</t>
  </si>
  <si>
    <t>6j</t>
  </si>
  <si>
    <t>6 x per jaar</t>
  </si>
  <si>
    <t>4j</t>
  </si>
  <si>
    <t>4 x per jaar</t>
  </si>
  <si>
    <t>3j</t>
  </si>
  <si>
    <t>3 x per jaar</t>
  </si>
  <si>
    <t>2j</t>
  </si>
  <si>
    <t>2 x per jaar</t>
  </si>
  <si>
    <t>1j</t>
  </si>
  <si>
    <t>1 x per jaar</t>
  </si>
  <si>
    <t>Glasbewassing locaties Hét KWC</t>
  </si>
  <si>
    <t>* In de kosten voor materieel/ bereikbaarheidsvoorzieningen zijn alle overige benodigde kosten (dus alle kosten, behalve loonkosten en eventuele suppletiekosten per beurt) opgenomen om de glasbewassing op locatie uit te voeren.</t>
  </si>
  <si>
    <t>** Aan de opmerkingen zijn geen rechten te ontlenen. Inschrijver is zelf verantwoordelijk voor de calculatie m.b.t. bereikbaarheid etc.</t>
  </si>
  <si>
    <t>Locatie</t>
  </si>
  <si>
    <t>Frequentie/jaar</t>
  </si>
  <si>
    <t>oppervlakte per beurt</t>
  </si>
  <si>
    <t>kosten / beurt</t>
  </si>
  <si>
    <t>Suppletiekosten per beurt</t>
  </si>
  <si>
    <t>Kosten materieel/ bereikbaarheidsvoorzieningen</t>
  </si>
  <si>
    <t>kosten / jaar</t>
  </si>
  <si>
    <t>Opmerkingen</t>
  </si>
  <si>
    <t>Alles beloopbaar, buitenzijde heeft op diverse plakken beplanting of gras op de grond.</t>
  </si>
  <si>
    <t xml:space="preserve">Naast de entree zijn 2 hoge ramen met ijzeren automatische lamellen, deze kunnen helemaal horizontaal worden gezet, zodat het glas aan de buitenkant gewassen kan worden. Verder is er 1 dakkoepel op de 3e etage. Op de 2e etage zit halverwege het dak een lichtstraat (moeilijk bereikbaar van binnen). Zijkant pand heeft groene beplanting en hekwerk bemoeilijkt bewassing van ramen tot en met 3e etage. </t>
  </si>
  <si>
    <t>TOTAAL</t>
  </si>
  <si>
    <t>Ruimtegegevens</t>
  </si>
  <si>
    <t>Frequentie</t>
  </si>
  <si>
    <t>Regulier 
(werkdagen 6.00 - 21.30)</t>
  </si>
  <si>
    <t>Nacht
(werkdagen 21.30 - 6.00))</t>
  </si>
  <si>
    <t>Weekend
(vr. 21.30 - ma. 6.00)</t>
  </si>
  <si>
    <t>Totaal</t>
  </si>
  <si>
    <t>Gebouw #</t>
  </si>
  <si>
    <t>Etage</t>
  </si>
  <si>
    <t>Ruimtenummer</t>
  </si>
  <si>
    <t>Ruimtenaam</t>
  </si>
  <si>
    <t>Omschrijving</t>
  </si>
  <si>
    <t>Vloerafwerking</t>
  </si>
  <si>
    <t>Vloercode</t>
  </si>
  <si>
    <t>Totaal Oppervlak</t>
  </si>
  <si>
    <t>Oppervlak i.o.</t>
  </si>
  <si>
    <t>Oppervlak n.i.o</t>
  </si>
  <si>
    <t>Regulier</t>
  </si>
  <si>
    <t>Feestdag</t>
  </si>
  <si>
    <t>Cat.</t>
  </si>
  <si>
    <t>Norm</t>
  </si>
  <si>
    <t>Prestatie
m2/uur</t>
  </si>
  <si>
    <t>Uren / jaar</t>
  </si>
  <si>
    <t>Kosten / jaar 
(excl. BTW)</t>
  </si>
  <si>
    <t>Begane grond</t>
  </si>
  <si>
    <t>A1</t>
  </si>
  <si>
    <t>Theorielokaal tw</t>
  </si>
  <si>
    <t>tarket</t>
  </si>
  <si>
    <t>A10</t>
  </si>
  <si>
    <t>Zorg ruimte</t>
  </si>
  <si>
    <t>Ja</t>
  </si>
  <si>
    <t>A12</t>
  </si>
  <si>
    <t>Technieklokaal</t>
  </si>
  <si>
    <t>Nee</t>
  </si>
  <si>
    <t>A13</t>
  </si>
  <si>
    <t>A13a</t>
  </si>
  <si>
    <t>MR lokaal-opleidingen</t>
  </si>
  <si>
    <t>A18</t>
  </si>
  <si>
    <t>Gang kort</t>
  </si>
  <si>
    <t>A19</t>
  </si>
  <si>
    <t>Gang lang</t>
  </si>
  <si>
    <t>A2</t>
  </si>
  <si>
    <t>Theorielokaal te</t>
  </si>
  <si>
    <t>A20</t>
  </si>
  <si>
    <t>Hal/trappen</t>
  </si>
  <si>
    <t>A21</t>
  </si>
  <si>
    <t>Trappenhuis gang kort</t>
  </si>
  <si>
    <t>A22</t>
  </si>
  <si>
    <t>Trappenhuis gang lang</t>
  </si>
  <si>
    <t>A23</t>
  </si>
  <si>
    <t>Trappenhuis hal</t>
  </si>
  <si>
    <t>A24</t>
  </si>
  <si>
    <t>Toilet jongens</t>
  </si>
  <si>
    <t>steen</t>
  </si>
  <si>
    <t>A25</t>
  </si>
  <si>
    <t>Toilet meisjes</t>
  </si>
  <si>
    <t>A3</t>
  </si>
  <si>
    <t>A32</t>
  </si>
  <si>
    <t>Overblijfruimte</t>
  </si>
  <si>
    <t>A4</t>
  </si>
  <si>
    <t>Muzieklokaal</t>
  </si>
  <si>
    <t>A41</t>
  </si>
  <si>
    <t>tapijt</t>
  </si>
  <si>
    <t>A4A</t>
  </si>
  <si>
    <t>Garderobe pers./To</t>
  </si>
  <si>
    <t>tarket/steen</t>
  </si>
  <si>
    <t>A5</t>
  </si>
  <si>
    <t>Gymlokaal bo</t>
  </si>
  <si>
    <t xml:space="preserve">hout  </t>
  </si>
  <si>
    <t>A5A</t>
  </si>
  <si>
    <t>Toestellenberging A5</t>
  </si>
  <si>
    <t>A5J</t>
  </si>
  <si>
    <t>Kleed/waslokaal jongens</t>
  </si>
  <si>
    <t>A5M</t>
  </si>
  <si>
    <t>Kleed/waslokaal meisjes</t>
  </si>
  <si>
    <t>A6</t>
  </si>
  <si>
    <t>A6A</t>
  </si>
  <si>
    <t>A6J</t>
  </si>
  <si>
    <t>Kleed/waslokaal jo</t>
  </si>
  <si>
    <t>A6M</t>
  </si>
  <si>
    <t>Kleed/waslokaal mei</t>
  </si>
  <si>
    <t>A7</t>
  </si>
  <si>
    <t>Gang</t>
  </si>
  <si>
    <t>A7a</t>
  </si>
  <si>
    <t>Kleedruimte meisjes</t>
  </si>
  <si>
    <t>A7b</t>
  </si>
  <si>
    <t>Kleedruimte jongens</t>
  </si>
  <si>
    <t>A8</t>
  </si>
  <si>
    <t>Personeel/rustruimte</t>
  </si>
  <si>
    <t>Eerste verdieping</t>
  </si>
  <si>
    <t>B</t>
  </si>
  <si>
    <t>Lift</t>
  </si>
  <si>
    <t>B1</t>
  </si>
  <si>
    <t>Theorielokaal in/comp.</t>
  </si>
  <si>
    <t>B10</t>
  </si>
  <si>
    <t>Theorielokaal ne</t>
  </si>
  <si>
    <t>B11</t>
  </si>
  <si>
    <t>B12</t>
  </si>
  <si>
    <t>Theorielokaal ec</t>
  </si>
  <si>
    <t>B13</t>
  </si>
  <si>
    <t>B14</t>
  </si>
  <si>
    <t>B15</t>
  </si>
  <si>
    <t>B16</t>
  </si>
  <si>
    <t>Afdelingleider</t>
  </si>
  <si>
    <t>B17</t>
  </si>
  <si>
    <t>Theorielokaal wi</t>
  </si>
  <si>
    <t>B18</t>
  </si>
  <si>
    <t>B18A</t>
  </si>
  <si>
    <t>Werkruimte wi</t>
  </si>
  <si>
    <t>B19</t>
  </si>
  <si>
    <t>B19A</t>
  </si>
  <si>
    <t>Werkruimte ec</t>
  </si>
  <si>
    <t>B2</t>
  </si>
  <si>
    <t>Werkruimte</t>
  </si>
  <si>
    <t>B20</t>
  </si>
  <si>
    <t>Theorielokaal in/comm.</t>
  </si>
  <si>
    <t>B21</t>
  </si>
  <si>
    <t>Administratie lokaal</t>
  </si>
  <si>
    <t>B22</t>
  </si>
  <si>
    <t>Gang kort/studieruimte</t>
  </si>
  <si>
    <t>B23</t>
  </si>
  <si>
    <t>Gang lang/studieruimte</t>
  </si>
  <si>
    <t>B24</t>
  </si>
  <si>
    <t>Hal</t>
  </si>
  <si>
    <t>B25</t>
  </si>
  <si>
    <t>B26</t>
  </si>
  <si>
    <t>B27</t>
  </si>
  <si>
    <t>B28</t>
  </si>
  <si>
    <t>B29</t>
  </si>
  <si>
    <t>B3</t>
  </si>
  <si>
    <t>Theorielokaal ne/ec</t>
  </si>
  <si>
    <t>B4</t>
  </si>
  <si>
    <t>Theorielokaal gd</t>
  </si>
  <si>
    <t>B5</t>
  </si>
  <si>
    <t>Theorielokaal gd/ma</t>
  </si>
  <si>
    <t>B6</t>
  </si>
  <si>
    <t>B7</t>
  </si>
  <si>
    <t>B8</t>
  </si>
  <si>
    <t>B9</t>
  </si>
  <si>
    <t>Theorielokaal wi/ne</t>
  </si>
  <si>
    <t>Tweede verdieping</t>
  </si>
  <si>
    <t>C</t>
  </si>
  <si>
    <t>C1</t>
  </si>
  <si>
    <t>OLC</t>
  </si>
  <si>
    <t>C10</t>
  </si>
  <si>
    <t>Theorielokaal fa</t>
  </si>
  <si>
    <t>C11</t>
  </si>
  <si>
    <t>Theorielokaal du</t>
  </si>
  <si>
    <t>C12</t>
  </si>
  <si>
    <t>Theorielokaal en</t>
  </si>
  <si>
    <t>C13</t>
  </si>
  <si>
    <t>Theorielokaal fa lst</t>
  </si>
  <si>
    <t>C14</t>
  </si>
  <si>
    <t>Theorielokaal en lst</t>
  </si>
  <si>
    <t>C15</t>
  </si>
  <si>
    <t>Theorielokaal du lst</t>
  </si>
  <si>
    <t>C16</t>
  </si>
  <si>
    <t>vergaderruimte</t>
  </si>
  <si>
    <t>C17</t>
  </si>
  <si>
    <t>Theorielokaal gs</t>
  </si>
  <si>
    <t>C18</t>
  </si>
  <si>
    <t>C19</t>
  </si>
  <si>
    <t>Theorielokaal wi/fi</t>
  </si>
  <si>
    <t>C2</t>
  </si>
  <si>
    <t>C20</t>
  </si>
  <si>
    <t>C21</t>
  </si>
  <si>
    <t>Conrector</t>
  </si>
  <si>
    <t>C29</t>
  </si>
  <si>
    <t>C3</t>
  </si>
  <si>
    <t>Theorielokaal ak/wi</t>
  </si>
  <si>
    <t>C30</t>
  </si>
  <si>
    <t>C31</t>
  </si>
  <si>
    <t>C32</t>
  </si>
  <si>
    <t>rubber</t>
  </si>
  <si>
    <t>C33</t>
  </si>
  <si>
    <t>C34</t>
  </si>
  <si>
    <t>C35</t>
  </si>
  <si>
    <t>C36</t>
  </si>
  <si>
    <t>C4</t>
  </si>
  <si>
    <t>Theorielokaal ak</t>
  </si>
  <si>
    <t>C5</t>
  </si>
  <si>
    <t>C6</t>
  </si>
  <si>
    <t>C7</t>
  </si>
  <si>
    <t>C8</t>
  </si>
  <si>
    <t>C9</t>
  </si>
  <si>
    <t>D -1</t>
  </si>
  <si>
    <t>Trappenhuis</t>
  </si>
  <si>
    <t>D1</t>
  </si>
  <si>
    <t>Kantoor cong.</t>
  </si>
  <si>
    <t>D11</t>
  </si>
  <si>
    <t>EHBO</t>
  </si>
  <si>
    <t>D12</t>
  </si>
  <si>
    <t>lino</t>
  </si>
  <si>
    <t>D13</t>
  </si>
  <si>
    <t>Entree hal</t>
  </si>
  <si>
    <t>D14</t>
  </si>
  <si>
    <t>Gang/entree</t>
  </si>
  <si>
    <t>lino/steen</t>
  </si>
  <si>
    <t>D15</t>
  </si>
  <si>
    <t>Aula</t>
  </si>
  <si>
    <t>D17</t>
  </si>
  <si>
    <t>Toneel</t>
  </si>
  <si>
    <t>D19</t>
  </si>
  <si>
    <t>Garderobe</t>
  </si>
  <si>
    <t>D1a</t>
  </si>
  <si>
    <t>Receptie/portiersloge</t>
  </si>
  <si>
    <t>D2</t>
  </si>
  <si>
    <t>Toiletten directie</t>
  </si>
  <si>
    <t>D3</t>
  </si>
  <si>
    <t>Rector</t>
  </si>
  <si>
    <t>D4</t>
  </si>
  <si>
    <t>Directie secretariaat</t>
  </si>
  <si>
    <t>D5</t>
  </si>
  <si>
    <t>Hoofd bedrijsvoering</t>
  </si>
  <si>
    <t>D9</t>
  </si>
  <si>
    <t>Repro</t>
  </si>
  <si>
    <t>E</t>
  </si>
  <si>
    <t>Bordes/hal/helling</t>
  </si>
  <si>
    <t>E1</t>
  </si>
  <si>
    <t>hoofd finance</t>
  </si>
  <si>
    <t>E12</t>
  </si>
  <si>
    <t>Gang/helling</t>
  </si>
  <si>
    <t>E1A</t>
  </si>
  <si>
    <t>Spreekkamer</t>
  </si>
  <si>
    <t>E2</t>
  </si>
  <si>
    <t>Leerlingadministratie</t>
  </si>
  <si>
    <t>E2A</t>
  </si>
  <si>
    <t>E3</t>
  </si>
  <si>
    <t>Administratie/financien</t>
  </si>
  <si>
    <t>E3A</t>
  </si>
  <si>
    <t>folderkamer</t>
  </si>
  <si>
    <t>E3B</t>
  </si>
  <si>
    <t>Roco</t>
  </si>
  <si>
    <t>E4</t>
  </si>
  <si>
    <t>PZ</t>
  </si>
  <si>
    <t>E5</t>
  </si>
  <si>
    <t>PR</t>
  </si>
  <si>
    <t>E6</t>
  </si>
  <si>
    <t>Gang E6</t>
  </si>
  <si>
    <t>E6A</t>
  </si>
  <si>
    <t>Toestellenberging E6</t>
  </si>
  <si>
    <t>E6J</t>
  </si>
  <si>
    <t>Kleed/waslokaal jong</t>
  </si>
  <si>
    <t>E6M</t>
  </si>
  <si>
    <t>Kleed/waslokaal meis</t>
  </si>
  <si>
    <t>E7</t>
  </si>
  <si>
    <t>podcast ruimte</t>
  </si>
  <si>
    <t>E8a</t>
  </si>
  <si>
    <t>steen/lino</t>
  </si>
  <si>
    <t>E9</t>
  </si>
  <si>
    <t>Gang aula (rondgang)</t>
  </si>
  <si>
    <t>steen/tapijt</t>
  </si>
  <si>
    <t>F1</t>
  </si>
  <si>
    <t>Gang/puist</t>
  </si>
  <si>
    <t>F10</t>
  </si>
  <si>
    <t>Theorielokaal</t>
  </si>
  <si>
    <t>F12</t>
  </si>
  <si>
    <t>Decaan ruimte</t>
  </si>
  <si>
    <t>F12a</t>
  </si>
  <si>
    <t>Toilet dames</t>
  </si>
  <si>
    <t>F12b</t>
  </si>
  <si>
    <t>Toilet heren</t>
  </si>
  <si>
    <t>F13</t>
  </si>
  <si>
    <t>F1a</t>
  </si>
  <si>
    <t>Sanitai lino tussenhal</t>
  </si>
  <si>
    <t>F7</t>
  </si>
  <si>
    <t>F8</t>
  </si>
  <si>
    <t>Technologieruimte</t>
  </si>
  <si>
    <t>F9</t>
  </si>
  <si>
    <t>G1</t>
  </si>
  <si>
    <t>ICT</t>
  </si>
  <si>
    <t>G10</t>
  </si>
  <si>
    <t>G11</t>
  </si>
  <si>
    <t>G2</t>
  </si>
  <si>
    <t>Theorielokaal bi/vz</t>
  </si>
  <si>
    <t>G3</t>
  </si>
  <si>
    <t>Theorievaklokaal bi</t>
  </si>
  <si>
    <t>G5</t>
  </si>
  <si>
    <t>G6</t>
  </si>
  <si>
    <t>theorielokaal</t>
  </si>
  <si>
    <t>G7</t>
  </si>
  <si>
    <t>Sportruimte</t>
  </si>
  <si>
    <t>G8</t>
  </si>
  <si>
    <t>Nood trappenhuis</t>
  </si>
  <si>
    <t>G8a</t>
  </si>
  <si>
    <t>Toestellenberging</t>
  </si>
  <si>
    <t>G9</t>
  </si>
  <si>
    <t>H1</t>
  </si>
  <si>
    <t>Theorielokaal sk</t>
  </si>
  <si>
    <t>H10</t>
  </si>
  <si>
    <t>beton</t>
  </si>
  <si>
    <t>H3</t>
  </si>
  <si>
    <t>Theorievaklokaal sk</t>
  </si>
  <si>
    <t>H5</t>
  </si>
  <si>
    <t>H6</t>
  </si>
  <si>
    <t>Kleed/waslokaal</t>
  </si>
  <si>
    <t>H6a</t>
  </si>
  <si>
    <t>H6b</t>
  </si>
  <si>
    <t>H7</t>
  </si>
  <si>
    <t>H8</t>
  </si>
  <si>
    <t>H9</t>
  </si>
  <si>
    <t>Fietsenstalling</t>
  </si>
  <si>
    <t>0.01</t>
  </si>
  <si>
    <t>aula</t>
  </si>
  <si>
    <t>0.01a</t>
  </si>
  <si>
    <t>podium</t>
  </si>
  <si>
    <t>0.02</t>
  </si>
  <si>
    <t>ontvangsthal</t>
  </si>
  <si>
    <t>0.02a</t>
  </si>
  <si>
    <t>entree</t>
  </si>
  <si>
    <t>tapijt/mat</t>
  </si>
  <si>
    <t>0.02b</t>
  </si>
  <si>
    <t>voorhal</t>
  </si>
  <si>
    <t>0.02c</t>
  </si>
  <si>
    <t>zijentree</t>
  </si>
  <si>
    <t>0.02d</t>
  </si>
  <si>
    <t>lift</t>
  </si>
  <si>
    <t>0.02e</t>
  </si>
  <si>
    <t>aula pro</t>
  </si>
  <si>
    <t>0.02f</t>
  </si>
  <si>
    <t>hal pro</t>
  </si>
  <si>
    <t>0.03</t>
  </si>
  <si>
    <t>loge/concierge ruimte</t>
  </si>
  <si>
    <t>0.04</t>
  </si>
  <si>
    <t>kantoor</t>
  </si>
  <si>
    <t>0.05</t>
  </si>
  <si>
    <t>0.06</t>
  </si>
  <si>
    <t>technieklokaal</t>
  </si>
  <si>
    <t>pvc</t>
  </si>
  <si>
    <t>0.07</t>
  </si>
  <si>
    <t>dramalokaal</t>
  </si>
  <si>
    <t>0.08</t>
  </si>
  <si>
    <t>receptie</t>
  </si>
  <si>
    <t>0.09</t>
  </si>
  <si>
    <t>0.10</t>
  </si>
  <si>
    <t xml:space="preserve">kantoor  </t>
  </si>
  <si>
    <t>0.11</t>
  </si>
  <si>
    <t>0.12</t>
  </si>
  <si>
    <t>0.13</t>
  </si>
  <si>
    <t>0.14</t>
  </si>
  <si>
    <t>0.15</t>
  </si>
  <si>
    <t>werkruimte</t>
  </si>
  <si>
    <t>0.16</t>
  </si>
  <si>
    <t>0.51</t>
  </si>
  <si>
    <t>keuken</t>
  </si>
  <si>
    <t>0.53</t>
  </si>
  <si>
    <t>0.57</t>
  </si>
  <si>
    <t>sanitair</t>
  </si>
  <si>
    <t>1.01</t>
  </si>
  <si>
    <t>1.02</t>
  </si>
  <si>
    <t>1.02a</t>
  </si>
  <si>
    <t>traphal</t>
  </si>
  <si>
    <t>1.03</t>
  </si>
  <si>
    <t>leslokaal restaurant</t>
  </si>
  <si>
    <t>1.04</t>
  </si>
  <si>
    <t>1.05</t>
  </si>
  <si>
    <t>personeelskamer</t>
  </si>
  <si>
    <t>Tarket</t>
  </si>
  <si>
    <t>1.06</t>
  </si>
  <si>
    <t>1.07</t>
  </si>
  <si>
    <t>1.08</t>
  </si>
  <si>
    <t>1.09</t>
  </si>
  <si>
    <t xml:space="preserve">magazijn  </t>
  </si>
  <si>
    <t>1.10</t>
  </si>
  <si>
    <t>Keukenleslokaal</t>
  </si>
  <si>
    <t>1.11</t>
  </si>
  <si>
    <t>1.14</t>
  </si>
  <si>
    <t>1.15</t>
  </si>
  <si>
    <t>1.16</t>
  </si>
  <si>
    <t>1.17</t>
  </si>
  <si>
    <t>computerruimte</t>
  </si>
  <si>
    <t>1.18</t>
  </si>
  <si>
    <t>lokaal werkrumte</t>
  </si>
  <si>
    <t>1.19</t>
  </si>
  <si>
    <t>1.51</t>
  </si>
  <si>
    <t>sanitair personeel</t>
  </si>
  <si>
    <t>1.52</t>
  </si>
  <si>
    <t>sanitair invalide</t>
  </si>
  <si>
    <t>1.56</t>
  </si>
  <si>
    <t>2e verdieping</t>
  </si>
  <si>
    <t>2.01</t>
  </si>
  <si>
    <t>2.02</t>
  </si>
  <si>
    <t>2.03</t>
  </si>
  <si>
    <t>2.04</t>
  </si>
  <si>
    <t>2.05</t>
  </si>
  <si>
    <t>2.06</t>
  </si>
  <si>
    <t>2.07</t>
  </si>
  <si>
    <t>2.08</t>
  </si>
  <si>
    <t>2.09</t>
  </si>
  <si>
    <t>2.10</t>
  </si>
  <si>
    <t>2.11</t>
  </si>
  <si>
    <t>2.12</t>
  </si>
  <si>
    <t>2.13</t>
  </si>
  <si>
    <t>2.14</t>
  </si>
  <si>
    <t>2.15</t>
  </si>
  <si>
    <t>2.16</t>
  </si>
  <si>
    <t>2.17</t>
  </si>
  <si>
    <t>2.18</t>
  </si>
  <si>
    <t>2.19</t>
  </si>
  <si>
    <t>2.20</t>
  </si>
  <si>
    <t>2.21</t>
  </si>
  <si>
    <t>2.21e</t>
  </si>
  <si>
    <t>hal tapijt</t>
  </si>
  <si>
    <t>2.53</t>
  </si>
  <si>
    <t>pro hal</t>
  </si>
  <si>
    <t>2.55</t>
  </si>
  <si>
    <t>3e verdieping</t>
  </si>
  <si>
    <t>3.01</t>
  </si>
  <si>
    <t>hal</t>
  </si>
  <si>
    <t>3.01a</t>
  </si>
  <si>
    <t>trap</t>
  </si>
  <si>
    <t>3.02</t>
  </si>
  <si>
    <t>3.03</t>
  </si>
  <si>
    <t>3.04</t>
  </si>
  <si>
    <t>Additionele werkzaamheden locaties Alpina</t>
  </si>
  <si>
    <t>Aantal</t>
  </si>
  <si>
    <t>Kosten/ beurt</t>
  </si>
  <si>
    <t>Wassen theedoeken, handdoeken en vaatdoeken</t>
  </si>
  <si>
    <t>week</t>
  </si>
  <si>
    <t>wasvergoeding per week</t>
  </si>
  <si>
    <t>Vegen entree</t>
  </si>
  <si>
    <t>m2</t>
  </si>
  <si>
    <t>Reinigen koffieautomaat, inclusief vullen</t>
  </si>
  <si>
    <t>stuks</t>
  </si>
  <si>
    <t>Koffieautomaten vallen onder 7. Alpina Doetinchem</t>
  </si>
  <si>
    <t>Reinigen binnenzijde koelkast</t>
  </si>
  <si>
    <t>Reinigen binnenzijde keukenkastjes</t>
  </si>
  <si>
    <t>Totaaloverzicht per jaar per locatie</t>
  </si>
  <si>
    <t>Vloeroppervlak i.o</t>
  </si>
  <si>
    <t>Hoofdfrequentie</t>
  </si>
  <si>
    <t>Calculatie uren/ jaar</t>
  </si>
  <si>
    <t>calculatie uren /jaar</t>
  </si>
  <si>
    <t>suppletie uren /jaar</t>
  </si>
  <si>
    <t>totaal uren /jaar, met normaanpassing</t>
  </si>
  <si>
    <t>totaal uren /beurt</t>
  </si>
  <si>
    <t>Kosten schoonmaak / jaar 
(excl. BTW)</t>
  </si>
  <si>
    <t>Kosten glasbewassing / jaar 
(excl. BTW)</t>
  </si>
  <si>
    <t>TOTAALKOSTEN LOCATIES KWC</t>
  </si>
  <si>
    <t>INSCHRIJF-/ VERGELIJKINGSPRIJS SCHOONMAAKONDERHOUD EN GLASBEWASSING, EXCL. BTW</t>
  </si>
  <si>
    <t>BTW PERCENTAGE SCHOONMAAKONDERHOUD EN GLASBEWASSING</t>
  </si>
  <si>
    <t>INSCHRIJF-/ VERGELIJKINGSPRIJS SCHOONMAAKONDERHOUD EN GLASBEWASSING, INCL. BTW</t>
  </si>
  <si>
    <t>Ondertekening</t>
  </si>
  <si>
    <t>Naam organisatie inschrijver</t>
  </si>
  <si>
    <t>Naam tekenbevoegde persoon</t>
  </si>
  <si>
    <t>Functie tekenbevoegde persoon</t>
  </si>
  <si>
    <t>Datum ondertekening</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</si>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</sst>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 * #,##0.00_-;_-[$€]\ * #,##0.00\-;_-[$€]\ * &quot;-&quot;??_-;_-@_-"/>
    <numFmt numFmtId="167" formatCode="_(* #,##0.00_);_(* \(#,##0.00\);_(* &quot;-&quot;??_);_(@_)"/>
    <numFmt numFmtId="168" formatCode="_(&quot;Fl.&quot;* #,##0_);_(&quot;Fl.&quot;* \(#,##0\);_(&quot;Fl.&quot;* &quot;-&quot;_);_(@_)"/>
    <numFmt numFmtId="169" formatCode="_(&quot;Fl.&quot;* #,##0.00_);_(&quot;Fl.&quot;* \(#,##0.00\);_(&quot;Fl.&quot;* &quot;-&quot;??_);_(@_)"/>
    <numFmt numFmtId="170" formatCode="_-\\ * #,##0.00"/>
    <numFmt numFmtId="171" formatCode="_-[$€-2]\ * #,##0.00_-;_-[$€-2]\ * #,##0.00\-;_-[$€-2]\ * &quot;-&quot;??_-"/>
    <numFmt numFmtId="172" formatCode="0\ &quot;m2&quot;"/>
    <numFmt numFmtId="173" formatCode="_-&quot;fl&quot;\ * #,##0.00_-;_-&quot;fl&quot;\ * #,##0.00\-;_-&quot;fl&quot;\ * &quot;-&quot;??_-;_-@_-"/>
    <numFmt numFmtId="174" formatCode="_ [$€-2]\ * #,##0.00_ ;_ [$€-2]\ * \-#,##0.00_ ;_ [$€-2]\ * &quot;-&quot;??_ ;_ @_ "/>
    <numFmt numFmtId="175" formatCode="[$-413]0"/>
    <numFmt numFmtId="176" formatCode="[$-413]#,##0.00"/>
  </numFmts>
  <fonts count="60">
    <font>
      <sz val="11"/>
      <color theme="1"/>
      <name val="Arial"/>
      <family val="2"/>
    </font>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b/>
      <sz val="10"/>
      <name val="Arial"/>
      <family val="2"/>
    </font>
    <font>
      <sz val="11"/>
      <color theme="1"/>
      <name val="Calibri"/>
      <family val="2"/>
      <scheme val="minor"/>
    </font>
    <font>
      <sz val="10"/>
      <name val="Arial"/>
      <family val="2"/>
    </font>
    <font>
      <sz val="10"/>
      <name val="Arial"/>
      <family val="2"/>
    </font>
    <font>
      <sz val="11"/>
      <color rgb="FF000000"/>
      <name val="Arial"/>
      <family val="2"/>
    </font>
    <font>
      <sz val="10"/>
      <name val="Arial"/>
      <family val="2"/>
    </font>
    <font>
      <sz val="10"/>
      <name val="Times New Roman"/>
      <family val="1"/>
    </font>
    <font>
      <sz val="11"/>
      <color indexed="8"/>
      <name val="Calibri"/>
      <family val="2"/>
    </font>
    <font>
      <sz val="11"/>
      <color indexed="9"/>
      <name val="Calibri"/>
      <family val="2"/>
    </font>
    <font>
      <b/>
      <sz val="11"/>
      <color indexed="52"/>
      <name val="Calibri"/>
      <family val="2"/>
    </font>
    <font>
      <sz val="10"/>
      <name val="Geneva"/>
    </font>
    <font>
      <sz val="10"/>
      <name val="Helv"/>
    </font>
    <font>
      <b/>
      <sz val="11"/>
      <color indexed="9"/>
      <name val="Calibri"/>
      <family val="2"/>
    </font>
    <font>
      <sz val="8"/>
      <name val="Helvetica"/>
      <family val="2"/>
    </font>
    <font>
      <u/>
      <sz val="9"/>
      <color indexed="36"/>
      <name val="Geneva"/>
    </font>
    <font>
      <sz val="11"/>
      <color indexed="52"/>
      <name val="Calibri"/>
      <family val="2"/>
    </font>
    <font>
      <sz val="11"/>
      <color indexed="17"/>
      <name val="Calibri"/>
      <family val="2"/>
    </font>
    <font>
      <u/>
      <sz val="10"/>
      <color indexed="12"/>
      <name val="Arial"/>
      <family val="2"/>
    </font>
    <font>
      <sz val="10"/>
      <name val="Swis721 BT"/>
    </font>
    <font>
      <sz val="10"/>
      <color indexed="12"/>
      <name val="Times New Roman"/>
      <family val="1"/>
    </font>
    <font>
      <b/>
      <sz val="15"/>
      <color indexed="56"/>
      <name val="Calibri"/>
      <family val="2"/>
    </font>
    <font>
      <b/>
      <sz val="13"/>
      <color indexed="56"/>
      <name val="Calibri"/>
      <family val="2"/>
    </font>
    <font>
      <b/>
      <sz val="11"/>
      <color indexed="56"/>
      <name val="Calibri"/>
      <family val="2"/>
    </font>
    <font>
      <b/>
      <sz val="8"/>
      <name val="Arial"/>
      <family val="2"/>
    </font>
    <font>
      <sz val="11"/>
      <color indexed="60"/>
      <name val="Calibri"/>
      <family val="2"/>
    </font>
    <font>
      <sz val="10"/>
      <name val="Courier"/>
      <family val="3"/>
    </font>
    <font>
      <sz val="11"/>
      <color indexed="20"/>
      <name val="Calibri"/>
      <family val="2"/>
    </font>
    <font>
      <sz val="11"/>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9"/>
      <color theme="0"/>
      <name val="Verdana"/>
      <family val="2"/>
    </font>
    <font>
      <sz val="9"/>
      <color theme="0"/>
      <name val="Verdana"/>
      <family val="2"/>
    </font>
    <font>
      <sz val="9"/>
      <color theme="1"/>
      <name val="Verdana"/>
      <family val="2"/>
    </font>
    <font>
      <sz val="9"/>
      <color rgb="FF000000"/>
      <name val="Verdana"/>
      <family val="2"/>
    </font>
    <font>
      <b/>
      <sz val="9"/>
      <name val="Verdana"/>
      <family val="2"/>
    </font>
    <font>
      <b/>
      <sz val="9"/>
      <color rgb="FFFF0000"/>
      <name val="Verdana"/>
      <family val="2"/>
    </font>
    <font>
      <b/>
      <sz val="9"/>
      <color theme="1"/>
      <name val="Verdana"/>
      <family val="2"/>
    </font>
    <font>
      <sz val="9"/>
      <color theme="1"/>
      <name val="Arial"/>
      <family val="2"/>
    </font>
    <font>
      <sz val="11"/>
      <color rgb="FF000000"/>
      <name val="Calibri"/>
      <family val="2"/>
      <scheme val="minor"/>
    </font>
    <font>
      <sz val="8"/>
      <name val="Arial"/>
      <family val="2"/>
    </font>
    <font>
      <sz val="11"/>
      <color theme="1"/>
      <name val="Verdana"/>
      <family val="2"/>
    </font>
    <font>
      <b/>
      <i/>
      <sz val="11"/>
      <color theme="1"/>
      <name val="Verdana"/>
      <family val="2"/>
    </font>
    <font>
      <sz val="9"/>
      <name val="Verdana"/>
      <family val="2"/>
    </font>
    <font>
      <b/>
      <sz val="9"/>
      <color rgb="FFFF0000"/>
      <name val="Arial"/>
      <family val="2"/>
    </font>
    <font>
      <sz val="10"/>
      <name val="Arial"/>
    </font>
    <font>
      <sz val="9"/>
      <color rgb="FF319EA5"/>
      <name val="Verdana"/>
      <family val="2"/>
    </font>
    <font>
      <sz val="9"/>
      <color rgb="FF000000"/>
      <name val="Arial"/>
      <family val="2"/>
    </font>
    <font>
      <sz val="10"/>
      <color rgb="FF000000"/>
      <name val="Arial"/>
      <family val="2"/>
    </font>
    <font>
      <sz val="9"/>
      <color rgb="FFFFFFFF"/>
      <name val="Verdana"/>
    </font>
    <font>
      <sz val="9"/>
      <color rgb="FFFFFF00"/>
      <name val="Verdana"/>
    </font>
    <font>
      <sz val="9"/>
      <color theme="0"/>
      <name val="Verdana"/>
    </font>
  </fonts>
  <fills count="38">
    <fill>
      <patternFill patternType="none"/>
    </fill>
    <fill>
      <patternFill patternType="gray125"/>
    </fill>
    <fill>
      <patternFill patternType="solid">
        <fgColor theme="8" tint="0.79998168889431442"/>
        <bgColor indexed="64"/>
      </patternFill>
    </fill>
    <fill>
      <patternFill patternType="solid">
        <fgColor rgb="FF595959"/>
        <bgColor rgb="FF595959"/>
      </patternFill>
    </fill>
    <fill>
      <patternFill patternType="solid">
        <fgColor rgb="FF29517B"/>
        <bgColor indexed="64"/>
      </patternFill>
    </fill>
    <fill>
      <patternFill patternType="solid">
        <fgColor rgb="FF31A2A5"/>
        <bgColor indexed="64"/>
      </patternFill>
    </fill>
    <fill>
      <patternFill patternType="solid">
        <fgColor indexed="1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319EA5"/>
        <bgColor indexed="64"/>
      </patternFill>
    </fill>
    <fill>
      <patternFill patternType="solid">
        <fgColor rgb="FF39597B"/>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4F169"/>
        <bgColor indexed="64"/>
      </patternFill>
    </fill>
    <fill>
      <patternFill patternType="solid">
        <fgColor rgb="FFFFFFFF"/>
        <bgColor rgb="FFFFFFFF"/>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double">
        <color indexed="64"/>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rgb="FF000000"/>
      </left>
      <right style="thin">
        <color rgb="FF000000"/>
      </right>
      <top/>
      <bottom style="thin">
        <color rgb="FF000000"/>
      </bottom>
      <diagonal/>
    </border>
  </borders>
  <cellStyleXfs count="147">
    <xf numFmtId="0" fontId="0" fillId="0" borderId="0"/>
    <xf numFmtId="44" fontId="5" fillId="0" borderId="0" applyFont="0" applyFill="0" applyBorder="0" applyAlignment="0" applyProtection="0"/>
    <xf numFmtId="9" fontId="5" fillId="0" borderId="0" applyFont="0" applyFill="0" applyBorder="0" applyAlignment="0" applyProtection="0"/>
    <xf numFmtId="0" fontId="7" fillId="0" borderId="0"/>
    <xf numFmtId="0" fontId="8" fillId="0" borderId="0"/>
    <xf numFmtId="0" fontId="8" fillId="0" borderId="0"/>
    <xf numFmtId="0" fontId="9" fillId="0" borderId="0"/>
    <xf numFmtId="43" fontId="5" fillId="0" borderId="0" applyFont="0" applyFill="0" applyBorder="0" applyAlignment="0" applyProtection="0"/>
    <xf numFmtId="0" fontId="10" fillId="0" borderId="0"/>
    <xf numFmtId="0" fontId="8" fillId="0" borderId="0"/>
    <xf numFmtId="0" fontId="11" fillId="0" borderId="0"/>
    <xf numFmtId="0" fontId="6" fillId="6" borderId="18" applyNumberFormat="0" applyFont="0" applyBorder="0">
      <alignment horizontal="center"/>
    </xf>
    <xf numFmtId="0" fontId="8" fillId="0" borderId="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4" borderId="0" applyNumberFormat="0" applyBorder="0" applyAlignment="0" applyProtection="0"/>
    <xf numFmtId="0" fontId="15" fillId="25" borderId="19" applyNumberFormat="0" applyAlignment="0" applyProtection="0"/>
    <xf numFmtId="38" fontId="16" fillId="0" borderId="0" applyFont="0" applyFill="0" applyBorder="0" applyAlignment="0" applyProtection="0"/>
    <xf numFmtId="167" fontId="17" fillId="0" borderId="0" applyFont="0" applyFill="0" applyBorder="0" applyAlignment="0" applyProtection="0"/>
    <xf numFmtId="0" fontId="18" fillId="26" borderId="20" applyNumberFormat="0" applyAlignment="0" applyProtection="0"/>
    <xf numFmtId="168" fontId="17" fillId="0" borderId="0" applyFont="0" applyFill="0" applyBorder="0" applyAlignment="0" applyProtection="0"/>
    <xf numFmtId="169" fontId="17" fillId="0" borderId="0" applyFont="0" applyFill="0" applyBorder="0" applyAlignment="0" applyProtection="0"/>
    <xf numFmtId="170" fontId="12" fillId="0" borderId="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64" fontId="19"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64"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0" fontId="20" fillId="0" borderId="0" applyNumberFormat="0" applyFill="0" applyBorder="0" applyAlignment="0" applyProtection="0">
      <alignment vertical="top"/>
      <protection locked="0"/>
    </xf>
    <xf numFmtId="0" fontId="21" fillId="0" borderId="21" applyNumberFormat="0" applyFill="0" applyAlignment="0" applyProtection="0"/>
    <xf numFmtId="0" fontId="22" fillId="9" borderId="0" applyNumberFormat="0" applyBorder="0" applyAlignment="0" applyProtection="0"/>
    <xf numFmtId="0" fontId="23" fillId="0" borderId="0" applyNumberFormat="0" applyFill="0" applyBorder="0" applyAlignment="0" applyProtection="0">
      <alignment vertical="top"/>
      <protection locked="0"/>
    </xf>
    <xf numFmtId="0" fontId="12" fillId="27" borderId="15"/>
    <xf numFmtId="0" fontId="12" fillId="27" borderId="15"/>
    <xf numFmtId="0" fontId="12" fillId="27" borderId="15"/>
    <xf numFmtId="0" fontId="12" fillId="27" borderId="15"/>
    <xf numFmtId="0" fontId="12" fillId="27" borderId="15"/>
    <xf numFmtId="43" fontId="4"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5" fontId="24" fillId="0" borderId="0" applyFont="0" applyFill="0" applyBorder="0" applyAlignment="0" applyProtection="0"/>
    <xf numFmtId="0" fontId="25" fillId="28" borderId="0"/>
    <xf numFmtId="0" fontId="26" fillId="0" borderId="22" applyNumberFormat="0" applyFill="0" applyAlignment="0" applyProtection="0"/>
    <xf numFmtId="0" fontId="27" fillId="0" borderId="23" applyNumberFormat="0" applyFill="0" applyAlignment="0" applyProtection="0"/>
    <xf numFmtId="0" fontId="28" fillId="0" borderId="24" applyNumberFormat="0" applyFill="0" applyAlignment="0" applyProtection="0"/>
    <xf numFmtId="0" fontId="28" fillId="0" borderId="0" applyNumberFormat="0" applyFill="0" applyBorder="0" applyAlignment="0" applyProtection="0"/>
    <xf numFmtId="165" fontId="29" fillId="0" borderId="0">
      <alignment horizontal="center" vertical="center" textRotation="90" wrapText="1"/>
    </xf>
    <xf numFmtId="0" fontId="6" fillId="27" borderId="25"/>
    <xf numFmtId="0" fontId="6" fillId="27" borderId="25"/>
    <xf numFmtId="172" fontId="6" fillId="0" borderId="0"/>
    <xf numFmtId="0" fontId="30" fillId="29" borderId="0" applyNumberFormat="0" applyBorder="0" applyAlignment="0" applyProtection="0"/>
    <xf numFmtId="0" fontId="17" fillId="0" borderId="0"/>
    <xf numFmtId="0" fontId="8" fillId="30" borderId="26" applyNumberFormat="0" applyFont="0" applyAlignment="0" applyProtection="0"/>
    <xf numFmtId="0" fontId="31" fillId="0" borderId="0"/>
    <xf numFmtId="0" fontId="31" fillId="0" borderId="0"/>
    <xf numFmtId="0" fontId="31" fillId="0" borderId="0"/>
    <xf numFmtId="0" fontId="31" fillId="0" borderId="0"/>
    <xf numFmtId="0" fontId="31" fillId="0" borderId="0"/>
    <xf numFmtId="0" fontId="32" fillId="8" borderId="0" applyNumberFormat="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33" fillId="0" borderId="0"/>
    <xf numFmtId="0" fontId="4" fillId="0" borderId="0"/>
    <xf numFmtId="0" fontId="33" fillId="0" borderId="0"/>
    <xf numFmtId="0" fontId="7" fillId="0" borderId="0"/>
    <xf numFmtId="0" fontId="34" fillId="0" borderId="0" applyNumberFormat="0" applyFill="0" applyBorder="0" applyAlignment="0" applyProtection="0"/>
    <xf numFmtId="0" fontId="35" fillId="0" borderId="27" applyNumberFormat="0" applyFill="0" applyAlignment="0" applyProtection="0"/>
    <xf numFmtId="0" fontId="36" fillId="25" borderId="28" applyNumberFormat="0" applyAlignment="0" applyProtection="0"/>
    <xf numFmtId="44" fontId="8" fillId="0" borderId="0" applyFont="0" applyFill="0" applyBorder="0" applyAlignment="0" applyProtection="0"/>
    <xf numFmtId="44" fontId="8"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xf numFmtId="173" fontId="8" fillId="0" borderId="0" applyFon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164" fontId="4" fillId="0" borderId="0" applyFont="0" applyFill="0" applyBorder="0" applyAlignment="0" applyProtection="0"/>
    <xf numFmtId="0" fontId="7" fillId="0" borderId="0"/>
    <xf numFmtId="0" fontId="4" fillId="0" borderId="0"/>
    <xf numFmtId="44" fontId="7" fillId="0" borderId="0" applyFont="0" applyFill="0" applyBorder="0" applyAlignment="0" applyProtection="0"/>
    <xf numFmtId="44" fontId="4" fillId="0" borderId="0" applyFont="0" applyFill="0" applyBorder="0" applyAlignment="0" applyProtection="0"/>
    <xf numFmtId="0" fontId="3" fillId="0" borderId="0"/>
    <xf numFmtId="43"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47" fillId="0" borderId="0"/>
    <xf numFmtId="0" fontId="1" fillId="0" borderId="0"/>
    <xf numFmtId="0" fontId="53" fillId="0" borderId="0"/>
  </cellStyleXfs>
  <cellXfs count="198">
    <xf numFmtId="0" fontId="0" fillId="0" borderId="0" xfId="0"/>
    <xf numFmtId="0" fontId="39" fillId="4" borderId="15" xfId="4" applyFont="1" applyFill="1" applyBorder="1"/>
    <xf numFmtId="0" fontId="40" fillId="5" borderId="15" xfId="4" applyFont="1" applyFill="1" applyBorder="1" applyAlignment="1">
      <alignment horizontal="center"/>
    </xf>
    <xf numFmtId="0" fontId="40" fillId="5" borderId="15" xfId="4" applyFont="1" applyFill="1" applyBorder="1"/>
    <xf numFmtId="0" fontId="40" fillId="32" borderId="15" xfId="4" applyFont="1" applyFill="1" applyBorder="1"/>
    <xf numFmtId="0" fontId="41" fillId="0" borderId="15" xfId="0" applyFont="1" applyBorder="1" applyAlignment="1">
      <alignment horizontal="center"/>
    </xf>
    <xf numFmtId="0" fontId="41" fillId="0" borderId="15" xfId="0" applyFont="1" applyBorder="1" applyAlignment="1">
      <alignment horizontal="center" vertical="center"/>
    </xf>
    <xf numFmtId="0" fontId="39" fillId="33" borderId="15" xfId="0" applyFont="1" applyFill="1" applyBorder="1" applyAlignment="1">
      <alignment horizontal="center"/>
    </xf>
    <xf numFmtId="0" fontId="41" fillId="0" borderId="0" xfId="0" applyFont="1"/>
    <xf numFmtId="44" fontId="41" fillId="0" borderId="0" xfId="0" applyNumberFormat="1" applyFont="1"/>
    <xf numFmtId="0" fontId="39" fillId="33" borderId="1" xfId="0" applyFont="1" applyFill="1" applyBorder="1"/>
    <xf numFmtId="0" fontId="43" fillId="33" borderId="2" xfId="0" applyFont="1" applyFill="1" applyBorder="1"/>
    <xf numFmtId="0" fontId="44" fillId="33" borderId="3" xfId="0" applyFont="1" applyFill="1" applyBorder="1"/>
    <xf numFmtId="0" fontId="43" fillId="33" borderId="1" xfId="0" applyFont="1" applyFill="1" applyBorder="1"/>
    <xf numFmtId="0" fontId="43" fillId="33" borderId="3" xfId="0" applyFont="1" applyFill="1" applyBorder="1"/>
    <xf numFmtId="0" fontId="45" fillId="0" borderId="8" xfId="0" applyFont="1" applyBorder="1" applyAlignment="1">
      <alignment wrapText="1"/>
    </xf>
    <xf numFmtId="0" fontId="45" fillId="0" borderId="8" xfId="0" applyFont="1" applyBorder="1"/>
    <xf numFmtId="44" fontId="45" fillId="0" borderId="9" xfId="0" applyNumberFormat="1" applyFont="1" applyBorder="1"/>
    <xf numFmtId="0" fontId="45" fillId="0" borderId="0" xfId="0" applyFont="1"/>
    <xf numFmtId="44" fontId="45" fillId="0" borderId="6" xfId="0" applyNumberFormat="1" applyFont="1" applyBorder="1"/>
    <xf numFmtId="0" fontId="45" fillId="0" borderId="5" xfId="0" applyFont="1" applyBorder="1"/>
    <xf numFmtId="0" fontId="39" fillId="32" borderId="15" xfId="0" applyFont="1" applyFill="1" applyBorder="1" applyAlignment="1">
      <alignment wrapText="1"/>
    </xf>
    <xf numFmtId="0" fontId="39" fillId="32" borderId="5" xfId="0" applyFont="1" applyFill="1" applyBorder="1" applyAlignment="1">
      <alignment wrapText="1"/>
    </xf>
    <xf numFmtId="0" fontId="39" fillId="32" borderId="1" xfId="3" applyFont="1" applyFill="1" applyBorder="1" applyAlignment="1">
      <alignment wrapText="1"/>
    </xf>
    <xf numFmtId="0" fontId="39" fillId="32" borderId="2" xfId="3" applyFont="1" applyFill="1" applyBorder="1" applyAlignment="1">
      <alignment horizontal="center" wrapText="1"/>
    </xf>
    <xf numFmtId="0" fontId="39" fillId="32" borderId="3" xfId="3" applyFont="1" applyFill="1" applyBorder="1" applyAlignment="1">
      <alignment horizontal="center" wrapText="1"/>
    </xf>
    <xf numFmtId="0" fontId="39" fillId="32" borderId="1" xfId="3" quotePrefix="1" applyFont="1" applyFill="1" applyBorder="1" applyAlignment="1">
      <alignment horizontal="center" wrapText="1"/>
    </xf>
    <xf numFmtId="0" fontId="39" fillId="32" borderId="2" xfId="3" quotePrefix="1" applyFont="1" applyFill="1" applyBorder="1" applyAlignment="1">
      <alignment horizontal="center" wrapText="1"/>
    </xf>
    <xf numFmtId="0" fontId="39" fillId="32" borderId="3" xfId="3" quotePrefix="1" applyFont="1" applyFill="1" applyBorder="1" applyAlignment="1">
      <alignment horizontal="center" wrapText="1"/>
    </xf>
    <xf numFmtId="0" fontId="41" fillId="0" borderId="10" xfId="0" applyFont="1" applyBorder="1"/>
    <xf numFmtId="10" fontId="41" fillId="36" borderId="0" xfId="2" applyNumberFormat="1" applyFont="1" applyFill="1" applyBorder="1"/>
    <xf numFmtId="44" fontId="41" fillId="0" borderId="0" xfId="1" applyFont="1" applyBorder="1"/>
    <xf numFmtId="44" fontId="41" fillId="0" borderId="11" xfId="0" applyNumberFormat="1" applyFont="1" applyBorder="1"/>
    <xf numFmtId="44" fontId="41" fillId="0" borderId="10" xfId="0" applyNumberFormat="1" applyFont="1" applyBorder="1"/>
    <xf numFmtId="44" fontId="41" fillId="0" borderId="10" xfId="1" applyFont="1" applyBorder="1"/>
    <xf numFmtId="44" fontId="41" fillId="0" borderId="11" xfId="1" applyFont="1" applyBorder="1"/>
    <xf numFmtId="44" fontId="41" fillId="36" borderId="0" xfId="1" applyFont="1" applyFill="1" applyBorder="1"/>
    <xf numFmtId="0" fontId="41" fillId="0" borderId="12" xfId="0" applyFont="1" applyBorder="1"/>
    <xf numFmtId="10" fontId="41" fillId="36" borderId="13" xfId="2" applyNumberFormat="1" applyFont="1" applyFill="1" applyBorder="1"/>
    <xf numFmtId="44" fontId="41" fillId="36" borderId="13" xfId="1" applyFont="1" applyFill="1" applyBorder="1"/>
    <xf numFmtId="44" fontId="41" fillId="0" borderId="14" xfId="0" applyNumberFormat="1" applyFont="1" applyBorder="1"/>
    <xf numFmtId="44" fontId="41" fillId="0" borderId="12" xfId="1" applyFont="1" applyBorder="1"/>
    <xf numFmtId="44" fontId="41" fillId="0" borderId="13" xfId="1" applyFont="1" applyBorder="1"/>
    <xf numFmtId="44" fontId="41" fillId="0" borderId="14" xfId="1" applyFont="1" applyBorder="1"/>
    <xf numFmtId="0" fontId="45" fillId="0" borderId="4" xfId="0" applyFont="1" applyBorder="1"/>
    <xf numFmtId="44" fontId="45" fillId="0" borderId="10" xfId="0" applyNumberFormat="1" applyFont="1" applyBorder="1"/>
    <xf numFmtId="44" fontId="45" fillId="0" borderId="0" xfId="0" applyNumberFormat="1" applyFont="1"/>
    <xf numFmtId="44" fontId="45" fillId="0" borderId="11" xfId="0" applyNumberFormat="1" applyFont="1" applyBorder="1"/>
    <xf numFmtId="0" fontId="45" fillId="0" borderId="1" xfId="0" applyFont="1" applyBorder="1"/>
    <xf numFmtId="0" fontId="45" fillId="0" borderId="2" xfId="0" applyFont="1" applyBorder="1"/>
    <xf numFmtId="44" fontId="45" fillId="0" borderId="3" xfId="0" applyNumberFormat="1" applyFont="1" applyBorder="1"/>
    <xf numFmtId="44" fontId="45" fillId="0" borderId="7" xfId="0" applyNumberFormat="1" applyFont="1" applyBorder="1"/>
    <xf numFmtId="44" fontId="45" fillId="0" borderId="8" xfId="0" applyNumberFormat="1" applyFont="1" applyBorder="1"/>
    <xf numFmtId="0" fontId="45" fillId="0" borderId="1" xfId="3" applyFont="1" applyBorder="1" applyAlignment="1">
      <alignment wrapText="1"/>
    </xf>
    <xf numFmtId="0" fontId="45" fillId="0" borderId="2" xfId="3" applyFont="1" applyBorder="1" applyAlignment="1">
      <alignment horizontal="center" wrapText="1"/>
    </xf>
    <xf numFmtId="0" fontId="45" fillId="0" borderId="3" xfId="3" applyFont="1" applyBorder="1" applyAlignment="1">
      <alignment horizontal="center" wrapText="1"/>
    </xf>
    <xf numFmtId="0" fontId="45" fillId="0" borderId="1" xfId="3" quotePrefix="1" applyFont="1" applyBorder="1" applyAlignment="1">
      <alignment horizontal="center" wrapText="1"/>
    </xf>
    <xf numFmtId="0" fontId="45" fillId="0" borderId="2" xfId="3" quotePrefix="1" applyFont="1" applyBorder="1" applyAlignment="1">
      <alignment horizontal="center" wrapText="1"/>
    </xf>
    <xf numFmtId="0" fontId="45" fillId="0" borderId="3" xfId="3" quotePrefix="1" applyFont="1" applyBorder="1" applyAlignment="1">
      <alignment horizontal="center" wrapText="1"/>
    </xf>
    <xf numFmtId="0" fontId="41" fillId="0" borderId="13" xfId="0" applyFont="1" applyBorder="1"/>
    <xf numFmtId="44" fontId="41" fillId="0" borderId="12" xfId="0" applyNumberFormat="1" applyFont="1" applyBorder="1"/>
    <xf numFmtId="44" fontId="41" fillId="0" borderId="13" xfId="0" applyNumberFormat="1" applyFont="1" applyBorder="1"/>
    <xf numFmtId="44" fontId="45" fillId="0" borderId="5" xfId="0" applyNumberFormat="1" applyFont="1" applyBorder="1"/>
    <xf numFmtId="44" fontId="45" fillId="0" borderId="4" xfId="0" applyNumberFormat="1" applyFont="1" applyBorder="1"/>
    <xf numFmtId="0" fontId="45" fillId="32" borderId="1" xfId="3" applyFont="1" applyFill="1" applyBorder="1" applyAlignment="1">
      <alignment wrapText="1"/>
    </xf>
    <xf numFmtId="0" fontId="45" fillId="32" borderId="2" xfId="3" applyFont="1" applyFill="1" applyBorder="1" applyAlignment="1">
      <alignment horizontal="center" wrapText="1"/>
    </xf>
    <xf numFmtId="0" fontId="45" fillId="32" borderId="3" xfId="3" applyFont="1" applyFill="1" applyBorder="1" applyAlignment="1">
      <alignment horizontal="center" wrapText="1"/>
    </xf>
    <xf numFmtId="0" fontId="45" fillId="32" borderId="1" xfId="3" quotePrefix="1" applyFont="1" applyFill="1" applyBorder="1" applyAlignment="1">
      <alignment horizontal="center" wrapText="1"/>
    </xf>
    <xf numFmtId="0" fontId="45" fillId="32" borderId="2" xfId="3" quotePrefix="1" applyFont="1" applyFill="1" applyBorder="1" applyAlignment="1">
      <alignment horizontal="center" wrapText="1"/>
    </xf>
    <xf numFmtId="0" fontId="45" fillId="32" borderId="3" xfId="3" quotePrefix="1" applyFont="1" applyFill="1" applyBorder="1" applyAlignment="1">
      <alignment horizontal="center" wrapText="1"/>
    </xf>
    <xf numFmtId="44" fontId="41" fillId="36" borderId="11" xfId="0" applyNumberFormat="1" applyFont="1" applyFill="1" applyBorder="1"/>
    <xf numFmtId="44" fontId="41" fillId="36" borderId="10" xfId="0" applyNumberFormat="1" applyFont="1" applyFill="1" applyBorder="1"/>
    <xf numFmtId="44" fontId="41" fillId="36" borderId="0" xfId="0" applyNumberFormat="1" applyFont="1" applyFill="1"/>
    <xf numFmtId="44" fontId="41" fillId="36" borderId="14" xfId="0" applyNumberFormat="1" applyFont="1" applyFill="1" applyBorder="1"/>
    <xf numFmtId="44" fontId="41" fillId="36" borderId="12" xfId="0" applyNumberFormat="1" applyFont="1" applyFill="1" applyBorder="1"/>
    <xf numFmtId="44" fontId="41" fillId="36" borderId="13" xfId="0" applyNumberFormat="1" applyFont="1" applyFill="1" applyBorder="1"/>
    <xf numFmtId="0" fontId="45" fillId="2" borderId="4" xfId="0" applyFont="1" applyFill="1" applyBorder="1"/>
    <xf numFmtId="0" fontId="45" fillId="2" borderId="5" xfId="0" applyFont="1" applyFill="1" applyBorder="1"/>
    <xf numFmtId="44" fontId="45" fillId="2" borderId="5" xfId="0" applyNumberFormat="1" applyFont="1" applyFill="1" applyBorder="1"/>
    <xf numFmtId="44" fontId="45" fillId="2" borderId="4" xfId="0" applyNumberFormat="1" applyFont="1" applyFill="1" applyBorder="1"/>
    <xf numFmtId="44" fontId="45" fillId="2" borderId="6" xfId="0" applyNumberFormat="1" applyFont="1" applyFill="1" applyBorder="1"/>
    <xf numFmtId="0" fontId="45" fillId="2" borderId="1" xfId="0" applyFont="1" applyFill="1" applyBorder="1"/>
    <xf numFmtId="0" fontId="45" fillId="2" borderId="2" xfId="0" applyFont="1" applyFill="1" applyBorder="1"/>
    <xf numFmtId="0" fontId="41" fillId="0" borderId="11" xfId="0" applyFont="1" applyBorder="1"/>
    <xf numFmtId="0" fontId="39" fillId="33" borderId="2" xfId="0" applyFont="1" applyFill="1" applyBorder="1"/>
    <xf numFmtId="44" fontId="39" fillId="33" borderId="2" xfId="1" applyFont="1" applyFill="1" applyBorder="1" applyAlignment="1">
      <alignment horizontal="center"/>
    </xf>
    <xf numFmtId="44" fontId="39" fillId="33" borderId="3" xfId="1" applyFont="1" applyFill="1" applyBorder="1" applyAlignment="1"/>
    <xf numFmtId="44" fontId="39" fillId="33" borderId="1" xfId="1" applyFont="1" applyFill="1" applyBorder="1" applyAlignment="1"/>
    <xf numFmtId="44" fontId="39" fillId="33" borderId="2" xfId="1" applyFont="1" applyFill="1" applyBorder="1" applyAlignment="1"/>
    <xf numFmtId="0" fontId="39" fillId="32" borderId="15" xfId="4" applyFont="1" applyFill="1" applyBorder="1"/>
    <xf numFmtId="0" fontId="41" fillId="0" borderId="1" xfId="0" applyFont="1" applyBorder="1"/>
    <xf numFmtId="44" fontId="41" fillId="36" borderId="15" xfId="1" applyFont="1" applyFill="1" applyBorder="1"/>
    <xf numFmtId="0" fontId="42" fillId="3" borderId="17" xfId="8" applyFont="1" applyFill="1" applyBorder="1"/>
    <xf numFmtId="0" fontId="46" fillId="0" borderId="0" xfId="0" applyFont="1"/>
    <xf numFmtId="0" fontId="41" fillId="0" borderId="15" xfId="0" applyFont="1" applyBorder="1"/>
    <xf numFmtId="0" fontId="41" fillId="0" borderId="7" xfId="0" applyFont="1" applyBorder="1"/>
    <xf numFmtId="0" fontId="41" fillId="0" borderId="4" xfId="0" applyFont="1" applyBorder="1"/>
    <xf numFmtId="9" fontId="41" fillId="0" borderId="15" xfId="0" applyNumberFormat="1" applyFont="1" applyBorder="1"/>
    <xf numFmtId="0" fontId="45" fillId="32" borderId="1" xfId="0" applyFont="1" applyFill="1" applyBorder="1"/>
    <xf numFmtId="0" fontId="45" fillId="32" borderId="2" xfId="0" applyFont="1" applyFill="1" applyBorder="1"/>
    <xf numFmtId="0" fontId="45" fillId="32" borderId="3" xfId="0" applyFont="1" applyFill="1" applyBorder="1"/>
    <xf numFmtId="9" fontId="41" fillId="36" borderId="15" xfId="0" applyNumberFormat="1" applyFont="1" applyFill="1" applyBorder="1"/>
    <xf numFmtId="9" fontId="41" fillId="35" borderId="15" xfId="0" applyNumberFormat="1" applyFont="1" applyFill="1" applyBorder="1"/>
    <xf numFmtId="0" fontId="41" fillId="0" borderId="0" xfId="0" applyFont="1" applyAlignment="1">
      <alignment horizontal="left"/>
    </xf>
    <xf numFmtId="0" fontId="41" fillId="0" borderId="0" xfId="0" applyFont="1" applyAlignment="1">
      <alignment horizontal="right"/>
    </xf>
    <xf numFmtId="0" fontId="41" fillId="33" borderId="0" xfId="0" applyFont="1" applyFill="1"/>
    <xf numFmtId="0" fontId="40" fillId="33" borderId="5" xfId="0" applyFont="1" applyFill="1" applyBorder="1"/>
    <xf numFmtId="0" fontId="39" fillId="33" borderId="15" xfId="0" applyFont="1" applyFill="1" applyBorder="1"/>
    <xf numFmtId="0" fontId="39" fillId="33" borderId="15" xfId="0" applyFont="1" applyFill="1" applyBorder="1" applyAlignment="1">
      <alignment horizontal="left" wrapText="1"/>
    </xf>
    <xf numFmtId="0" fontId="39" fillId="33" borderId="15" xfId="0" applyFont="1" applyFill="1" applyBorder="1" applyAlignment="1">
      <alignment wrapText="1"/>
    </xf>
    <xf numFmtId="0" fontId="41" fillId="34" borderId="15" xfId="0" applyFont="1" applyFill="1" applyBorder="1"/>
    <xf numFmtId="0" fontId="41" fillId="34" borderId="15" xfId="0" applyFont="1" applyFill="1" applyBorder="1" applyAlignment="1">
      <alignment horizontal="left"/>
    </xf>
    <xf numFmtId="0" fontId="41" fillId="0" borderId="15" xfId="0" applyFont="1" applyBorder="1" applyAlignment="1">
      <alignment horizontal="right"/>
    </xf>
    <xf numFmtId="2" fontId="41" fillId="34" borderId="15" xfId="0" applyNumberFormat="1" applyFont="1" applyFill="1" applyBorder="1"/>
    <xf numFmtId="0" fontId="41" fillId="33" borderId="15" xfId="0" applyFont="1" applyFill="1" applyBorder="1"/>
    <xf numFmtId="44" fontId="41" fillId="34" borderId="15" xfId="1" applyFont="1" applyFill="1" applyBorder="1"/>
    <xf numFmtId="44" fontId="41" fillId="0" borderId="15" xfId="0" applyNumberFormat="1" applyFont="1" applyBorder="1"/>
    <xf numFmtId="0" fontId="40" fillId="32" borderId="15" xfId="4" applyFont="1" applyFill="1" applyBorder="1" applyAlignment="1">
      <alignment horizontal="center"/>
    </xf>
    <xf numFmtId="10" fontId="45" fillId="0" borderId="5" xfId="0" applyNumberFormat="1" applyFont="1" applyBorder="1"/>
    <xf numFmtId="2" fontId="41" fillId="0" borderId="0" xfId="0" applyNumberFormat="1" applyFont="1"/>
    <xf numFmtId="0" fontId="39" fillId="4" borderId="15" xfId="4" applyFont="1" applyFill="1" applyBorder="1" applyAlignment="1">
      <alignment horizontal="right" wrapText="1"/>
    </xf>
    <xf numFmtId="44" fontId="41" fillId="0" borderId="0" xfId="0" applyNumberFormat="1" applyFont="1" applyAlignment="1">
      <alignment horizontal="right"/>
    </xf>
    <xf numFmtId="43" fontId="41" fillId="0" borderId="15" xfId="7" applyFont="1" applyBorder="1" applyAlignment="1">
      <alignment horizontal="right"/>
    </xf>
    <xf numFmtId="43" fontId="41" fillId="0" borderId="15" xfId="1" applyNumberFormat="1" applyFont="1" applyBorder="1" applyAlignment="1">
      <alignment horizontal="right"/>
    </xf>
    <xf numFmtId="44" fontId="41" fillId="0" borderId="15" xfId="1" applyFont="1" applyBorder="1" applyAlignment="1">
      <alignment horizontal="right"/>
    </xf>
    <xf numFmtId="43" fontId="41" fillId="0" borderId="0" xfId="0" applyNumberFormat="1" applyFont="1" applyAlignment="1">
      <alignment horizontal="right"/>
    </xf>
    <xf numFmtId="44" fontId="39" fillId="4" borderId="15" xfId="4" applyNumberFormat="1" applyFont="1" applyFill="1" applyBorder="1" applyAlignment="1">
      <alignment horizontal="right" wrapText="1"/>
    </xf>
    <xf numFmtId="0" fontId="41" fillId="31" borderId="15" xfId="0" applyFont="1" applyFill="1" applyBorder="1"/>
    <xf numFmtId="0" fontId="41" fillId="0" borderId="1" xfId="0" applyFont="1" applyBorder="1" applyAlignment="1">
      <alignment horizontal="right"/>
    </xf>
    <xf numFmtId="0" fontId="39" fillId="32" borderId="15" xfId="4" applyFont="1" applyFill="1" applyBorder="1" applyAlignment="1">
      <alignment horizontal="right"/>
    </xf>
    <xf numFmtId="0" fontId="40" fillId="0" borderId="0" xfId="0" applyFont="1"/>
    <xf numFmtId="2" fontId="41" fillId="31" borderId="15" xfId="0" applyNumberFormat="1" applyFont="1" applyFill="1" applyBorder="1" applyAlignment="1">
      <alignment horizontal="center"/>
    </xf>
    <xf numFmtId="0" fontId="49" fillId="0" borderId="0" xfId="0" applyFont="1"/>
    <xf numFmtId="0" fontId="50" fillId="0" borderId="0" xfId="0" applyFont="1"/>
    <xf numFmtId="0" fontId="41" fillId="0" borderId="0" xfId="0" applyFont="1" applyAlignment="1">
      <alignment horizontal="center"/>
    </xf>
    <xf numFmtId="0" fontId="39" fillId="33" borderId="15" xfId="0" applyFont="1" applyFill="1" applyBorder="1" applyAlignment="1">
      <alignment horizontal="right" wrapText="1"/>
    </xf>
    <xf numFmtId="0" fontId="39" fillId="33" borderId="15" xfId="0" applyFont="1" applyFill="1" applyBorder="1" applyAlignment="1">
      <alignment horizontal="left"/>
    </xf>
    <xf numFmtId="43" fontId="41" fillId="36" borderId="15" xfId="1" applyNumberFormat="1" applyFont="1" applyFill="1" applyBorder="1" applyAlignment="1">
      <alignment horizontal="right"/>
    </xf>
    <xf numFmtId="2" fontId="51" fillId="34" borderId="15" xfId="0" applyNumberFormat="1" applyFont="1" applyFill="1" applyBorder="1"/>
    <xf numFmtId="2" fontId="45" fillId="0" borderId="0" xfId="0" applyNumberFormat="1" applyFont="1"/>
    <xf numFmtId="2" fontId="39" fillId="33" borderId="15" xfId="0" applyNumberFormat="1" applyFont="1" applyFill="1" applyBorder="1" applyAlignment="1">
      <alignment wrapText="1"/>
    </xf>
    <xf numFmtId="44" fontId="41" fillId="36" borderId="15" xfId="0" applyNumberFormat="1" applyFont="1" applyFill="1" applyBorder="1"/>
    <xf numFmtId="43" fontId="41" fillId="0" borderId="15" xfId="1" applyNumberFormat="1" applyFont="1" applyFill="1" applyBorder="1" applyAlignment="1">
      <alignment horizontal="right"/>
    </xf>
    <xf numFmtId="0" fontId="45" fillId="0" borderId="0" xfId="0" applyFont="1" applyAlignment="1">
      <alignment horizontal="center"/>
    </xf>
    <xf numFmtId="0" fontId="39" fillId="33" borderId="15" xfId="0" applyFont="1" applyFill="1" applyBorder="1" applyAlignment="1">
      <alignment horizontal="center" wrapText="1"/>
    </xf>
    <xf numFmtId="10" fontId="41" fillId="36" borderId="0" xfId="2" applyNumberFormat="1" applyFont="1" applyFill="1" applyBorder="1" applyAlignment="1"/>
    <xf numFmtId="10" fontId="41" fillId="0" borderId="0" xfId="2" applyNumberFormat="1" applyFont="1" applyFill="1" applyBorder="1" applyAlignment="1"/>
    <xf numFmtId="44" fontId="41" fillId="36" borderId="29" xfId="0" applyNumberFormat="1" applyFont="1" applyFill="1" applyBorder="1"/>
    <xf numFmtId="0" fontId="52" fillId="0" borderId="0" xfId="0" applyFont="1"/>
    <xf numFmtId="44" fontId="39" fillId="33" borderId="15" xfId="0" applyNumberFormat="1" applyFont="1" applyFill="1" applyBorder="1" applyAlignment="1">
      <alignment wrapText="1"/>
    </xf>
    <xf numFmtId="174" fontId="41" fillId="36" borderId="15" xfId="2" applyNumberFormat="1" applyFont="1" applyFill="1" applyBorder="1" applyAlignment="1"/>
    <xf numFmtId="44" fontId="41" fillId="36" borderId="16" xfId="0" applyNumberFormat="1" applyFont="1" applyFill="1" applyBorder="1"/>
    <xf numFmtId="44" fontId="41" fillId="36" borderId="31" xfId="0" applyNumberFormat="1" applyFont="1" applyFill="1" applyBorder="1"/>
    <xf numFmtId="0" fontId="8" fillId="0" borderId="17" xfId="0" applyFont="1" applyBorder="1"/>
    <xf numFmtId="0" fontId="41" fillId="0" borderId="0" xfId="0" quotePrefix="1" applyFont="1"/>
    <xf numFmtId="0" fontId="54" fillId="32" borderId="15" xfId="4" applyFont="1" applyFill="1" applyBorder="1" applyAlignment="1">
      <alignment horizontal="center"/>
    </xf>
    <xf numFmtId="0" fontId="41" fillId="0" borderId="29" xfId="0" applyFont="1" applyBorder="1" applyAlignment="1">
      <alignment vertical="center" wrapText="1"/>
    </xf>
    <xf numFmtId="174" fontId="41" fillId="0" borderId="15" xfId="2" applyNumberFormat="1" applyFont="1" applyFill="1" applyBorder="1" applyAlignment="1"/>
    <xf numFmtId="0" fontId="51" fillId="0" borderId="15" xfId="0" applyFont="1" applyBorder="1"/>
    <xf numFmtId="10" fontId="41" fillId="36" borderId="0" xfId="2" applyNumberFormat="1" applyFont="1" applyFill="1" applyBorder="1" applyAlignment="1">
      <alignment horizontal="center"/>
    </xf>
    <xf numFmtId="2" fontId="51" fillId="31" borderId="15" xfId="0" applyNumberFormat="1" applyFont="1" applyFill="1" applyBorder="1" applyAlignment="1">
      <alignment horizontal="center"/>
    </xf>
    <xf numFmtId="44" fontId="39" fillId="4" borderId="1" xfId="4" applyNumberFormat="1" applyFont="1" applyFill="1" applyBorder="1" applyAlignment="1">
      <alignment horizontal="right" wrapText="1"/>
    </xf>
    <xf numFmtId="174" fontId="41" fillId="0" borderId="15" xfId="1" applyNumberFormat="1" applyFont="1" applyBorder="1" applyAlignment="1">
      <alignment horizontal="right"/>
    </xf>
    <xf numFmtId="9" fontId="43" fillId="36" borderId="15" xfId="2" applyFont="1" applyFill="1" applyBorder="1" applyAlignment="1">
      <alignment horizontal="right" wrapText="1"/>
    </xf>
    <xf numFmtId="0" fontId="55" fillId="37" borderId="17" xfId="5" applyFont="1" applyFill="1" applyBorder="1" applyAlignment="1">
      <alignment horizontal="center" vertical="center"/>
    </xf>
    <xf numFmtId="175" fontId="55" fillId="37" borderId="17" xfId="5" applyNumberFormat="1" applyFont="1" applyFill="1" applyBorder="1" applyAlignment="1">
      <alignment horizontal="center" vertical="center"/>
    </xf>
    <xf numFmtId="0" fontId="55" fillId="37" borderId="17" xfId="6" applyFont="1" applyFill="1" applyBorder="1" applyAlignment="1">
      <alignment horizontal="left" vertical="center"/>
    </xf>
    <xf numFmtId="0" fontId="55" fillId="37" borderId="17" xfId="5" applyFont="1" applyFill="1" applyBorder="1" applyAlignment="1">
      <alignment horizontal="left" vertical="center"/>
    </xf>
    <xf numFmtId="176" fontId="55" fillId="37" borderId="17" xfId="5" applyNumberFormat="1" applyFont="1" applyFill="1" applyBorder="1" applyAlignment="1">
      <alignment vertical="center"/>
    </xf>
    <xf numFmtId="176" fontId="41" fillId="0" borderId="0" xfId="0" applyNumberFormat="1" applyFont="1"/>
    <xf numFmtId="0" fontId="51" fillId="36" borderId="15" xfId="0" applyFont="1" applyFill="1" applyBorder="1"/>
    <xf numFmtId="43" fontId="41" fillId="0" borderId="0" xfId="0" applyNumberFormat="1" applyFont="1"/>
    <xf numFmtId="0" fontId="56" fillId="0" borderId="17" xfId="0" applyFont="1" applyBorder="1"/>
    <xf numFmtId="0" fontId="56" fillId="0" borderId="32" xfId="0" applyFont="1" applyBorder="1"/>
    <xf numFmtId="0" fontId="42" fillId="31" borderId="15" xfId="0" applyFont="1" applyFill="1" applyBorder="1"/>
    <xf numFmtId="0" fontId="41" fillId="0" borderId="8" xfId="0" applyFont="1" applyBorder="1"/>
    <xf numFmtId="0" fontId="41" fillId="0" borderId="5" xfId="0" applyFont="1" applyBorder="1"/>
    <xf numFmtId="0" fontId="39" fillId="4" borderId="10" xfId="4" applyFont="1" applyFill="1" applyBorder="1" applyAlignment="1">
      <alignment horizontal="left"/>
    </xf>
    <xf numFmtId="0" fontId="39" fillId="4" borderId="0" xfId="4" applyFont="1" applyFill="1" applyAlignment="1">
      <alignment horizontal="left"/>
    </xf>
    <xf numFmtId="0" fontId="40" fillId="32" borderId="0" xfId="0" applyFont="1" applyFill="1" applyAlignment="1">
      <alignment horizontal="left" vertical="top" wrapText="1"/>
    </xf>
    <xf numFmtId="0" fontId="59" fillId="32" borderId="0" xfId="0" applyFont="1" applyFill="1" applyAlignment="1">
      <alignment horizontal="left" vertical="top" wrapText="1"/>
    </xf>
    <xf numFmtId="0" fontId="39" fillId="32" borderId="1" xfId="3" quotePrefix="1" applyFont="1" applyFill="1" applyBorder="1" applyAlignment="1">
      <alignment horizontal="center" wrapText="1"/>
    </xf>
    <xf numFmtId="0" fontId="39" fillId="32" borderId="2" xfId="3" quotePrefix="1" applyFont="1" applyFill="1" applyBorder="1" applyAlignment="1">
      <alignment horizontal="center" wrapText="1"/>
    </xf>
    <xf numFmtId="0" fontId="39" fillId="32" borderId="3" xfId="3" quotePrefix="1" applyFont="1" applyFill="1" applyBorder="1" applyAlignment="1">
      <alignment horizontal="center" wrapText="1"/>
    </xf>
    <xf numFmtId="0" fontId="41" fillId="0" borderId="16" xfId="0" applyFont="1" applyBorder="1" applyAlignment="1">
      <alignment horizontal="center" vertical="center" wrapText="1"/>
    </xf>
    <xf numFmtId="0" fontId="41" fillId="0" borderId="29" xfId="0" applyFont="1" applyBorder="1" applyAlignment="1">
      <alignment horizontal="center" vertical="center" wrapText="1"/>
    </xf>
    <xf numFmtId="0" fontId="39" fillId="33" borderId="15" xfId="0" applyFont="1" applyFill="1" applyBorder="1" applyAlignment="1">
      <alignment horizontal="center"/>
    </xf>
    <xf numFmtId="0" fontId="45" fillId="32" borderId="15" xfId="0" applyFont="1" applyFill="1" applyBorder="1" applyAlignment="1">
      <alignment horizontal="center"/>
    </xf>
    <xf numFmtId="0" fontId="41" fillId="31" borderId="16" xfId="0" applyFont="1" applyFill="1" applyBorder="1" applyAlignment="1">
      <alignment horizontal="left" wrapText="1"/>
    </xf>
    <xf numFmtId="0" fontId="41" fillId="31" borderId="29" xfId="0" applyFont="1" applyFill="1" applyBorder="1" applyAlignment="1">
      <alignment horizontal="left" wrapText="1"/>
    </xf>
    <xf numFmtId="0" fontId="41" fillId="31" borderId="30" xfId="0" applyFont="1" applyFill="1" applyBorder="1" applyAlignment="1">
      <alignment horizontal="left" wrapText="1"/>
    </xf>
    <xf numFmtId="10" fontId="41" fillId="36" borderId="0" xfId="2" applyNumberFormat="1" applyFont="1" applyFill="1" applyBorder="1" applyAlignment="1">
      <alignment horizontal="center"/>
    </xf>
    <xf numFmtId="0" fontId="39" fillId="33" borderId="5" xfId="0" applyFont="1" applyFill="1" applyBorder="1" applyAlignment="1">
      <alignment horizontal="left" wrapText="1"/>
    </xf>
    <xf numFmtId="0" fontId="39" fillId="33" borderId="4" xfId="0" applyFont="1" applyFill="1" applyBorder="1" applyAlignment="1">
      <alignment horizontal="center" wrapText="1"/>
    </xf>
    <xf numFmtId="0" fontId="39" fillId="33" borderId="5" xfId="0" applyFont="1" applyFill="1" applyBorder="1" applyAlignment="1">
      <alignment horizontal="center" wrapText="1"/>
    </xf>
    <xf numFmtId="0" fontId="39" fillId="33" borderId="5" xfId="0" applyFont="1" applyFill="1" applyBorder="1" applyAlignment="1">
      <alignment horizontal="center"/>
    </xf>
    <xf numFmtId="0" fontId="40" fillId="5" borderId="15" xfId="4" applyFont="1" applyFill="1" applyBorder="1" applyAlignment="1">
      <alignment horizontal="left"/>
    </xf>
    <xf numFmtId="0" fontId="41" fillId="36" borderId="15" xfId="0" applyFont="1" applyFill="1" applyBorder="1" applyAlignment="1">
      <alignment horizontal="center"/>
    </xf>
  </cellXfs>
  <cellStyles count="147">
    <cellStyle name="20% - Accent1 2" xfId="13" xr:uid="{00000000-0005-0000-0000-000000000000}"/>
    <cellStyle name="20% - Accent2 2" xfId="14" xr:uid="{00000000-0005-0000-0000-000001000000}"/>
    <cellStyle name="20% - Accent3 2" xfId="15" xr:uid="{00000000-0005-0000-0000-000002000000}"/>
    <cellStyle name="20% - Accent4 2" xfId="16" xr:uid="{00000000-0005-0000-0000-000003000000}"/>
    <cellStyle name="20% - Accent5 2" xfId="17" xr:uid="{00000000-0005-0000-0000-000004000000}"/>
    <cellStyle name="20% - Accent6 2" xfId="18" xr:uid="{00000000-0005-0000-0000-000005000000}"/>
    <cellStyle name="40% - Accent1 2" xfId="19" xr:uid="{00000000-0005-0000-0000-000006000000}"/>
    <cellStyle name="40% - Accent2 2" xfId="20" xr:uid="{00000000-0005-0000-0000-000007000000}"/>
    <cellStyle name="40% - Accent3 2" xfId="21" xr:uid="{00000000-0005-0000-0000-000008000000}"/>
    <cellStyle name="40% - Accent4 2" xfId="22" xr:uid="{00000000-0005-0000-0000-000009000000}"/>
    <cellStyle name="40% - Accent5 2" xfId="23" xr:uid="{00000000-0005-0000-0000-00000A000000}"/>
    <cellStyle name="40% - Accent6 2" xfId="24" xr:uid="{00000000-0005-0000-0000-00000B000000}"/>
    <cellStyle name="60% - Accent1 2" xfId="25" xr:uid="{00000000-0005-0000-0000-00000C000000}"/>
    <cellStyle name="60% - Accent2 2" xfId="26" xr:uid="{00000000-0005-0000-0000-00000D000000}"/>
    <cellStyle name="60% - Accent3 2" xfId="27" xr:uid="{00000000-0005-0000-0000-00000E000000}"/>
    <cellStyle name="60% - Accent4 2" xfId="28" xr:uid="{00000000-0005-0000-0000-00000F000000}"/>
    <cellStyle name="60% - Accent5 2" xfId="29" xr:uid="{00000000-0005-0000-0000-000010000000}"/>
    <cellStyle name="60% - Accent6 2" xfId="30" xr:uid="{00000000-0005-0000-0000-000011000000}"/>
    <cellStyle name="Accent1 2" xfId="31" xr:uid="{00000000-0005-0000-0000-000012000000}"/>
    <cellStyle name="Accent2 2" xfId="32" xr:uid="{00000000-0005-0000-0000-000013000000}"/>
    <cellStyle name="Accent3 2" xfId="33" xr:uid="{00000000-0005-0000-0000-000014000000}"/>
    <cellStyle name="Accent4 2" xfId="34" xr:uid="{00000000-0005-0000-0000-000015000000}"/>
    <cellStyle name="Accent5 2" xfId="35" xr:uid="{00000000-0005-0000-0000-000016000000}"/>
    <cellStyle name="Accent6 2" xfId="36" xr:uid="{00000000-0005-0000-0000-000017000000}"/>
    <cellStyle name="Berekening 2" xfId="37" xr:uid="{00000000-0005-0000-0000-000018000000}"/>
    <cellStyle name="Comma [0]" xfId="38" xr:uid="{00000000-0005-0000-0000-000019000000}"/>
    <cellStyle name="Comma_CALCULATIEBLAD.XLS" xfId="39" xr:uid="{00000000-0005-0000-0000-00001A000000}"/>
    <cellStyle name="Controlecel 2" xfId="40" xr:uid="{00000000-0005-0000-0000-00001B000000}"/>
    <cellStyle name="Currency [0]_AA BCR/ Basis ruimtestaat 13.0" xfId="41" xr:uid="{00000000-0005-0000-0000-00001C000000}"/>
    <cellStyle name="Currency_AA BCR/ Basis ruimtestaat 13.0" xfId="42" xr:uid="{00000000-0005-0000-0000-00001D000000}"/>
    <cellStyle name="euro" xfId="43" xr:uid="{00000000-0005-0000-0000-00001E000000}"/>
    <cellStyle name="Euro 10" xfId="44" xr:uid="{00000000-0005-0000-0000-00001F000000}"/>
    <cellStyle name="Euro 10 2" xfId="45" xr:uid="{00000000-0005-0000-0000-000020000000}"/>
    <cellStyle name="Euro 10 3" xfId="46" xr:uid="{00000000-0005-0000-0000-000021000000}"/>
    <cellStyle name="Euro 11" xfId="47" xr:uid="{00000000-0005-0000-0000-000022000000}"/>
    <cellStyle name="Euro 2" xfId="48" xr:uid="{00000000-0005-0000-0000-000023000000}"/>
    <cellStyle name="Euro 2 2" xfId="49" xr:uid="{00000000-0005-0000-0000-000024000000}"/>
    <cellStyle name="Euro 2 2 2" xfId="50" xr:uid="{00000000-0005-0000-0000-000025000000}"/>
    <cellStyle name="Euro 3" xfId="51" xr:uid="{00000000-0005-0000-0000-000026000000}"/>
    <cellStyle name="Euro 3 2" xfId="52" xr:uid="{00000000-0005-0000-0000-000027000000}"/>
    <cellStyle name="Euro 3 3" xfId="53" xr:uid="{00000000-0005-0000-0000-000028000000}"/>
    <cellStyle name="Euro 4" xfId="54" xr:uid="{00000000-0005-0000-0000-000029000000}"/>
    <cellStyle name="Euro 4 2" xfId="55" xr:uid="{00000000-0005-0000-0000-00002A000000}"/>
    <cellStyle name="Euro 5" xfId="56" xr:uid="{00000000-0005-0000-0000-00002B000000}"/>
    <cellStyle name="Euro 5 2" xfId="57" xr:uid="{00000000-0005-0000-0000-00002C000000}"/>
    <cellStyle name="Euro 6" xfId="58" xr:uid="{00000000-0005-0000-0000-00002D000000}"/>
    <cellStyle name="Euro 7" xfId="59" xr:uid="{00000000-0005-0000-0000-00002E000000}"/>
    <cellStyle name="Euro 8" xfId="60" xr:uid="{00000000-0005-0000-0000-00002F000000}"/>
    <cellStyle name="Euro 8 2" xfId="61" xr:uid="{00000000-0005-0000-0000-000030000000}"/>
    <cellStyle name="Euro 8 3" xfId="62" xr:uid="{00000000-0005-0000-0000-000031000000}"/>
    <cellStyle name="Euro 9" xfId="63" xr:uid="{00000000-0005-0000-0000-000032000000}"/>
    <cellStyle name="Euro 9 2" xfId="64" xr:uid="{00000000-0005-0000-0000-000033000000}"/>
    <cellStyle name="Euro 9 3" xfId="65" xr:uid="{00000000-0005-0000-0000-000034000000}"/>
    <cellStyle name="Euro_09 1007 Programma FMK" xfId="66" xr:uid="{00000000-0005-0000-0000-000035000000}"/>
    <cellStyle name="Followed Hyperlink_AFRPPRIJS.xls" xfId="67" xr:uid="{00000000-0005-0000-0000-000036000000}"/>
    <cellStyle name="Gekoppelde cel 2" xfId="68" xr:uid="{00000000-0005-0000-0000-000037000000}"/>
    <cellStyle name="Goed 2" xfId="69" xr:uid="{00000000-0005-0000-0000-000038000000}"/>
    <cellStyle name="Hyperlink 2" xfId="70" xr:uid="{00000000-0005-0000-0000-000039000000}"/>
    <cellStyle name="invoer 2" xfId="71" xr:uid="{00000000-0005-0000-0000-00003A000000}"/>
    <cellStyle name="invoer 2 2" xfId="72" xr:uid="{00000000-0005-0000-0000-00003B000000}"/>
    <cellStyle name="invoer 3" xfId="73" xr:uid="{00000000-0005-0000-0000-00003C000000}"/>
    <cellStyle name="invoer 3 2" xfId="74" xr:uid="{00000000-0005-0000-0000-00003D000000}"/>
    <cellStyle name="invoer 4" xfId="75" xr:uid="{00000000-0005-0000-0000-00003E000000}"/>
    <cellStyle name="Komma" xfId="7" builtinId="3"/>
    <cellStyle name="Komma 2" xfId="76" xr:uid="{00000000-0005-0000-0000-000040000000}"/>
    <cellStyle name="Komma 2 2" xfId="77" xr:uid="{00000000-0005-0000-0000-000041000000}"/>
    <cellStyle name="Komma 2 3" xfId="78" xr:uid="{00000000-0005-0000-0000-000042000000}"/>
    <cellStyle name="Komma 2 4" xfId="138" xr:uid="{00000000-0005-0000-0000-000043000000}"/>
    <cellStyle name="Komma 3" xfId="79" xr:uid="{00000000-0005-0000-0000-000044000000}"/>
    <cellStyle name="Komma 3 2" xfId="80" xr:uid="{00000000-0005-0000-0000-000045000000}"/>
    <cellStyle name="Komma 3 3" xfId="81" xr:uid="{00000000-0005-0000-0000-000046000000}"/>
    <cellStyle name="Komma 4" xfId="82" xr:uid="{00000000-0005-0000-0000-000047000000}"/>
    <cellStyle name="Komma 4 2" xfId="83" xr:uid="{00000000-0005-0000-0000-000048000000}"/>
    <cellStyle name="Komma 4 3" xfId="84" xr:uid="{00000000-0005-0000-0000-000049000000}"/>
    <cellStyle name="Komma 5" xfId="85" xr:uid="{00000000-0005-0000-0000-00004A000000}"/>
    <cellStyle name="Komma 6" xfId="86" xr:uid="{00000000-0005-0000-0000-00004B000000}"/>
    <cellStyle name="kop" xfId="87" xr:uid="{00000000-0005-0000-0000-00004C000000}"/>
    <cellStyle name="Kop 1 2" xfId="88" xr:uid="{00000000-0005-0000-0000-00004D000000}"/>
    <cellStyle name="Kop 2 2" xfId="89" xr:uid="{00000000-0005-0000-0000-00004E000000}"/>
    <cellStyle name="Kop 3 2" xfId="90" xr:uid="{00000000-0005-0000-0000-00004F000000}"/>
    <cellStyle name="Kop 4 2" xfId="91" xr:uid="{00000000-0005-0000-0000-000050000000}"/>
    <cellStyle name="Koppen_rekenblad" xfId="92" xr:uid="{00000000-0005-0000-0000-000051000000}"/>
    <cellStyle name="koppenrekenblad2" xfId="93" xr:uid="{00000000-0005-0000-0000-000052000000}"/>
    <cellStyle name="koppenrekenblad2 2" xfId="94" xr:uid="{00000000-0005-0000-0000-000053000000}"/>
    <cellStyle name="m2" xfId="95" xr:uid="{00000000-0005-0000-0000-000054000000}"/>
    <cellStyle name="Neutraal 2" xfId="96" xr:uid="{00000000-0005-0000-0000-000055000000}"/>
    <cellStyle name="Normal_ KLM-CTR(STA)-Recap.xls" xfId="97" xr:uid="{00000000-0005-0000-0000-000056000000}"/>
    <cellStyle name="Notitie 2" xfId="98" xr:uid="{00000000-0005-0000-0000-000057000000}"/>
    <cellStyle name="Ongedefinieerd" xfId="99" xr:uid="{00000000-0005-0000-0000-000058000000}"/>
    <cellStyle name="Ongedefinieerd 2" xfId="100" xr:uid="{00000000-0005-0000-0000-000059000000}"/>
    <cellStyle name="Ongedefinieerd 2 2" xfId="101" xr:uid="{00000000-0005-0000-0000-00005A000000}"/>
    <cellStyle name="Ongedefinieerd 3" xfId="102" xr:uid="{00000000-0005-0000-0000-00005B000000}"/>
    <cellStyle name="Ongedefinieerd 3 2" xfId="103" xr:uid="{00000000-0005-0000-0000-00005C000000}"/>
    <cellStyle name="Ongeldig 2" xfId="104" xr:uid="{00000000-0005-0000-0000-00005D000000}"/>
    <cellStyle name="Procent" xfId="2" builtinId="5"/>
    <cellStyle name="Procent 2" xfId="105" xr:uid="{00000000-0005-0000-0000-00005F000000}"/>
    <cellStyle name="Procent 2 2" xfId="106" xr:uid="{00000000-0005-0000-0000-000060000000}"/>
    <cellStyle name="Procent 2 3" xfId="107" xr:uid="{00000000-0005-0000-0000-000061000000}"/>
    <cellStyle name="Procent 3" xfId="108" xr:uid="{00000000-0005-0000-0000-000062000000}"/>
    <cellStyle name="Procent 3 2" xfId="109" xr:uid="{00000000-0005-0000-0000-000063000000}"/>
    <cellStyle name="Procent 3 3" xfId="110" xr:uid="{00000000-0005-0000-0000-000064000000}"/>
    <cellStyle name="Procent 4" xfId="111" xr:uid="{00000000-0005-0000-0000-000065000000}"/>
    <cellStyle name="Ruimtestaat_Koppen" xfId="11" xr:uid="{00000000-0005-0000-0000-000066000000}"/>
    <cellStyle name="Standaard" xfId="0" builtinId="0"/>
    <cellStyle name="Standaard 10" xfId="137" xr:uid="{00000000-0005-0000-0000-000068000000}"/>
    <cellStyle name="Standaard 10 2" xfId="143" xr:uid="{00000000-0005-0000-0000-000069000000}"/>
    <cellStyle name="Standaard 11" xfId="144" xr:uid="{00000000-0005-0000-0000-00006A000000}"/>
    <cellStyle name="Standaard 12" xfId="145" xr:uid="{8ADA96C3-E6E2-41AE-BFBE-38295492BC97}"/>
    <cellStyle name="Standaard 2" xfId="5" xr:uid="{00000000-0005-0000-0000-00006B000000}"/>
    <cellStyle name="Standaard 2 2" xfId="6" xr:uid="{00000000-0005-0000-0000-00006C000000}"/>
    <cellStyle name="Standaard 2 2 2" xfId="113" xr:uid="{00000000-0005-0000-0000-00006D000000}"/>
    <cellStyle name="Standaard 2 2 3" xfId="112" xr:uid="{00000000-0005-0000-0000-00006E000000}"/>
    <cellStyle name="Standaard 2 3" xfId="12" xr:uid="{00000000-0005-0000-0000-00006F000000}"/>
    <cellStyle name="Standaard 2 3 2" xfId="9" xr:uid="{00000000-0005-0000-0000-000070000000}"/>
    <cellStyle name="Standaard 2 4" xfId="133" xr:uid="{00000000-0005-0000-0000-000071000000}"/>
    <cellStyle name="Standaard 3" xfId="114" xr:uid="{00000000-0005-0000-0000-000072000000}"/>
    <cellStyle name="Standaard 3 2" xfId="115" xr:uid="{00000000-0005-0000-0000-000073000000}"/>
    <cellStyle name="Standaard 3 3" xfId="146" xr:uid="{2ED062C7-229A-469F-AB86-D95FE25CB76B}"/>
    <cellStyle name="Standaard 4" xfId="4" xr:uid="{00000000-0005-0000-0000-000074000000}"/>
    <cellStyle name="Standaard 4 2" xfId="116" xr:uid="{00000000-0005-0000-0000-000075000000}"/>
    <cellStyle name="Standaard 4 3" xfId="117" xr:uid="{00000000-0005-0000-0000-000076000000}"/>
    <cellStyle name="Standaard 5" xfId="118" xr:uid="{00000000-0005-0000-0000-000077000000}"/>
    <cellStyle name="Standaard 5 2" xfId="139" xr:uid="{00000000-0005-0000-0000-000078000000}"/>
    <cellStyle name="Standaard 6" xfId="119" xr:uid="{00000000-0005-0000-0000-000079000000}"/>
    <cellStyle name="Standaard 7" xfId="8" xr:uid="{00000000-0005-0000-0000-00007A000000}"/>
    <cellStyle name="Standaard 7 2" xfId="120" xr:uid="{00000000-0005-0000-0000-00007B000000}"/>
    <cellStyle name="Standaard 8" xfId="3" xr:uid="{00000000-0005-0000-0000-00007C000000}"/>
    <cellStyle name="Standaard 8 2" xfId="134" xr:uid="{00000000-0005-0000-0000-00007D000000}"/>
    <cellStyle name="Standaard 8 2 2" xfId="141" xr:uid="{00000000-0005-0000-0000-00007E000000}"/>
    <cellStyle name="Standaard 9" xfId="10" xr:uid="{00000000-0005-0000-0000-00007F000000}"/>
    <cellStyle name="Titel 2" xfId="121" xr:uid="{00000000-0005-0000-0000-000081000000}"/>
    <cellStyle name="Totaal 2" xfId="122" xr:uid="{00000000-0005-0000-0000-000082000000}"/>
    <cellStyle name="Uitvoer 2" xfId="123" xr:uid="{00000000-0005-0000-0000-000083000000}"/>
    <cellStyle name="Valuta" xfId="1" builtinId="4"/>
    <cellStyle name="Valuta 2" xfId="124" xr:uid="{00000000-0005-0000-0000-000085000000}"/>
    <cellStyle name="Valuta 2 2" xfId="135" xr:uid="{00000000-0005-0000-0000-000086000000}"/>
    <cellStyle name="Valuta 3" xfId="125" xr:uid="{00000000-0005-0000-0000-000087000000}"/>
    <cellStyle name="Valuta 4" xfId="126" xr:uid="{00000000-0005-0000-0000-000088000000}"/>
    <cellStyle name="Valuta 4 2" xfId="127" xr:uid="{00000000-0005-0000-0000-000089000000}"/>
    <cellStyle name="Valuta 5" xfId="128" xr:uid="{00000000-0005-0000-0000-00008A000000}"/>
    <cellStyle name="Valuta 6" xfId="129" xr:uid="{00000000-0005-0000-0000-00008B000000}"/>
    <cellStyle name="Valuta 7" xfId="132" xr:uid="{00000000-0005-0000-0000-00008C000000}"/>
    <cellStyle name="Valuta 7 2" xfId="140" xr:uid="{00000000-0005-0000-0000-00008D000000}"/>
    <cellStyle name="Valuta 8" xfId="136" xr:uid="{00000000-0005-0000-0000-00008E000000}"/>
    <cellStyle name="Valuta 8 2" xfId="142" xr:uid="{00000000-0005-0000-0000-00008F000000}"/>
    <cellStyle name="Verklarende tekst 2" xfId="130" xr:uid="{00000000-0005-0000-0000-000090000000}"/>
    <cellStyle name="Waarschuwingstekst 2" xfId="131" xr:uid="{00000000-0005-0000-0000-000091000000}"/>
  </cellStyles>
  <dxfs count="3">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s>
  <tableStyles count="0" defaultTableStyle="TableStyleMedium2" defaultPivotStyle="PivotStyleLight16"/>
  <colors>
    <mruColors>
      <color rgb="FFF4F169"/>
      <color rgb="FF319EA5"/>
      <color rgb="FFFFFFCC"/>
      <color rgb="FF13B259"/>
      <color rgb="FF39597B"/>
      <color rgb="FFB3CF78"/>
      <color rgb="FF43AA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08C2B-9426-4A46-933F-057006891B0F}">
  <dimension ref="B2:R32"/>
  <sheetViews>
    <sheetView workbookViewId="0">
      <selection activeCell="B16" sqref="B16:R16"/>
    </sheetView>
  </sheetViews>
  <sheetFormatPr defaultColWidth="9" defaultRowHeight="13.8"/>
  <cols>
    <col min="1" max="1" width="2.19921875" style="132" customWidth="1"/>
    <col min="2" max="16384" width="9" style="132"/>
  </cols>
  <sheetData>
    <row r="2" spans="2:18">
      <c r="B2" s="133" t="s">
        <v>0</v>
      </c>
    </row>
    <row r="4" spans="2:18">
      <c r="B4" s="177" t="s">
        <v>1</v>
      </c>
      <c r="C4" s="178"/>
      <c r="D4" s="178"/>
      <c r="E4" s="178"/>
      <c r="F4" s="178"/>
      <c r="G4" s="178"/>
      <c r="H4" s="178"/>
      <c r="I4" s="178"/>
      <c r="J4" s="178"/>
      <c r="K4" s="178"/>
      <c r="L4" s="178"/>
      <c r="M4" s="178"/>
      <c r="N4" s="178"/>
      <c r="O4" s="178"/>
      <c r="P4" s="178"/>
      <c r="Q4" s="178"/>
      <c r="R4" s="178"/>
    </row>
    <row r="5" spans="2:18">
      <c r="B5" s="179" t="s">
        <v>2</v>
      </c>
      <c r="C5" s="179"/>
      <c r="D5" s="179"/>
      <c r="E5" s="179"/>
      <c r="F5" s="179"/>
      <c r="G5" s="179"/>
      <c r="H5" s="179"/>
      <c r="I5" s="179"/>
      <c r="J5" s="179"/>
      <c r="K5" s="179"/>
      <c r="L5" s="179"/>
      <c r="M5" s="179"/>
      <c r="N5" s="179"/>
      <c r="O5" s="179"/>
      <c r="P5" s="179"/>
      <c r="Q5" s="179"/>
      <c r="R5" s="179"/>
    </row>
    <row r="6" spans="2:18">
      <c r="B6" s="179" t="s">
        <v>3</v>
      </c>
      <c r="C6" s="179"/>
      <c r="D6" s="179"/>
      <c r="E6" s="179"/>
      <c r="F6" s="179"/>
      <c r="G6" s="179"/>
      <c r="H6" s="179"/>
      <c r="I6" s="179"/>
      <c r="J6" s="179"/>
      <c r="K6" s="179"/>
      <c r="L6" s="179"/>
      <c r="M6" s="179"/>
      <c r="N6" s="179"/>
      <c r="O6" s="179"/>
      <c r="P6" s="179"/>
      <c r="Q6" s="179"/>
      <c r="R6" s="179"/>
    </row>
    <row r="7" spans="2:18">
      <c r="B7" s="179" t="s">
        <v>4</v>
      </c>
      <c r="C7" s="179"/>
      <c r="D7" s="179"/>
      <c r="E7" s="179"/>
      <c r="F7" s="179"/>
      <c r="G7" s="179"/>
      <c r="H7" s="179"/>
      <c r="I7" s="179"/>
      <c r="J7" s="179"/>
      <c r="K7" s="179"/>
      <c r="L7" s="179"/>
      <c r="M7" s="179"/>
      <c r="N7" s="179"/>
      <c r="O7" s="179"/>
      <c r="P7" s="179"/>
      <c r="Q7" s="179"/>
      <c r="R7" s="179"/>
    </row>
    <row r="8" spans="2:18">
      <c r="B8" s="179" t="s">
        <v>5</v>
      </c>
      <c r="C8" s="179"/>
      <c r="D8" s="179"/>
      <c r="E8" s="179"/>
      <c r="F8" s="179"/>
      <c r="G8" s="179"/>
      <c r="H8" s="179"/>
      <c r="I8" s="179"/>
      <c r="J8" s="179"/>
      <c r="K8" s="179"/>
      <c r="L8" s="179"/>
      <c r="M8" s="179"/>
      <c r="N8" s="179"/>
      <c r="O8" s="179"/>
      <c r="P8" s="179"/>
      <c r="Q8" s="179"/>
      <c r="R8" s="179"/>
    </row>
    <row r="9" spans="2:18">
      <c r="B9" s="179" t="s">
        <v>6</v>
      </c>
      <c r="C9" s="179"/>
      <c r="D9" s="179"/>
      <c r="E9" s="179"/>
      <c r="F9" s="179"/>
      <c r="G9" s="179"/>
      <c r="H9" s="179"/>
      <c r="I9" s="179"/>
      <c r="J9" s="179"/>
      <c r="K9" s="179"/>
      <c r="L9" s="179"/>
      <c r="M9" s="179"/>
      <c r="N9" s="179"/>
      <c r="O9" s="179"/>
      <c r="P9" s="179"/>
      <c r="Q9" s="179"/>
      <c r="R9" s="179"/>
    </row>
    <row r="10" spans="2:18">
      <c r="B10" s="179" t="s">
        <v>7</v>
      </c>
      <c r="C10" s="179"/>
      <c r="D10" s="179"/>
      <c r="E10" s="179"/>
      <c r="F10" s="179"/>
      <c r="G10" s="179"/>
      <c r="H10" s="179"/>
      <c r="I10" s="179"/>
      <c r="J10" s="179"/>
      <c r="K10" s="179"/>
      <c r="L10" s="179"/>
      <c r="M10" s="179"/>
      <c r="N10" s="179"/>
      <c r="O10" s="179"/>
      <c r="P10" s="179"/>
      <c r="Q10" s="179"/>
      <c r="R10" s="179"/>
    </row>
    <row r="11" spans="2:18">
      <c r="B11" s="179" t="s">
        <v>8</v>
      </c>
      <c r="C11" s="179"/>
      <c r="D11" s="179"/>
      <c r="E11" s="179"/>
      <c r="F11" s="179"/>
      <c r="G11" s="179"/>
      <c r="H11" s="179"/>
      <c r="I11" s="179"/>
      <c r="J11" s="179"/>
      <c r="K11" s="179"/>
      <c r="L11" s="179"/>
      <c r="M11" s="179"/>
      <c r="N11" s="179"/>
      <c r="O11" s="179"/>
      <c r="P11" s="179"/>
      <c r="Q11" s="179"/>
      <c r="R11" s="179"/>
    </row>
    <row r="12" spans="2:18">
      <c r="B12" s="177" t="s">
        <v>9</v>
      </c>
      <c r="C12" s="178"/>
      <c r="D12" s="178"/>
      <c r="E12" s="178"/>
      <c r="F12" s="178"/>
      <c r="G12" s="178"/>
      <c r="H12" s="178"/>
      <c r="I12" s="178"/>
      <c r="J12" s="178"/>
      <c r="K12" s="178"/>
      <c r="L12" s="178"/>
      <c r="M12" s="178"/>
      <c r="N12" s="178"/>
      <c r="O12" s="178"/>
      <c r="P12" s="178"/>
      <c r="Q12" s="178"/>
      <c r="R12" s="178"/>
    </row>
    <row r="13" spans="2:18">
      <c r="B13" s="179" t="s">
        <v>10</v>
      </c>
      <c r="C13" s="179"/>
      <c r="D13" s="179"/>
      <c r="E13" s="179"/>
      <c r="F13" s="179"/>
      <c r="G13" s="179"/>
      <c r="H13" s="179"/>
      <c r="I13" s="179"/>
      <c r="J13" s="179"/>
      <c r="K13" s="179"/>
      <c r="L13" s="179"/>
      <c r="M13" s="179"/>
      <c r="N13" s="179"/>
      <c r="O13" s="179"/>
      <c r="P13" s="179"/>
      <c r="Q13" s="179"/>
      <c r="R13" s="179"/>
    </row>
    <row r="14" spans="2:18">
      <c r="B14" s="180" t="s">
        <v>11</v>
      </c>
      <c r="C14" s="179"/>
      <c r="D14" s="179"/>
      <c r="E14" s="179"/>
      <c r="F14" s="179"/>
      <c r="G14" s="179"/>
      <c r="H14" s="179"/>
      <c r="I14" s="179"/>
      <c r="J14" s="179"/>
      <c r="K14" s="179"/>
      <c r="L14" s="179"/>
      <c r="M14" s="179"/>
      <c r="N14" s="179"/>
      <c r="O14" s="179"/>
      <c r="P14" s="179"/>
      <c r="Q14" s="179"/>
      <c r="R14" s="179"/>
    </row>
    <row r="15" spans="2:18">
      <c r="B15" s="179" t="s">
        <v>12</v>
      </c>
      <c r="C15" s="179"/>
      <c r="D15" s="179"/>
      <c r="E15" s="179"/>
      <c r="F15" s="179"/>
      <c r="G15" s="179"/>
      <c r="H15" s="179"/>
      <c r="I15" s="179"/>
      <c r="J15" s="179"/>
      <c r="K15" s="179"/>
      <c r="L15" s="179"/>
      <c r="M15" s="179"/>
      <c r="N15" s="179"/>
      <c r="O15" s="179"/>
      <c r="P15" s="179"/>
      <c r="Q15" s="179"/>
      <c r="R15" s="179"/>
    </row>
    <row r="16" spans="2:18" ht="47.25" customHeight="1">
      <c r="B16" s="179" t="s">
        <v>13</v>
      </c>
      <c r="C16" s="179"/>
      <c r="D16" s="179"/>
      <c r="E16" s="179"/>
      <c r="F16" s="179"/>
      <c r="G16" s="179"/>
      <c r="H16" s="179"/>
      <c r="I16" s="179"/>
      <c r="J16" s="179"/>
      <c r="K16" s="179"/>
      <c r="L16" s="179"/>
      <c r="M16" s="179"/>
      <c r="N16" s="179"/>
      <c r="O16" s="179"/>
      <c r="P16" s="179"/>
      <c r="Q16" s="179"/>
      <c r="R16" s="179"/>
    </row>
    <row r="17" spans="2:18" ht="30.75" customHeight="1">
      <c r="B17" s="179" t="s">
        <v>14</v>
      </c>
      <c r="C17" s="179"/>
      <c r="D17" s="179"/>
      <c r="E17" s="179"/>
      <c r="F17" s="179"/>
      <c r="G17" s="179"/>
      <c r="H17" s="179"/>
      <c r="I17" s="179"/>
      <c r="J17" s="179"/>
      <c r="K17" s="179"/>
      <c r="L17" s="179"/>
      <c r="M17" s="179"/>
      <c r="N17" s="179"/>
      <c r="O17" s="179"/>
      <c r="P17" s="179"/>
      <c r="Q17" s="179"/>
      <c r="R17" s="179"/>
    </row>
    <row r="18" spans="2:18">
      <c r="B18" s="179" t="s">
        <v>15</v>
      </c>
      <c r="C18" s="179"/>
      <c r="D18" s="179"/>
      <c r="E18" s="179"/>
      <c r="F18" s="179"/>
      <c r="G18" s="179"/>
      <c r="H18" s="179"/>
      <c r="I18" s="179"/>
      <c r="J18" s="179"/>
      <c r="K18" s="179"/>
      <c r="L18" s="179"/>
      <c r="M18" s="179"/>
      <c r="N18" s="179"/>
      <c r="O18" s="179"/>
      <c r="P18" s="179"/>
      <c r="Q18" s="179"/>
      <c r="R18" s="179"/>
    </row>
    <row r="19" spans="2:18" ht="29.25" customHeight="1">
      <c r="B19" s="179" t="s">
        <v>16</v>
      </c>
      <c r="C19" s="179"/>
      <c r="D19" s="179"/>
      <c r="E19" s="179"/>
      <c r="F19" s="179"/>
      <c r="G19" s="179"/>
      <c r="H19" s="179"/>
      <c r="I19" s="179"/>
      <c r="J19" s="179"/>
      <c r="K19" s="179"/>
      <c r="L19" s="179"/>
      <c r="M19" s="179"/>
      <c r="N19" s="179"/>
      <c r="O19" s="179"/>
      <c r="P19" s="179"/>
      <c r="Q19" s="179"/>
      <c r="R19" s="179"/>
    </row>
    <row r="20" spans="2:18">
      <c r="B20" s="179" t="s">
        <v>17</v>
      </c>
      <c r="C20" s="179"/>
      <c r="D20" s="179"/>
      <c r="E20" s="179"/>
      <c r="F20" s="179"/>
      <c r="G20" s="179"/>
      <c r="H20" s="179"/>
      <c r="I20" s="179"/>
      <c r="J20" s="179"/>
      <c r="K20" s="179"/>
      <c r="L20" s="179"/>
      <c r="M20" s="179"/>
      <c r="N20" s="179"/>
      <c r="O20" s="179"/>
      <c r="P20" s="179"/>
      <c r="Q20" s="179"/>
      <c r="R20" s="179"/>
    </row>
    <row r="21" spans="2:18">
      <c r="B21" s="177" t="s">
        <v>18</v>
      </c>
      <c r="C21" s="178"/>
      <c r="D21" s="178"/>
      <c r="E21" s="178"/>
      <c r="F21" s="178"/>
      <c r="G21" s="178"/>
      <c r="H21" s="178"/>
      <c r="I21" s="178"/>
      <c r="J21" s="178"/>
      <c r="K21" s="178"/>
      <c r="L21" s="178"/>
      <c r="M21" s="178"/>
      <c r="N21" s="178"/>
      <c r="O21" s="178"/>
      <c r="P21" s="178"/>
      <c r="Q21" s="178"/>
      <c r="R21" s="178"/>
    </row>
    <row r="22" spans="2:18" ht="47.25" customHeight="1">
      <c r="B22" s="179" t="s">
        <v>19</v>
      </c>
      <c r="C22" s="179"/>
      <c r="D22" s="179"/>
      <c r="E22" s="179"/>
      <c r="F22" s="179"/>
      <c r="G22" s="179"/>
      <c r="H22" s="179"/>
      <c r="I22" s="179"/>
      <c r="J22" s="179"/>
      <c r="K22" s="179"/>
      <c r="L22" s="179"/>
      <c r="M22" s="179"/>
      <c r="N22" s="179"/>
      <c r="O22" s="179"/>
      <c r="P22" s="179"/>
      <c r="Q22" s="179"/>
      <c r="R22" s="179"/>
    </row>
    <row r="23" spans="2:18">
      <c r="B23" s="177" t="s">
        <v>20</v>
      </c>
      <c r="C23" s="178"/>
      <c r="D23" s="178"/>
      <c r="E23" s="178"/>
      <c r="F23" s="178"/>
      <c r="G23" s="178"/>
      <c r="H23" s="178"/>
      <c r="I23" s="178"/>
      <c r="J23" s="178"/>
      <c r="K23" s="178"/>
      <c r="L23" s="178"/>
      <c r="M23" s="178"/>
      <c r="N23" s="178"/>
      <c r="O23" s="178"/>
      <c r="P23" s="178"/>
      <c r="Q23" s="178"/>
      <c r="R23" s="178"/>
    </row>
    <row r="24" spans="2:18" ht="45" customHeight="1">
      <c r="B24" s="179" t="s">
        <v>21</v>
      </c>
      <c r="C24" s="179"/>
      <c r="D24" s="179"/>
      <c r="E24" s="179"/>
      <c r="F24" s="179"/>
      <c r="G24" s="179"/>
      <c r="H24" s="179"/>
      <c r="I24" s="179"/>
      <c r="J24" s="179"/>
      <c r="K24" s="179"/>
      <c r="L24" s="179"/>
      <c r="M24" s="179"/>
      <c r="N24" s="179"/>
      <c r="O24" s="179"/>
      <c r="P24" s="179"/>
      <c r="Q24" s="179"/>
      <c r="R24" s="179"/>
    </row>
    <row r="25" spans="2:18">
      <c r="B25" s="177" t="s">
        <v>22</v>
      </c>
      <c r="C25" s="178"/>
      <c r="D25" s="178"/>
      <c r="E25" s="178"/>
      <c r="F25" s="178"/>
      <c r="G25" s="178"/>
      <c r="H25" s="178"/>
      <c r="I25" s="178"/>
      <c r="J25" s="178"/>
      <c r="K25" s="178"/>
      <c r="L25" s="178"/>
      <c r="M25" s="178"/>
      <c r="N25" s="178"/>
      <c r="O25" s="178"/>
      <c r="P25" s="178"/>
      <c r="Q25" s="178"/>
      <c r="R25" s="178"/>
    </row>
    <row r="26" spans="2:18">
      <c r="B26" s="179" t="s">
        <v>23</v>
      </c>
      <c r="C26" s="179"/>
      <c r="D26" s="179"/>
      <c r="E26" s="179"/>
      <c r="F26" s="179"/>
      <c r="G26" s="179"/>
      <c r="H26" s="179"/>
      <c r="I26" s="179"/>
      <c r="J26" s="179"/>
      <c r="K26" s="179"/>
      <c r="L26" s="179"/>
      <c r="M26" s="179"/>
      <c r="N26" s="179"/>
      <c r="O26" s="179"/>
      <c r="P26" s="179"/>
      <c r="Q26" s="179"/>
      <c r="R26" s="179"/>
    </row>
    <row r="27" spans="2:18">
      <c r="B27" s="177" t="s">
        <v>24</v>
      </c>
      <c r="C27" s="178"/>
      <c r="D27" s="178"/>
      <c r="E27" s="178"/>
      <c r="F27" s="178"/>
      <c r="G27" s="178"/>
      <c r="H27" s="178"/>
      <c r="I27" s="178"/>
      <c r="J27" s="178"/>
      <c r="K27" s="178"/>
      <c r="L27" s="178"/>
      <c r="M27" s="178"/>
      <c r="N27" s="178"/>
      <c r="O27" s="178"/>
      <c r="P27" s="178"/>
      <c r="Q27" s="178"/>
      <c r="R27" s="178"/>
    </row>
    <row r="28" spans="2:18" ht="29.25" customHeight="1">
      <c r="B28" s="179" t="s">
        <v>25</v>
      </c>
      <c r="C28" s="179"/>
      <c r="D28" s="179"/>
      <c r="E28" s="179"/>
      <c r="F28" s="179"/>
      <c r="G28" s="179"/>
      <c r="H28" s="179"/>
      <c r="I28" s="179"/>
      <c r="J28" s="179"/>
      <c r="K28" s="179"/>
      <c r="L28" s="179"/>
      <c r="M28" s="179"/>
      <c r="N28" s="179"/>
      <c r="O28" s="179"/>
      <c r="P28" s="179"/>
      <c r="Q28" s="179"/>
      <c r="R28" s="179"/>
    </row>
    <row r="29" spans="2:18">
      <c r="B29" s="179" t="s">
        <v>26</v>
      </c>
      <c r="C29" s="179"/>
      <c r="D29" s="179"/>
      <c r="E29" s="179"/>
      <c r="F29" s="179"/>
      <c r="G29" s="179"/>
      <c r="H29" s="179"/>
      <c r="I29" s="179"/>
      <c r="J29" s="179"/>
      <c r="K29" s="179"/>
      <c r="L29" s="179"/>
      <c r="M29" s="179"/>
      <c r="N29" s="179"/>
      <c r="O29" s="179"/>
      <c r="P29" s="179"/>
      <c r="Q29" s="179"/>
      <c r="R29" s="179"/>
    </row>
    <row r="30" spans="2:18">
      <c r="B30" s="177" t="s">
        <v>27</v>
      </c>
      <c r="C30" s="178"/>
      <c r="D30" s="178"/>
      <c r="E30" s="178"/>
      <c r="F30" s="178"/>
      <c r="G30" s="178"/>
      <c r="H30" s="178"/>
      <c r="I30" s="178"/>
      <c r="J30" s="178"/>
      <c r="K30" s="178"/>
      <c r="L30" s="178"/>
      <c r="M30" s="178"/>
      <c r="N30" s="178"/>
      <c r="O30" s="178"/>
      <c r="P30" s="178"/>
      <c r="Q30" s="178"/>
      <c r="R30" s="178"/>
    </row>
    <row r="31" spans="2:18" ht="29.25" customHeight="1">
      <c r="B31" s="179" t="s">
        <v>28</v>
      </c>
      <c r="C31" s="179"/>
      <c r="D31" s="179"/>
      <c r="E31" s="179"/>
      <c r="F31" s="179"/>
      <c r="G31" s="179"/>
      <c r="H31" s="179"/>
      <c r="I31" s="179"/>
      <c r="J31" s="179"/>
      <c r="K31" s="179"/>
      <c r="L31" s="179"/>
      <c r="M31" s="179"/>
      <c r="N31" s="179"/>
      <c r="O31" s="179"/>
      <c r="P31" s="179"/>
      <c r="Q31" s="179"/>
      <c r="R31" s="179"/>
    </row>
    <row r="32" spans="2:18">
      <c r="B32" s="179" t="s">
        <v>29</v>
      </c>
      <c r="C32" s="179"/>
      <c r="D32" s="179"/>
      <c r="E32" s="179"/>
      <c r="F32" s="179"/>
      <c r="G32" s="179"/>
      <c r="H32" s="179"/>
      <c r="I32" s="179"/>
      <c r="J32" s="179"/>
      <c r="K32" s="179"/>
      <c r="L32" s="179"/>
      <c r="M32" s="179"/>
      <c r="N32" s="179"/>
      <c r="O32" s="179"/>
      <c r="P32" s="179"/>
      <c r="Q32" s="179"/>
      <c r="R32" s="179"/>
    </row>
  </sheetData>
  <sheetProtection algorithmName="SHA-512" hashValue="CQbP4rOHAuBLFuslk1i/BKhaRh4vo2oKczZnjt+1dBmSjf1Dej72+Bp9o7BIL66p10ZuKYWVvk/a0nIy5JdCOA==" saltValue="I4/vmLZplUrvTxLumi1LRw==" spinCount="100000" sheet="1" objects="1" scenarios="1" autoFilter="0"/>
  <mergeCells count="29">
    <mergeCell ref="B30:R30"/>
    <mergeCell ref="B31:R31"/>
    <mergeCell ref="B32:R32"/>
    <mergeCell ref="B29:R29"/>
    <mergeCell ref="B23:R23"/>
    <mergeCell ref="B25:R25"/>
    <mergeCell ref="B24:R24"/>
    <mergeCell ref="B26:R26"/>
    <mergeCell ref="B27:R27"/>
    <mergeCell ref="B28:R28"/>
    <mergeCell ref="B22:R22"/>
    <mergeCell ref="B13:R13"/>
    <mergeCell ref="B14:R14"/>
    <mergeCell ref="B15:R15"/>
    <mergeCell ref="B16:R16"/>
    <mergeCell ref="B17:R17"/>
    <mergeCell ref="B18:R18"/>
    <mergeCell ref="B21:R21"/>
    <mergeCell ref="B20:R20"/>
    <mergeCell ref="B19:R19"/>
    <mergeCell ref="B4:R4"/>
    <mergeCell ref="B12:R12"/>
    <mergeCell ref="B11:R11"/>
    <mergeCell ref="B10:R10"/>
    <mergeCell ref="B5:R5"/>
    <mergeCell ref="B6:R6"/>
    <mergeCell ref="B7:R7"/>
    <mergeCell ref="B8:R8"/>
    <mergeCell ref="B9:R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B2:E6"/>
  <sheetViews>
    <sheetView view="pageBreakPreview" zoomScaleNormal="100" zoomScaleSheetLayoutView="100" workbookViewId="0">
      <selection activeCell="C15" sqref="C15"/>
    </sheetView>
  </sheetViews>
  <sheetFormatPr defaultColWidth="9" defaultRowHeight="13.8"/>
  <cols>
    <col min="1" max="1" width="3.09765625" style="132" customWidth="1"/>
    <col min="2" max="2" width="9" style="132"/>
    <col min="3" max="3" width="46" style="132" bestFit="1" customWidth="1"/>
    <col min="4" max="5" width="33.69921875" style="132" bestFit="1" customWidth="1"/>
    <col min="6" max="16384" width="9" style="132"/>
  </cols>
  <sheetData>
    <row r="2" spans="2:5">
      <c r="B2" s="133" t="s">
        <v>30</v>
      </c>
    </row>
    <row r="3" spans="2:5">
      <c r="E3" s="8"/>
    </row>
    <row r="4" spans="2:5">
      <c r="B4" s="1" t="s">
        <v>31</v>
      </c>
      <c r="C4" s="1" t="s">
        <v>32</v>
      </c>
      <c r="D4" s="1" t="s">
        <v>33</v>
      </c>
      <c r="E4" s="8"/>
    </row>
    <row r="5" spans="2:5">
      <c r="B5" s="2">
        <v>1</v>
      </c>
      <c r="C5" s="2" t="s">
        <v>34</v>
      </c>
      <c r="D5" s="3" t="s">
        <v>35</v>
      </c>
      <c r="E5" s="8"/>
    </row>
    <row r="6" spans="2:5">
      <c r="B6" s="2">
        <v>2</v>
      </c>
      <c r="C6" s="2" t="s">
        <v>36</v>
      </c>
      <c r="D6" s="3" t="s">
        <v>35</v>
      </c>
      <c r="E6" s="8"/>
    </row>
  </sheetData>
  <sheetProtection algorithmName="SHA-512" hashValue="k4DOq9Zc/9R7LoMh1q5DhWHgkoF9fwgbSVkPBYgrQzcrkD4mCub1gDN7wL44csS1qiQkVodsYffd8PbQCFbZuA==" saltValue="mnNvUWmX1yYtw7VJme57+w==" spinCount="100000" sheet="1" objects="1" scenarios="1"/>
  <autoFilter ref="B4:D6" xr:uid="{00000000-0001-0000-0000-000000000000}"/>
  <phoneticPr fontId="48" type="noConversion"/>
  <dataValidations count="1">
    <dataValidation allowBlank="1" showInputMessage="1" showErrorMessage="1" errorTitle="Kies een soort locatie" promptTitle="Kies een soort locatie" sqref="D5:D6" xr:uid="{C5540093-94E2-47EF-AE4E-819A470E379F}"/>
  </dataValidations>
  <pageMargins left="0.7" right="0.7" top="0.75" bottom="0.75" header="0.3" footer="0.3"/>
  <pageSetup paperSize="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B1:J73"/>
  <sheetViews>
    <sheetView topLeftCell="D11" zoomScaleNormal="100" workbookViewId="0">
      <selection activeCell="D11" sqref="D11"/>
    </sheetView>
  </sheetViews>
  <sheetFormatPr defaultColWidth="9" defaultRowHeight="11.4"/>
  <cols>
    <col min="1" max="1" width="2" style="8" customWidth="1"/>
    <col min="2" max="2" width="64.8984375" style="8" customWidth="1"/>
    <col min="3" max="3" width="28.59765625" style="8" bestFit="1" customWidth="1"/>
    <col min="4" max="4" width="16" style="8" customWidth="1"/>
    <col min="5" max="8" width="14.59765625" style="8" customWidth="1"/>
    <col min="9" max="9" width="9" style="8"/>
    <col min="10" max="10" width="21.3984375" style="8" bestFit="1" customWidth="1"/>
    <col min="11" max="11" width="9" style="8"/>
    <col min="12" max="12" width="15.09765625" style="8" bestFit="1" customWidth="1"/>
    <col min="13" max="16384" width="9" style="8"/>
  </cols>
  <sheetData>
    <row r="1" spans="2:8">
      <c r="B1" s="30" t="s">
        <v>37</v>
      </c>
    </row>
    <row r="4" spans="2:8">
      <c r="B4" s="10" t="s">
        <v>38</v>
      </c>
      <c r="C4" s="11"/>
      <c r="D4" s="11"/>
      <c r="E4" s="12"/>
      <c r="F4" s="13"/>
      <c r="G4" s="11"/>
      <c r="H4" s="14"/>
    </row>
    <row r="5" spans="2:8">
      <c r="B5" s="15" t="s">
        <v>39</v>
      </c>
      <c r="C5" s="16"/>
      <c r="D5" s="16"/>
      <c r="E5" s="17"/>
    </row>
    <row r="6" spans="2:8">
      <c r="B6" s="18" t="s">
        <v>40</v>
      </c>
      <c r="C6" s="18"/>
      <c r="D6" s="18"/>
      <c r="E6" s="19"/>
      <c r="F6" s="181" t="s">
        <v>41</v>
      </c>
      <c r="G6" s="182"/>
      <c r="H6" s="183"/>
    </row>
    <row r="7" spans="2:8">
      <c r="B7" s="20" t="s">
        <v>42</v>
      </c>
      <c r="C7" s="20"/>
      <c r="D7" s="20"/>
      <c r="E7" s="21" t="s">
        <v>43</v>
      </c>
      <c r="F7" s="22" t="s">
        <v>44</v>
      </c>
      <c r="G7" s="22" t="s">
        <v>45</v>
      </c>
      <c r="H7" s="22" t="s">
        <v>46</v>
      </c>
    </row>
    <row r="8" spans="2:8" ht="22.8">
      <c r="B8" s="23" t="s">
        <v>47</v>
      </c>
      <c r="C8" s="24" t="s">
        <v>48</v>
      </c>
      <c r="D8" s="24" t="s">
        <v>49</v>
      </c>
      <c r="E8" s="25" t="s">
        <v>50</v>
      </c>
      <c r="F8" s="26" t="s">
        <v>51</v>
      </c>
      <c r="G8" s="27" t="s">
        <v>52</v>
      </c>
      <c r="H8" s="28" t="s">
        <v>53</v>
      </c>
    </row>
    <row r="9" spans="2:8">
      <c r="B9" s="29" t="s">
        <v>54</v>
      </c>
      <c r="C9" s="30">
        <v>0</v>
      </c>
      <c r="D9" s="36">
        <v>0</v>
      </c>
      <c r="E9" s="32">
        <f>D9*C9</f>
        <v>0</v>
      </c>
      <c r="F9" s="33">
        <f>E9*1.3</f>
        <v>0</v>
      </c>
      <c r="G9" s="9">
        <f>E9*1.5</f>
        <v>0</v>
      </c>
      <c r="H9" s="32">
        <f>E9*2.5</f>
        <v>0</v>
      </c>
    </row>
    <row r="10" spans="2:8">
      <c r="B10" s="29" t="s">
        <v>55</v>
      </c>
      <c r="C10" s="30">
        <v>0</v>
      </c>
      <c r="D10" s="36">
        <v>0</v>
      </c>
      <c r="E10" s="32">
        <f t="shared" ref="E10:E12" si="0">D10*C10</f>
        <v>0</v>
      </c>
      <c r="F10" s="33">
        <f t="shared" ref="F10:F12" si="1">E10*1.3</f>
        <v>0</v>
      </c>
      <c r="G10" s="9">
        <f t="shared" ref="G10:G12" si="2">E10*1.5</f>
        <v>0</v>
      </c>
      <c r="H10" s="32">
        <f t="shared" ref="H10:H12" si="3">E10*2.5</f>
        <v>0</v>
      </c>
    </row>
    <row r="11" spans="2:8">
      <c r="B11" s="29" t="s">
        <v>56</v>
      </c>
      <c r="C11" s="30">
        <v>0</v>
      </c>
      <c r="D11" s="36">
        <v>0</v>
      </c>
      <c r="E11" s="32">
        <f t="shared" si="0"/>
        <v>0</v>
      </c>
      <c r="F11" s="33">
        <f t="shared" si="1"/>
        <v>0</v>
      </c>
      <c r="G11" s="9">
        <f t="shared" si="2"/>
        <v>0</v>
      </c>
      <c r="H11" s="32">
        <f t="shared" si="3"/>
        <v>0</v>
      </c>
    </row>
    <row r="12" spans="2:8">
      <c r="B12" s="29" t="s">
        <v>57</v>
      </c>
      <c r="C12" s="30">
        <v>0</v>
      </c>
      <c r="D12" s="36">
        <v>0</v>
      </c>
      <c r="E12" s="32">
        <f t="shared" si="0"/>
        <v>0</v>
      </c>
      <c r="F12" s="33">
        <f t="shared" si="1"/>
        <v>0</v>
      </c>
      <c r="G12" s="9">
        <f t="shared" si="2"/>
        <v>0</v>
      </c>
      <c r="H12" s="32">
        <f t="shared" si="3"/>
        <v>0</v>
      </c>
    </row>
    <row r="13" spans="2:8">
      <c r="B13" s="29" t="s">
        <v>58</v>
      </c>
      <c r="C13" s="30">
        <v>0</v>
      </c>
      <c r="D13" s="36">
        <v>0</v>
      </c>
      <c r="E13" s="32">
        <f>D13*C13</f>
        <v>0</v>
      </c>
      <c r="F13" s="34">
        <f>E13*1.3</f>
        <v>0</v>
      </c>
      <c r="G13" s="31">
        <f>E13*1.5</f>
        <v>0</v>
      </c>
      <c r="H13" s="35">
        <f>E13*2.5</f>
        <v>0</v>
      </c>
    </row>
    <row r="14" spans="2:8">
      <c r="B14" s="29" t="s">
        <v>59</v>
      </c>
      <c r="C14" s="30">
        <v>0</v>
      </c>
      <c r="D14" s="36">
        <v>0</v>
      </c>
      <c r="E14" s="32">
        <f>D14*C14</f>
        <v>0</v>
      </c>
      <c r="F14" s="34">
        <f>E14*1.3</f>
        <v>0</v>
      </c>
      <c r="G14" s="31">
        <f>E14*1.5</f>
        <v>0</v>
      </c>
      <c r="H14" s="35">
        <f>E14*2.5</f>
        <v>0</v>
      </c>
    </row>
    <row r="15" spans="2:8" ht="12" thickBot="1">
      <c r="B15" s="37" t="s">
        <v>60</v>
      </c>
      <c r="C15" s="38">
        <v>0</v>
      </c>
      <c r="D15" s="39">
        <v>0</v>
      </c>
      <c r="E15" s="40">
        <f>D15*C15</f>
        <v>0</v>
      </c>
      <c r="F15" s="41">
        <f>E15*1.3</f>
        <v>0</v>
      </c>
      <c r="G15" s="42">
        <f>E15*1.5</f>
        <v>0</v>
      </c>
      <c r="H15" s="43">
        <f>E15*2.5</f>
        <v>0</v>
      </c>
    </row>
    <row r="16" spans="2:8" ht="12" thickTop="1">
      <c r="B16" s="44" t="s">
        <v>61</v>
      </c>
      <c r="C16" s="118">
        <f>SUM(C9:C15)</f>
        <v>0</v>
      </c>
      <c r="D16" s="20"/>
      <c r="E16" s="19">
        <f>SUM(E9:E15)</f>
        <v>0</v>
      </c>
      <c r="F16" s="45">
        <f>SUM(F9:F15)</f>
        <v>0</v>
      </c>
      <c r="G16" s="46">
        <f>SUM(G9:G15)</f>
        <v>0</v>
      </c>
      <c r="H16" s="47">
        <f>SUM(H9:H15)</f>
        <v>0</v>
      </c>
    </row>
    <row r="17" spans="2:8">
      <c r="B17" s="48"/>
      <c r="C17" s="49"/>
      <c r="D17" s="49"/>
      <c r="E17" s="50"/>
      <c r="F17" s="51"/>
      <c r="G17" s="52"/>
      <c r="H17" s="17"/>
    </row>
    <row r="18" spans="2:8">
      <c r="B18" s="53"/>
      <c r="C18" s="54" t="s">
        <v>48</v>
      </c>
      <c r="D18" s="54" t="s">
        <v>62</v>
      </c>
      <c r="E18" s="55" t="s">
        <v>63</v>
      </c>
      <c r="F18" s="56"/>
      <c r="G18" s="57"/>
      <c r="H18" s="58"/>
    </row>
    <row r="19" spans="2:8">
      <c r="B19" s="95" t="s">
        <v>64</v>
      </c>
      <c r="D19" s="30">
        <v>0</v>
      </c>
      <c r="E19" s="32">
        <f>E$16*$D19</f>
        <v>0</v>
      </c>
      <c r="F19" s="33">
        <f t="shared" ref="F19:H19" si="4">F$16*$D19</f>
        <v>0</v>
      </c>
      <c r="G19" s="9">
        <f t="shared" si="4"/>
        <v>0</v>
      </c>
      <c r="H19" s="32">
        <f t="shared" si="4"/>
        <v>0</v>
      </c>
    </row>
    <row r="20" spans="2:8">
      <c r="B20" s="29" t="s">
        <v>65</v>
      </c>
      <c r="D20" s="30">
        <v>0</v>
      </c>
      <c r="E20" s="32">
        <f>E$16*$D20</f>
        <v>0</v>
      </c>
      <c r="F20" s="33">
        <f t="shared" ref="F20:H24" si="5">F$16*$D20</f>
        <v>0</v>
      </c>
      <c r="G20" s="9">
        <f t="shared" si="5"/>
        <v>0</v>
      </c>
      <c r="H20" s="32">
        <f t="shared" si="5"/>
        <v>0</v>
      </c>
    </row>
    <row r="21" spans="2:8">
      <c r="B21" s="29" t="s">
        <v>66</v>
      </c>
      <c r="D21" s="30">
        <v>0</v>
      </c>
      <c r="E21" s="32">
        <f>E$16*$D21</f>
        <v>0</v>
      </c>
      <c r="F21" s="33">
        <f t="shared" si="5"/>
        <v>0</v>
      </c>
      <c r="G21" s="9">
        <f t="shared" si="5"/>
        <v>0</v>
      </c>
      <c r="H21" s="32">
        <f t="shared" si="5"/>
        <v>0</v>
      </c>
    </row>
    <row r="22" spans="2:8">
      <c r="B22" s="29" t="s">
        <v>67</v>
      </c>
      <c r="D22" s="30">
        <v>0</v>
      </c>
      <c r="E22" s="32">
        <f>E$16*$D22</f>
        <v>0</v>
      </c>
      <c r="F22" s="33">
        <f t="shared" si="5"/>
        <v>0</v>
      </c>
      <c r="G22" s="9">
        <f t="shared" si="5"/>
        <v>0</v>
      </c>
      <c r="H22" s="32">
        <f t="shared" si="5"/>
        <v>0</v>
      </c>
    </row>
    <row r="23" spans="2:8">
      <c r="B23" s="29" t="s">
        <v>68</v>
      </c>
      <c r="D23" s="30">
        <v>0</v>
      </c>
      <c r="E23" s="32">
        <f>E$16*$D23</f>
        <v>0</v>
      </c>
      <c r="F23" s="33">
        <f t="shared" si="5"/>
        <v>0</v>
      </c>
      <c r="G23" s="9">
        <f t="shared" si="5"/>
        <v>0</v>
      </c>
      <c r="H23" s="32">
        <f t="shared" si="5"/>
        <v>0</v>
      </c>
    </row>
    <row r="24" spans="2:8" ht="12" thickBot="1">
      <c r="B24" s="37" t="s">
        <v>69</v>
      </c>
      <c r="C24" s="59"/>
      <c r="D24" s="38">
        <v>0</v>
      </c>
      <c r="E24" s="40">
        <f t="shared" ref="E24" si="6">E$16*$D24</f>
        <v>0</v>
      </c>
      <c r="F24" s="60">
        <f t="shared" si="5"/>
        <v>0</v>
      </c>
      <c r="G24" s="61">
        <f t="shared" si="5"/>
        <v>0</v>
      </c>
      <c r="H24" s="40">
        <f t="shared" si="5"/>
        <v>0</v>
      </c>
    </row>
    <row r="25" spans="2:8" ht="12" thickTop="1">
      <c r="B25" s="44" t="s">
        <v>70</v>
      </c>
      <c r="C25" s="20"/>
      <c r="D25" s="20"/>
      <c r="E25" s="62">
        <f>SUM(E16:E24)</f>
        <v>0</v>
      </c>
      <c r="F25" s="63">
        <f>SUM(F16:F24)</f>
        <v>0</v>
      </c>
      <c r="G25" s="62">
        <f>SUM(G16:G24)</f>
        <v>0</v>
      </c>
      <c r="H25" s="19">
        <f>SUM(H16:H24)</f>
        <v>0</v>
      </c>
    </row>
    <row r="26" spans="2:8">
      <c r="B26" s="44"/>
      <c r="C26" s="20"/>
      <c r="D26" s="20"/>
      <c r="E26" s="62"/>
      <c r="F26" s="63"/>
      <c r="G26" s="62"/>
      <c r="H26" s="19"/>
    </row>
    <row r="27" spans="2:8">
      <c r="B27" s="64" t="s">
        <v>71</v>
      </c>
      <c r="C27" s="65"/>
      <c r="D27" s="65"/>
      <c r="E27" s="66" t="s">
        <v>63</v>
      </c>
      <c r="F27" s="67"/>
      <c r="G27" s="68"/>
      <c r="H27" s="69"/>
    </row>
    <row r="28" spans="2:8">
      <c r="B28" s="29" t="s">
        <v>72</v>
      </c>
      <c r="E28" s="70">
        <v>0</v>
      </c>
      <c r="F28" s="71">
        <f t="shared" ref="F28:H29" si="7">E28</f>
        <v>0</v>
      </c>
      <c r="G28" s="72">
        <f t="shared" si="7"/>
        <v>0</v>
      </c>
      <c r="H28" s="70">
        <f t="shared" si="7"/>
        <v>0</v>
      </c>
    </row>
    <row r="29" spans="2:8">
      <c r="B29" s="29" t="s">
        <v>73</v>
      </c>
      <c r="E29" s="70">
        <v>0</v>
      </c>
      <c r="F29" s="71">
        <f t="shared" si="7"/>
        <v>0</v>
      </c>
      <c r="G29" s="72">
        <f t="shared" si="7"/>
        <v>0</v>
      </c>
      <c r="H29" s="70">
        <f t="shared" si="7"/>
        <v>0</v>
      </c>
    </row>
    <row r="30" spans="2:8" ht="12" thickBot="1">
      <c r="B30" s="37" t="s">
        <v>74</v>
      </c>
      <c r="C30" s="59"/>
      <c r="D30" s="59"/>
      <c r="E30" s="73">
        <v>0</v>
      </c>
      <c r="F30" s="74">
        <f>E30</f>
        <v>0</v>
      </c>
      <c r="G30" s="75">
        <f>F30</f>
        <v>0</v>
      </c>
      <c r="H30" s="73">
        <f>G30</f>
        <v>0</v>
      </c>
    </row>
    <row r="31" spans="2:8" ht="12" thickTop="1">
      <c r="B31" s="44" t="s">
        <v>75</v>
      </c>
      <c r="C31" s="20"/>
      <c r="D31" s="20"/>
      <c r="E31" s="62">
        <f>SUM(E28:E30)</f>
        <v>0</v>
      </c>
      <c r="F31" s="63">
        <f>SUM(F28:F30)</f>
        <v>0</v>
      </c>
      <c r="G31" s="62">
        <f>SUM(G28:G30)</f>
        <v>0</v>
      </c>
      <c r="H31" s="19">
        <f>SUM(H28:H30)</f>
        <v>0</v>
      </c>
    </row>
    <row r="32" spans="2:8" ht="12" thickBot="1">
      <c r="B32" s="37"/>
      <c r="C32" s="59"/>
      <c r="D32" s="59"/>
      <c r="E32" s="40"/>
      <c r="F32" s="60"/>
      <c r="G32" s="61"/>
      <c r="H32" s="40"/>
    </row>
    <row r="33" spans="2:8" ht="12" thickTop="1">
      <c r="B33" s="76" t="s">
        <v>76</v>
      </c>
      <c r="C33" s="77"/>
      <c r="D33" s="77"/>
      <c r="E33" s="78">
        <f>E31+E25</f>
        <v>0</v>
      </c>
      <c r="F33" s="79">
        <f>F31+F25</f>
        <v>0</v>
      </c>
      <c r="G33" s="78">
        <f>G31+G25</f>
        <v>0</v>
      </c>
      <c r="H33" s="80">
        <f>H31+H25</f>
        <v>0</v>
      </c>
    </row>
    <row r="34" spans="2:8">
      <c r="B34" s="44"/>
      <c r="C34" s="20"/>
      <c r="D34" s="20"/>
      <c r="E34" s="62"/>
      <c r="F34" s="63"/>
      <c r="G34" s="62"/>
      <c r="H34" s="19"/>
    </row>
    <row r="35" spans="2:8">
      <c r="B35" s="64" t="s">
        <v>77</v>
      </c>
      <c r="C35" s="65"/>
      <c r="D35" s="65"/>
      <c r="E35" s="66" t="s">
        <v>63</v>
      </c>
      <c r="F35" s="67"/>
      <c r="G35" s="68"/>
      <c r="H35" s="69"/>
    </row>
    <row r="36" spans="2:8">
      <c r="B36" s="29" t="s">
        <v>78</v>
      </c>
      <c r="E36" s="70">
        <v>0</v>
      </c>
      <c r="F36" s="151">
        <f>E36*1.3</f>
        <v>0</v>
      </c>
      <c r="G36" s="151">
        <f>E36*1.5</f>
        <v>0</v>
      </c>
      <c r="H36" s="70">
        <f>E36*2.5</f>
        <v>0</v>
      </c>
    </row>
    <row r="37" spans="2:8">
      <c r="B37" s="29" t="s">
        <v>79</v>
      </c>
      <c r="E37" s="70">
        <v>0</v>
      </c>
      <c r="F37" s="147">
        <f t="shared" ref="F37:H38" si="8">E37</f>
        <v>0</v>
      </c>
      <c r="G37" s="147">
        <f t="shared" si="8"/>
        <v>0</v>
      </c>
      <c r="H37" s="147">
        <f t="shared" si="8"/>
        <v>0</v>
      </c>
    </row>
    <row r="38" spans="2:8">
      <c r="B38" s="29" t="s">
        <v>80</v>
      </c>
      <c r="E38" s="70"/>
      <c r="F38" s="147">
        <f t="shared" si="8"/>
        <v>0</v>
      </c>
      <c r="G38" s="147">
        <f t="shared" si="8"/>
        <v>0</v>
      </c>
      <c r="H38" s="147">
        <f t="shared" si="8"/>
        <v>0</v>
      </c>
    </row>
    <row r="39" spans="2:8">
      <c r="B39" s="29" t="s">
        <v>81</v>
      </c>
      <c r="E39" s="70">
        <v>0</v>
      </c>
      <c r="F39" s="147">
        <f t="shared" ref="F39:G43" si="9">E39</f>
        <v>0</v>
      </c>
      <c r="G39" s="147">
        <f t="shared" si="9"/>
        <v>0</v>
      </c>
      <c r="H39" s="147">
        <f t="shared" ref="H39" si="10">G39</f>
        <v>0</v>
      </c>
    </row>
    <row r="40" spans="2:8">
      <c r="B40" s="29" t="s">
        <v>82</v>
      </c>
      <c r="E40" s="70">
        <v>0</v>
      </c>
      <c r="F40" s="147">
        <f t="shared" si="9"/>
        <v>0</v>
      </c>
      <c r="G40" s="147">
        <f t="shared" si="9"/>
        <v>0</v>
      </c>
      <c r="H40" s="147">
        <f t="shared" ref="H40" si="11">G40</f>
        <v>0</v>
      </c>
    </row>
    <row r="41" spans="2:8">
      <c r="B41" s="29" t="s">
        <v>83</v>
      </c>
      <c r="E41" s="70">
        <v>0</v>
      </c>
      <c r="F41" s="147">
        <f t="shared" si="9"/>
        <v>0</v>
      </c>
      <c r="G41" s="147">
        <f t="shared" si="9"/>
        <v>0</v>
      </c>
      <c r="H41" s="147">
        <f t="shared" ref="H41" si="12">G41</f>
        <v>0</v>
      </c>
    </row>
    <row r="42" spans="2:8">
      <c r="B42" s="29" t="s">
        <v>84</v>
      </c>
      <c r="E42" s="70">
        <v>0</v>
      </c>
      <c r="F42" s="147">
        <f t="shared" si="9"/>
        <v>0</v>
      </c>
      <c r="G42" s="147">
        <f t="shared" si="9"/>
        <v>0</v>
      </c>
      <c r="H42" s="147">
        <f t="shared" ref="H42:H43" si="13">G42</f>
        <v>0</v>
      </c>
    </row>
    <row r="43" spans="2:8" ht="12" thickBot="1">
      <c r="B43" s="37" t="s">
        <v>85</v>
      </c>
      <c r="C43" s="59"/>
      <c r="D43" s="59"/>
      <c r="E43" s="73">
        <v>0</v>
      </c>
      <c r="F43" s="152">
        <f>E43</f>
        <v>0</v>
      </c>
      <c r="G43" s="152">
        <f t="shared" si="9"/>
        <v>0</v>
      </c>
      <c r="H43" s="152">
        <f t="shared" si="13"/>
        <v>0</v>
      </c>
    </row>
    <row r="44" spans="2:8" ht="12" thickTop="1">
      <c r="B44" s="81" t="s">
        <v>86</v>
      </c>
      <c r="C44" s="82"/>
      <c r="D44" s="82"/>
      <c r="E44" s="78">
        <f>SUM(E36:E43)</f>
        <v>0</v>
      </c>
      <c r="F44" s="79">
        <f>SUM(F36:F43)</f>
        <v>0</v>
      </c>
      <c r="G44" s="78">
        <f>SUM(G36:G43)</f>
        <v>0</v>
      </c>
      <c r="H44" s="80">
        <f>SUM(H36:H43)</f>
        <v>0</v>
      </c>
    </row>
    <row r="45" spans="2:8">
      <c r="B45" s="29"/>
      <c r="H45" s="83"/>
    </row>
    <row r="46" spans="2:8">
      <c r="B46" s="10" t="s">
        <v>87</v>
      </c>
      <c r="C46" s="84"/>
      <c r="D46" s="85"/>
      <c r="E46" s="86">
        <f>E33+E44</f>
        <v>0</v>
      </c>
      <c r="F46" s="87">
        <f>(F44+F33)</f>
        <v>0</v>
      </c>
      <c r="G46" s="88">
        <f>(G44+G33)</f>
        <v>0</v>
      </c>
      <c r="H46" s="86">
        <f>(H44+H33)</f>
        <v>0</v>
      </c>
    </row>
    <row r="47" spans="2:8">
      <c r="D47" s="130">
        <v>24.996023352746871</v>
      </c>
    </row>
    <row r="48" spans="2:8">
      <c r="B48" s="10" t="s">
        <v>88</v>
      </c>
      <c r="C48" s="11"/>
      <c r="D48" s="11"/>
      <c r="E48" s="12"/>
      <c r="F48" s="13"/>
      <c r="G48" s="11"/>
      <c r="H48" s="14"/>
    </row>
    <row r="49" spans="2:10">
      <c r="B49" s="89" t="s">
        <v>89</v>
      </c>
      <c r="C49" s="129" t="s">
        <v>90</v>
      </c>
      <c r="D49" s="89" t="s">
        <v>91</v>
      </c>
      <c r="E49" s="22" t="s">
        <v>43</v>
      </c>
      <c r="F49" s="22" t="s">
        <v>44</v>
      </c>
      <c r="G49" s="22" t="s">
        <v>45</v>
      </c>
      <c r="H49" s="22" t="s">
        <v>46</v>
      </c>
    </row>
    <row r="50" spans="2:10" ht="11.25" customHeight="1">
      <c r="B50" s="90" t="s">
        <v>92</v>
      </c>
      <c r="C50" s="128" t="s">
        <v>93</v>
      </c>
      <c r="D50" s="184" t="s">
        <v>94</v>
      </c>
      <c r="E50" s="91">
        <v>0</v>
      </c>
      <c r="F50" s="92"/>
      <c r="G50" s="92"/>
      <c r="H50" s="92"/>
      <c r="I50" s="9"/>
      <c r="J50" s="9"/>
    </row>
    <row r="51" spans="2:10">
      <c r="B51" s="90" t="s">
        <v>95</v>
      </c>
      <c r="C51" s="128" t="s">
        <v>93</v>
      </c>
      <c r="D51" s="185"/>
      <c r="E51" s="91">
        <v>0</v>
      </c>
      <c r="F51" s="92"/>
      <c r="G51" s="92"/>
      <c r="H51" s="92"/>
      <c r="I51" s="9"/>
      <c r="J51" s="9"/>
    </row>
    <row r="52" spans="2:10">
      <c r="B52" s="90" t="s">
        <v>96</v>
      </c>
      <c r="C52" s="128" t="s">
        <v>93</v>
      </c>
      <c r="D52" s="185"/>
      <c r="E52" s="91">
        <v>0</v>
      </c>
      <c r="F52" s="92"/>
      <c r="G52" s="92"/>
      <c r="H52" s="92"/>
      <c r="I52" s="9"/>
      <c r="J52" s="9"/>
    </row>
    <row r="53" spans="2:10" hidden="1">
      <c r="B53" s="90" t="s">
        <v>97</v>
      </c>
      <c r="C53" s="128" t="s">
        <v>93</v>
      </c>
      <c r="D53" s="156"/>
      <c r="E53" s="91">
        <v>0.54</v>
      </c>
      <c r="F53" s="92"/>
      <c r="G53" s="92"/>
      <c r="H53" s="92"/>
      <c r="I53" s="9"/>
      <c r="J53" s="9"/>
    </row>
    <row r="54" spans="2:10" hidden="1">
      <c r="B54" s="90" t="s">
        <v>98</v>
      </c>
      <c r="C54" s="128" t="s">
        <v>93</v>
      </c>
      <c r="D54" s="156"/>
      <c r="E54" s="91">
        <v>0.54</v>
      </c>
      <c r="F54" s="92"/>
      <c r="G54" s="92"/>
      <c r="H54" s="92"/>
      <c r="I54" s="9"/>
      <c r="J54" s="9"/>
    </row>
    <row r="55" spans="2:10" hidden="1">
      <c r="B55" s="90" t="s">
        <v>99</v>
      </c>
      <c r="C55" s="128" t="s">
        <v>93</v>
      </c>
      <c r="D55" s="156"/>
      <c r="E55" s="91">
        <v>0.81</v>
      </c>
      <c r="F55" s="92"/>
      <c r="G55" s="92"/>
      <c r="H55" s="92"/>
      <c r="I55" s="9"/>
      <c r="J55" s="9"/>
    </row>
    <row r="56" spans="2:10" ht="10.5" hidden="1" customHeight="1">
      <c r="B56" s="90" t="s">
        <v>100</v>
      </c>
      <c r="C56" s="128" t="s">
        <v>93</v>
      </c>
      <c r="D56" s="156"/>
      <c r="E56" s="91">
        <v>0.81</v>
      </c>
      <c r="F56" s="92"/>
      <c r="G56" s="92"/>
      <c r="H56" s="92"/>
      <c r="I56" s="9"/>
      <c r="J56" s="9"/>
    </row>
    <row r="57" spans="2:10" ht="10.5" hidden="1" customHeight="1">
      <c r="B57" s="90" t="s">
        <v>101</v>
      </c>
      <c r="C57" s="128" t="s">
        <v>93</v>
      </c>
      <c r="D57" s="156"/>
      <c r="E57" s="91">
        <v>0.54</v>
      </c>
      <c r="F57" s="92"/>
      <c r="G57" s="92"/>
      <c r="H57" s="92"/>
      <c r="I57" s="9"/>
      <c r="J57" s="9"/>
    </row>
    <row r="58" spans="2:10" ht="10.5" hidden="1" customHeight="1">
      <c r="B58" s="90" t="s">
        <v>102</v>
      </c>
      <c r="C58" s="128" t="s">
        <v>93</v>
      </c>
      <c r="D58" s="156"/>
      <c r="E58" s="91">
        <v>0.54</v>
      </c>
      <c r="F58" s="92"/>
      <c r="G58" s="92"/>
      <c r="H58" s="92"/>
      <c r="I58" s="9"/>
      <c r="J58" s="9"/>
    </row>
    <row r="59" spans="2:10" ht="10.5" hidden="1" customHeight="1">
      <c r="B59" s="90" t="s">
        <v>103</v>
      </c>
      <c r="C59" s="128" t="s">
        <v>93</v>
      </c>
      <c r="D59" s="156"/>
      <c r="E59" s="91">
        <v>0.81</v>
      </c>
      <c r="F59" s="92"/>
      <c r="G59" s="92"/>
      <c r="H59" s="92"/>
      <c r="I59" s="9"/>
      <c r="J59" s="9"/>
    </row>
    <row r="60" spans="2:10" ht="10.5" hidden="1" customHeight="1">
      <c r="B60" s="90" t="s">
        <v>104</v>
      </c>
      <c r="C60" s="128" t="s">
        <v>93</v>
      </c>
      <c r="D60" s="156"/>
      <c r="E60" s="91">
        <v>1.17</v>
      </c>
      <c r="F60" s="92"/>
      <c r="G60" s="92"/>
      <c r="H60" s="92"/>
      <c r="I60" s="9"/>
      <c r="J60" s="9"/>
    </row>
    <row r="61" spans="2:10" ht="10.5" hidden="1" customHeight="1">
      <c r="B61" s="90" t="s">
        <v>105</v>
      </c>
      <c r="C61" s="128" t="s">
        <v>93</v>
      </c>
      <c r="D61" s="156"/>
      <c r="E61" s="91">
        <v>0.54</v>
      </c>
      <c r="F61" s="92"/>
      <c r="G61" s="92"/>
      <c r="H61" s="92"/>
      <c r="I61" s="9"/>
      <c r="J61" s="9"/>
    </row>
    <row r="62" spans="2:10">
      <c r="B62" s="89" t="s">
        <v>106</v>
      </c>
      <c r="C62" s="129"/>
      <c r="D62" s="89"/>
      <c r="E62" s="89"/>
      <c r="F62" s="89"/>
      <c r="G62" s="89"/>
      <c r="H62" s="89"/>
      <c r="I62" s="9"/>
      <c r="J62" s="9"/>
    </row>
    <row r="63" spans="2:10">
      <c r="B63" s="90" t="s">
        <v>107</v>
      </c>
      <c r="C63" s="128" t="s">
        <v>108</v>
      </c>
      <c r="D63" s="184"/>
      <c r="E63" s="91">
        <v>0</v>
      </c>
      <c r="F63" s="92"/>
      <c r="G63" s="92"/>
      <c r="H63" s="92"/>
      <c r="I63" s="9"/>
      <c r="J63" s="9"/>
    </row>
    <row r="64" spans="2:10">
      <c r="B64" s="90" t="s">
        <v>109</v>
      </c>
      <c r="C64" s="128" t="s">
        <v>108</v>
      </c>
      <c r="D64" s="185"/>
      <c r="E64" s="91">
        <v>0</v>
      </c>
      <c r="F64" s="92"/>
      <c r="G64" s="92"/>
      <c r="H64" s="92"/>
      <c r="I64" s="9"/>
      <c r="J64" s="9"/>
    </row>
    <row r="65" spans="2:10">
      <c r="B65" s="90" t="s">
        <v>110</v>
      </c>
      <c r="C65" s="128" t="s">
        <v>108</v>
      </c>
      <c r="D65" s="185"/>
      <c r="E65" s="91">
        <v>0</v>
      </c>
      <c r="F65" s="92"/>
      <c r="G65" s="92"/>
      <c r="H65" s="92"/>
      <c r="I65" s="9"/>
      <c r="J65" s="9"/>
    </row>
    <row r="66" spans="2:10">
      <c r="B66" s="90" t="s">
        <v>111</v>
      </c>
      <c r="C66" s="128" t="s">
        <v>108</v>
      </c>
      <c r="D66" s="185"/>
      <c r="E66" s="91">
        <v>0</v>
      </c>
      <c r="F66" s="92"/>
      <c r="G66" s="92"/>
      <c r="H66" s="92"/>
      <c r="I66" s="9"/>
      <c r="J66" s="9"/>
    </row>
    <row r="67" spans="2:10">
      <c r="B67" s="90" t="s">
        <v>112</v>
      </c>
      <c r="C67" s="128" t="s">
        <v>108</v>
      </c>
      <c r="D67" s="185"/>
      <c r="E67" s="91">
        <v>0</v>
      </c>
      <c r="F67" s="92"/>
      <c r="G67" s="92"/>
      <c r="H67" s="92"/>
      <c r="I67" s="9"/>
      <c r="J67" s="9"/>
    </row>
    <row r="68" spans="2:10">
      <c r="B68" s="90" t="s">
        <v>113</v>
      </c>
      <c r="C68" s="128" t="s">
        <v>108</v>
      </c>
      <c r="D68" s="185"/>
      <c r="E68" s="91">
        <v>0</v>
      </c>
      <c r="F68" s="92"/>
      <c r="G68" s="92"/>
      <c r="H68" s="92"/>
      <c r="I68" s="9"/>
      <c r="J68" s="9"/>
    </row>
    <row r="69" spans="2:10">
      <c r="B69" s="90" t="s">
        <v>114</v>
      </c>
      <c r="C69" s="128" t="s">
        <v>108</v>
      </c>
      <c r="D69" s="185"/>
      <c r="E69" s="91">
        <v>0</v>
      </c>
      <c r="F69" s="92"/>
      <c r="G69" s="92"/>
      <c r="H69" s="92"/>
      <c r="I69" s="9"/>
      <c r="J69" s="9"/>
    </row>
    <row r="70" spans="2:10">
      <c r="B70" s="90" t="s">
        <v>114</v>
      </c>
      <c r="C70" s="128" t="s">
        <v>115</v>
      </c>
      <c r="D70" s="185"/>
      <c r="E70" s="91">
        <v>0</v>
      </c>
      <c r="F70" s="92"/>
      <c r="G70" s="92"/>
      <c r="H70" s="92"/>
      <c r="I70" s="9"/>
      <c r="J70" s="9"/>
    </row>
    <row r="71" spans="2:10">
      <c r="B71" s="89" t="s">
        <v>116</v>
      </c>
      <c r="C71" s="129"/>
      <c r="D71" s="89"/>
      <c r="E71" s="89"/>
      <c r="F71" s="89"/>
      <c r="G71" s="89"/>
      <c r="H71" s="89"/>
      <c r="I71" s="9"/>
      <c r="J71" s="9"/>
    </row>
    <row r="72" spans="2:10">
      <c r="B72" s="94" t="s">
        <v>117</v>
      </c>
      <c r="C72" s="112" t="s">
        <v>118</v>
      </c>
      <c r="D72" s="5" t="s">
        <v>119</v>
      </c>
      <c r="E72" s="91">
        <v>0</v>
      </c>
      <c r="F72" s="116">
        <f t="shared" ref="F72" si="14">E72*1.3</f>
        <v>0</v>
      </c>
      <c r="G72" s="116">
        <f t="shared" ref="G72" si="15">E72*1.5</f>
        <v>0</v>
      </c>
      <c r="H72" s="116">
        <f t="shared" ref="H72" si="16">E72*2.5</f>
        <v>0</v>
      </c>
      <c r="I72" s="9"/>
      <c r="J72" s="9"/>
    </row>
    <row r="73" spans="2:10">
      <c r="B73" s="94" t="s">
        <v>120</v>
      </c>
      <c r="C73" s="112" t="s">
        <v>118</v>
      </c>
      <c r="D73" s="5" t="s">
        <v>119</v>
      </c>
      <c r="E73" s="91">
        <f>Rekentarief*1.05</f>
        <v>0</v>
      </c>
      <c r="F73" s="116">
        <f t="shared" ref="F73" si="17">E73*1.3</f>
        <v>0</v>
      </c>
      <c r="G73" s="116">
        <f t="shared" ref="G73" si="18">E73*1.5</f>
        <v>0</v>
      </c>
      <c r="H73" s="116">
        <f t="shared" ref="H73" si="19">E73*2.5</f>
        <v>0</v>
      </c>
      <c r="I73" s="9"/>
      <c r="J73" s="9"/>
    </row>
  </sheetData>
  <sheetProtection algorithmName="SHA-512" hashValue="uYyjMUOQHO7FXfFV2nPvkCm6o5g0Hg8o5NiWIGG7ry3QvysbXmfDNfSwTZCU2Y7MIJ2jXiMPqchva39e+lgA2A==" saltValue="bG6+B1EJ29acgmv1IVGGJg==" spinCount="100000" sheet="1" objects="1" scenarios="1"/>
  <protectedRanges>
    <protectedRange sqref="C9:D15" name="Bereik1"/>
    <protectedRange sqref="D19:D24" name="Bereik2"/>
    <protectedRange sqref="E28:H30" name="Bereik3"/>
    <protectedRange sqref="E36:H43" name="Bereik4"/>
    <protectedRange sqref="E50:E52" name="Bereik5"/>
    <protectedRange sqref="E63:E70" name="Bereik6"/>
    <protectedRange sqref="E72:E73" name="Bereik7"/>
  </protectedRanges>
  <mergeCells count="3">
    <mergeCell ref="F6:H6"/>
    <mergeCell ref="D50:D52"/>
    <mergeCell ref="D63:D70"/>
  </mergeCells>
  <phoneticPr fontId="48" type="noConversion"/>
  <conditionalFormatting sqref="B4 F4 B46">
    <cfRule type="expression" dxfId="2" priority="8" stopIfTrue="1">
      <formula>ISNA(#REF!)</formula>
    </cfRule>
  </conditionalFormatting>
  <conditionalFormatting sqref="B48 F48">
    <cfRule type="expression" dxfId="1" priority="1" stopIfTrue="1">
      <formula>ISNA(#REF!)</formula>
    </cfRule>
  </conditionalFormatting>
  <conditionalFormatting sqref="F46">
    <cfRule type="expression" dxfId="0" priority="5" stopIfTrue="1">
      <formula>ISNA(#REF!)</formula>
    </cfRule>
  </conditionalFormatting>
  <pageMargins left="0.7" right="0.7" top="0.75" bottom="0.75" header="0.3" footer="0.3"/>
  <pageSetup paperSize="9" scale="4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K40"/>
  <sheetViews>
    <sheetView topLeftCell="A8" zoomScaleNormal="100" workbookViewId="0">
      <selection activeCell="C32" sqref="C32"/>
    </sheetView>
  </sheetViews>
  <sheetFormatPr defaultColWidth="9" defaultRowHeight="11.4"/>
  <cols>
    <col min="1" max="1" width="5.3984375" style="93" customWidth="1"/>
    <col min="2" max="2" width="52.19921875" style="93" bestFit="1" customWidth="1"/>
    <col min="3" max="3" width="9.19921875" style="93" bestFit="1" customWidth="1"/>
    <col min="4" max="4" width="10.5" style="93" bestFit="1" customWidth="1"/>
    <col min="5" max="6" width="9" style="93"/>
    <col min="7" max="7" width="32.3984375" style="93" customWidth="1"/>
    <col min="8" max="16384" width="9" style="93"/>
  </cols>
  <sheetData>
    <row r="1" spans="1:4">
      <c r="B1" s="30" t="s">
        <v>37</v>
      </c>
    </row>
    <row r="3" spans="1:4">
      <c r="A3" s="186" t="s">
        <v>121</v>
      </c>
      <c r="B3" s="186"/>
      <c r="C3" s="186"/>
      <c r="D3" s="186"/>
    </row>
    <row r="4" spans="1:4">
      <c r="A4" s="29"/>
      <c r="B4" s="8"/>
      <c r="C4" s="8"/>
      <c r="D4" s="83"/>
    </row>
    <row r="5" spans="1:4">
      <c r="A5" s="187" t="s">
        <v>122</v>
      </c>
      <c r="B5" s="187"/>
      <c r="C5" s="8"/>
      <c r="D5" s="83"/>
    </row>
    <row r="6" spans="1:4">
      <c r="A6" s="94">
        <v>1</v>
      </c>
      <c r="B6" s="94" t="s">
        <v>123</v>
      </c>
      <c r="C6" s="8"/>
      <c r="D6" s="83"/>
    </row>
    <row r="7" spans="1:4">
      <c r="A7" s="94">
        <v>2</v>
      </c>
      <c r="B7" s="94" t="s">
        <v>124</v>
      </c>
      <c r="C7" s="8"/>
      <c r="D7" s="83"/>
    </row>
    <row r="8" spans="1:4">
      <c r="A8" s="95">
        <v>3</v>
      </c>
      <c r="B8" s="94" t="s">
        <v>125</v>
      </c>
      <c r="C8" s="8"/>
      <c r="D8" s="83"/>
    </row>
    <row r="9" spans="1:4">
      <c r="A9" s="94">
        <v>4</v>
      </c>
      <c r="B9" s="94" t="s">
        <v>126</v>
      </c>
      <c r="C9" s="8"/>
      <c r="D9" s="83"/>
    </row>
    <row r="10" spans="1:4">
      <c r="A10" s="94">
        <v>5</v>
      </c>
      <c r="B10" s="94" t="s">
        <v>127</v>
      </c>
      <c r="C10" s="8"/>
      <c r="D10" s="83"/>
    </row>
    <row r="11" spans="1:4">
      <c r="A11" s="95"/>
      <c r="B11" s="175"/>
      <c r="C11" s="8"/>
      <c r="D11" s="83"/>
    </row>
    <row r="12" spans="1:4">
      <c r="A12" s="96"/>
      <c r="B12" s="176"/>
      <c r="C12" s="176"/>
      <c r="D12" s="83"/>
    </row>
    <row r="13" spans="1:4">
      <c r="A13" s="186" t="s">
        <v>128</v>
      </c>
      <c r="B13" s="186"/>
      <c r="C13" s="7" t="s">
        <v>129</v>
      </c>
      <c r="D13" s="7" t="s">
        <v>130</v>
      </c>
    </row>
    <row r="14" spans="1:4">
      <c r="A14" s="5" t="s">
        <v>131</v>
      </c>
      <c r="B14" s="94" t="s">
        <v>132</v>
      </c>
      <c r="C14" s="8"/>
      <c r="D14" s="83"/>
    </row>
    <row r="15" spans="1:4">
      <c r="A15" s="5">
        <v>1</v>
      </c>
      <c r="B15" s="94" t="s">
        <v>133</v>
      </c>
      <c r="C15" s="94" t="s">
        <v>134</v>
      </c>
      <c r="D15" s="97" t="s">
        <v>135</v>
      </c>
    </row>
    <row r="16" spans="1:4">
      <c r="A16" s="5">
        <v>2</v>
      </c>
      <c r="B16" s="94" t="s">
        <v>136</v>
      </c>
      <c r="C16" s="94" t="s">
        <v>137</v>
      </c>
      <c r="D16" s="97" t="s">
        <v>138</v>
      </c>
    </row>
    <row r="17" spans="1:11">
      <c r="A17" s="5">
        <v>3</v>
      </c>
      <c r="B17" s="94" t="s">
        <v>139</v>
      </c>
      <c r="C17" s="94" t="s">
        <v>140</v>
      </c>
      <c r="D17" s="97" t="s">
        <v>135</v>
      </c>
    </row>
    <row r="18" spans="1:11">
      <c r="A18" s="5">
        <v>4</v>
      </c>
      <c r="B18" s="94" t="s">
        <v>141</v>
      </c>
      <c r="C18" s="94" t="s">
        <v>137</v>
      </c>
      <c r="D18" s="97" t="s">
        <v>138</v>
      </c>
    </row>
    <row r="19" spans="1:11">
      <c r="A19" s="5">
        <v>5</v>
      </c>
      <c r="B19" s="94" t="s">
        <v>142</v>
      </c>
      <c r="C19" s="94" t="s">
        <v>140</v>
      </c>
      <c r="D19" s="97" t="s">
        <v>135</v>
      </c>
    </row>
    <row r="20" spans="1:11">
      <c r="A20" s="5">
        <v>6</v>
      </c>
      <c r="B20" s="94" t="s">
        <v>143</v>
      </c>
      <c r="C20" s="94" t="s">
        <v>144</v>
      </c>
      <c r="D20" s="97" t="s">
        <v>135</v>
      </c>
    </row>
    <row r="21" spans="1:11">
      <c r="A21" s="5">
        <v>7</v>
      </c>
      <c r="B21" s="94" t="s">
        <v>145</v>
      </c>
      <c r="C21" s="94" t="s">
        <v>144</v>
      </c>
      <c r="D21" s="97" t="s">
        <v>135</v>
      </c>
    </row>
    <row r="22" spans="1:11">
      <c r="A22" s="5">
        <v>8</v>
      </c>
      <c r="B22" s="94" t="s">
        <v>146</v>
      </c>
      <c r="C22" s="94" t="s">
        <v>140</v>
      </c>
      <c r="D22" s="97" t="s">
        <v>135</v>
      </c>
    </row>
    <row r="23" spans="1:11">
      <c r="A23" s="29"/>
      <c r="B23" s="8"/>
      <c r="C23" s="8"/>
      <c r="D23" s="83"/>
    </row>
    <row r="24" spans="1:11">
      <c r="A24" s="98" t="s">
        <v>147</v>
      </c>
      <c r="B24" s="99"/>
      <c r="C24" s="99" t="s">
        <v>148</v>
      </c>
      <c r="D24" s="100" t="s">
        <v>149</v>
      </c>
    </row>
    <row r="25" spans="1:11" ht="12" hidden="1">
      <c r="A25" s="94" t="s">
        <v>150</v>
      </c>
      <c r="B25" s="94" t="s">
        <v>151</v>
      </c>
      <c r="C25" s="94">
        <v>820</v>
      </c>
      <c r="D25" s="101">
        <v>1</v>
      </c>
      <c r="K25" s="148"/>
    </row>
    <row r="26" spans="1:11" hidden="1">
      <c r="A26" s="94" t="s">
        <v>152</v>
      </c>
      <c r="B26" s="94" t="s">
        <v>153</v>
      </c>
      <c r="C26" s="94">
        <v>615</v>
      </c>
      <c r="D26" s="101">
        <v>1</v>
      </c>
    </row>
    <row r="27" spans="1:11" hidden="1">
      <c r="A27" s="94" t="s">
        <v>154</v>
      </c>
      <c r="B27" s="94" t="s">
        <v>155</v>
      </c>
      <c r="C27" s="94">
        <v>410</v>
      </c>
      <c r="D27" s="101">
        <v>1</v>
      </c>
    </row>
    <row r="28" spans="1:11">
      <c r="A28" s="94" t="s">
        <v>156</v>
      </c>
      <c r="B28" s="94" t="s">
        <v>157</v>
      </c>
      <c r="C28" s="94">
        <v>204</v>
      </c>
      <c r="D28" s="102">
        <v>1</v>
      </c>
      <c r="F28" s="93" t="s">
        <v>158</v>
      </c>
    </row>
    <row r="29" spans="1:11">
      <c r="A29" s="94" t="s">
        <v>159</v>
      </c>
      <c r="B29" s="94" t="s">
        <v>160</v>
      </c>
      <c r="C29" s="94">
        <v>214</v>
      </c>
      <c r="D29" s="101">
        <v>1</v>
      </c>
      <c r="F29" s="93" t="s">
        <v>161</v>
      </c>
    </row>
    <row r="30" spans="1:11">
      <c r="A30" s="94" t="s">
        <v>162</v>
      </c>
      <c r="B30" s="94" t="s">
        <v>163</v>
      </c>
      <c r="C30" s="94">
        <v>124</v>
      </c>
      <c r="D30" s="101">
        <v>1</v>
      </c>
      <c r="F30" s="93" t="s">
        <v>158</v>
      </c>
    </row>
    <row r="31" spans="1:11">
      <c r="A31" s="94" t="s">
        <v>164</v>
      </c>
      <c r="B31" s="94" t="s">
        <v>165</v>
      </c>
      <c r="C31" s="94">
        <v>130</v>
      </c>
      <c r="D31" s="101">
        <v>1</v>
      </c>
      <c r="F31" s="93" t="s">
        <v>161</v>
      </c>
    </row>
    <row r="32" spans="1:11">
      <c r="A32" s="94" t="s">
        <v>166</v>
      </c>
      <c r="B32" s="94" t="s">
        <v>167</v>
      </c>
      <c r="C32" s="94">
        <v>44</v>
      </c>
      <c r="D32" s="101">
        <v>1</v>
      </c>
      <c r="F32" s="93" t="s">
        <v>158</v>
      </c>
    </row>
    <row r="33" spans="1:6">
      <c r="A33" s="94" t="s">
        <v>154</v>
      </c>
      <c r="B33" s="94" t="s">
        <v>168</v>
      </c>
      <c r="C33" s="94">
        <v>408</v>
      </c>
      <c r="D33" s="101">
        <v>1</v>
      </c>
      <c r="F33" s="93" t="s">
        <v>158</v>
      </c>
    </row>
    <row r="34" spans="1:6">
      <c r="A34" s="94" t="s">
        <v>169</v>
      </c>
      <c r="B34" s="94" t="s">
        <v>170</v>
      </c>
      <c r="C34" s="94">
        <v>424</v>
      </c>
      <c r="D34" s="101">
        <v>1</v>
      </c>
      <c r="F34" s="93" t="s">
        <v>161</v>
      </c>
    </row>
    <row r="35" spans="1:6">
      <c r="A35" s="94" t="s">
        <v>171</v>
      </c>
      <c r="B35" s="94" t="s">
        <v>172</v>
      </c>
      <c r="C35" s="94">
        <v>12</v>
      </c>
      <c r="D35" s="101">
        <v>1</v>
      </c>
    </row>
    <row r="36" spans="1:6">
      <c r="A36" s="94" t="s">
        <v>173</v>
      </c>
      <c r="B36" s="94" t="s">
        <v>174</v>
      </c>
      <c r="C36" s="94">
        <v>6</v>
      </c>
      <c r="D36" s="101">
        <v>1</v>
      </c>
    </row>
    <row r="37" spans="1:6">
      <c r="A37" s="94" t="s">
        <v>175</v>
      </c>
      <c r="B37" s="94" t="s">
        <v>176</v>
      </c>
      <c r="C37" s="94">
        <v>4</v>
      </c>
      <c r="D37" s="101">
        <v>1</v>
      </c>
    </row>
    <row r="38" spans="1:6">
      <c r="A38" s="94" t="s">
        <v>177</v>
      </c>
      <c r="B38" s="94" t="s">
        <v>178</v>
      </c>
      <c r="C38" s="94">
        <v>3</v>
      </c>
      <c r="D38" s="101">
        <v>1</v>
      </c>
    </row>
    <row r="39" spans="1:6">
      <c r="A39" s="94" t="s">
        <v>179</v>
      </c>
      <c r="B39" s="94" t="s">
        <v>180</v>
      </c>
      <c r="C39" s="94">
        <v>2</v>
      </c>
      <c r="D39" s="101">
        <v>1</v>
      </c>
    </row>
    <row r="40" spans="1:6">
      <c r="A40" s="94" t="s">
        <v>181</v>
      </c>
      <c r="B40" s="94" t="s">
        <v>182</v>
      </c>
      <c r="C40" s="94">
        <v>1</v>
      </c>
      <c r="D40" s="101">
        <v>1</v>
      </c>
    </row>
  </sheetData>
  <sheetProtection algorithmName="SHA-512" hashValue="rzupHtgI3f/j5JOY2U8x3SJedfIRED5osSunRPZGokZ9FQW1X9dog/xdpPkNdhC0L1XpkEQ+gt8UI8/KMca+nA==" saltValue="SWiYEpzGpCNujgKuTO0j5w==" spinCount="100000" sheet="1" objects="1" scenarios="1"/>
  <protectedRanges>
    <protectedRange sqref="D29:D40" name="Bereik1"/>
  </protectedRanges>
  <mergeCells count="3">
    <mergeCell ref="A3:D3"/>
    <mergeCell ref="A13:B13"/>
    <mergeCell ref="A5:B5"/>
  </mergeCells>
  <pageMargins left="0.70866141732283472" right="0.70866141732283472" top="0.74803149606299213" bottom="0.7480314960629921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pageSetUpPr fitToPage="1"/>
  </sheetPr>
  <dimension ref="A1:J15"/>
  <sheetViews>
    <sheetView zoomScaleNormal="100" workbookViewId="0">
      <selection activeCell="G13" sqref="G13"/>
    </sheetView>
  </sheetViews>
  <sheetFormatPr defaultColWidth="9" defaultRowHeight="11.4"/>
  <cols>
    <col min="1" max="1" width="11.59765625" style="8" bestFit="1" customWidth="1"/>
    <col min="2" max="2" width="46" style="8" bestFit="1" customWidth="1"/>
    <col min="3" max="3" width="35.19921875" style="8" bestFit="1" customWidth="1"/>
    <col min="4" max="4" width="14.5" style="134" bestFit="1" customWidth="1"/>
    <col min="5" max="5" width="19.3984375" style="119" bestFit="1" customWidth="1"/>
    <col min="6" max="6" width="13" style="8" bestFit="1" customWidth="1"/>
    <col min="7" max="8" width="14.59765625" style="8" customWidth="1"/>
    <col min="9" max="9" width="12.59765625" style="8" bestFit="1" customWidth="1"/>
    <col min="10" max="10" width="115.3984375" style="8" customWidth="1"/>
    <col min="11" max="16384" width="9" style="8"/>
  </cols>
  <sheetData>
    <row r="1" spans="1:10">
      <c r="B1" s="145" t="s">
        <v>37</v>
      </c>
      <c r="C1" s="146"/>
      <c r="D1" s="146"/>
    </row>
    <row r="3" spans="1:10" s="18" customFormat="1">
      <c r="A3" s="18" t="s">
        <v>183</v>
      </c>
      <c r="D3" s="143"/>
      <c r="E3" s="139"/>
    </row>
    <row r="4" spans="1:10" s="18" customFormat="1">
      <c r="D4" s="143"/>
      <c r="E4" s="139"/>
    </row>
    <row r="5" spans="1:10">
      <c r="A5" s="8" t="s">
        <v>184</v>
      </c>
    </row>
    <row r="6" spans="1:10">
      <c r="A6" s="154" t="s">
        <v>185</v>
      </c>
    </row>
    <row r="7" spans="1:10">
      <c r="A7" s="154"/>
    </row>
    <row r="8" spans="1:10" ht="45.6">
      <c r="A8" s="109" t="s">
        <v>31</v>
      </c>
      <c r="B8" s="109" t="s">
        <v>186</v>
      </c>
      <c r="C8" s="109"/>
      <c r="D8" s="144" t="s">
        <v>187</v>
      </c>
      <c r="E8" s="140" t="s">
        <v>188</v>
      </c>
      <c r="F8" s="109" t="s">
        <v>189</v>
      </c>
      <c r="G8" s="109" t="s">
        <v>190</v>
      </c>
      <c r="H8" s="109" t="s">
        <v>191</v>
      </c>
      <c r="I8" s="109" t="s">
        <v>192</v>
      </c>
      <c r="J8" s="109" t="s">
        <v>193</v>
      </c>
    </row>
    <row r="9" spans="1:10">
      <c r="A9" s="117">
        <f>'Overzicht locaties'!B5</f>
        <v>1</v>
      </c>
      <c r="B9" s="4" t="str">
        <f>'Overzicht locaties'!C5</f>
        <v>Beethovenlaan 1</v>
      </c>
      <c r="C9" s="94" t="s">
        <v>92</v>
      </c>
      <c r="D9" s="5">
        <v>2</v>
      </c>
      <c r="E9" s="131">
        <v>2049.8000000000002</v>
      </c>
      <c r="F9" s="116">
        <f t="shared" ref="F9:F14" si="0">E9*VLOOKUP(C9,Glas,4,0)</f>
        <v>0</v>
      </c>
      <c r="G9" s="141">
        <v>0</v>
      </c>
      <c r="H9" s="141">
        <v>0</v>
      </c>
      <c r="I9" s="116">
        <f>(F9*D9)+(G9*D9)+(H9*D9)</f>
        <v>0</v>
      </c>
      <c r="J9" s="174" t="s">
        <v>194</v>
      </c>
    </row>
    <row r="10" spans="1:10">
      <c r="A10" s="155">
        <v>1</v>
      </c>
      <c r="B10" s="155" t="str">
        <f>VLOOKUP(A10,'Overzicht locaties'!$B$5:$D$13,3,0)</f>
        <v>Schoolgebouw</v>
      </c>
      <c r="C10" s="94" t="s">
        <v>95</v>
      </c>
      <c r="D10" s="5">
        <v>1</v>
      </c>
      <c r="E10" s="131">
        <v>2000.3</v>
      </c>
      <c r="F10" s="116">
        <f t="shared" si="0"/>
        <v>0</v>
      </c>
      <c r="G10" s="141">
        <v>0</v>
      </c>
      <c r="H10" s="141">
        <v>0</v>
      </c>
      <c r="I10" s="116">
        <f t="shared" ref="I10:I14" si="1">(F10*D10)+(G10*D10)+(H10*D10)</f>
        <v>0</v>
      </c>
      <c r="J10" s="127"/>
    </row>
    <row r="11" spans="1:10">
      <c r="A11" s="155">
        <v>1</v>
      </c>
      <c r="B11" s="155" t="str">
        <f>VLOOKUP(A11,'Overzicht locaties'!$B$5:$D$13,3,0)</f>
        <v>Schoolgebouw</v>
      </c>
      <c r="C11" s="94" t="s">
        <v>96</v>
      </c>
      <c r="D11" s="5">
        <v>1</v>
      </c>
      <c r="E11" s="131">
        <f>2*323.2</f>
        <v>646.4</v>
      </c>
      <c r="F11" s="116">
        <f t="shared" si="0"/>
        <v>0</v>
      </c>
      <c r="G11" s="141">
        <v>0</v>
      </c>
      <c r="H11" s="141">
        <v>0</v>
      </c>
      <c r="I11" s="116">
        <f t="shared" si="1"/>
        <v>0</v>
      </c>
      <c r="J11" s="127"/>
    </row>
    <row r="12" spans="1:10">
      <c r="A12" s="117">
        <f>'Overzicht locaties'!B6</f>
        <v>2</v>
      </c>
      <c r="B12" s="4" t="str">
        <f>'Overzicht locaties'!C6</f>
        <v>Gershwinhof 1</v>
      </c>
      <c r="C12" s="94" t="s">
        <v>92</v>
      </c>
      <c r="D12" s="5">
        <v>2</v>
      </c>
      <c r="E12" s="131">
        <v>963.2</v>
      </c>
      <c r="F12" s="116">
        <f t="shared" si="0"/>
        <v>0</v>
      </c>
      <c r="G12" s="141">
        <v>0</v>
      </c>
      <c r="H12" s="141">
        <v>0</v>
      </c>
      <c r="I12" s="116">
        <f t="shared" si="1"/>
        <v>0</v>
      </c>
      <c r="J12" s="188" t="s">
        <v>195</v>
      </c>
    </row>
    <row r="13" spans="1:10">
      <c r="A13" s="155">
        <v>2</v>
      </c>
      <c r="B13" s="155" t="str">
        <f>VLOOKUP(A13,'Overzicht locaties'!$B$5:$D$13,3,0)</f>
        <v>Schoolgebouw</v>
      </c>
      <c r="C13" s="94" t="s">
        <v>95</v>
      </c>
      <c r="D13" s="5">
        <v>1</v>
      </c>
      <c r="E13" s="131">
        <v>963.2</v>
      </c>
      <c r="F13" s="116">
        <f t="shared" si="0"/>
        <v>0</v>
      </c>
      <c r="G13" s="141">
        <v>0</v>
      </c>
      <c r="H13" s="141">
        <v>0</v>
      </c>
      <c r="I13" s="116">
        <f t="shared" si="1"/>
        <v>0</v>
      </c>
      <c r="J13" s="189"/>
    </row>
    <row r="14" spans="1:10">
      <c r="A14" s="155">
        <v>2</v>
      </c>
      <c r="B14" s="155" t="str">
        <f>VLOOKUP(A14,'Overzicht locaties'!$B$5:$D$13,3,0)</f>
        <v>Schoolgebouw</v>
      </c>
      <c r="C14" s="94" t="s">
        <v>96</v>
      </c>
      <c r="D14" s="5">
        <v>1</v>
      </c>
      <c r="E14" s="131">
        <f>2*485.5</f>
        <v>971</v>
      </c>
      <c r="F14" s="116">
        <f t="shared" si="0"/>
        <v>0</v>
      </c>
      <c r="G14" s="141">
        <v>0</v>
      </c>
      <c r="H14" s="141">
        <v>0</v>
      </c>
      <c r="I14" s="116">
        <f t="shared" si="1"/>
        <v>0</v>
      </c>
      <c r="J14" s="190"/>
    </row>
    <row r="15" spans="1:10" customFormat="1" ht="13.8">
      <c r="A15" s="109" t="s">
        <v>196</v>
      </c>
      <c r="B15" s="109"/>
      <c r="C15" s="109"/>
      <c r="D15" s="144"/>
      <c r="E15" s="140"/>
      <c r="F15" s="140"/>
      <c r="G15" s="109"/>
      <c r="H15" s="149"/>
      <c r="I15" s="149">
        <f>SUM(I9:I14)</f>
        <v>0</v>
      </c>
      <c r="J15" s="109"/>
    </row>
  </sheetData>
  <sheetProtection algorithmName="SHA-512" hashValue="UZM3KQ1T73M4omN/VwZ9yrBMxHl2J2abpluRPiHG2g6oJKjMAM2SY3A31qdmLMhBdIk92P9L359alw9BREbjgw==" saltValue="JK3Nt5gnghSiRUl9tzTfVg==" spinCount="100000" sheet="1" objects="1" scenarios="1"/>
  <protectedRanges>
    <protectedRange sqref="G9:H14" name="Bereik1"/>
  </protectedRanges>
  <mergeCells count="1">
    <mergeCell ref="J12:J14"/>
  </mergeCells>
  <pageMargins left="0.70866141732283472" right="0.70866141732283472" top="0.74803149606299213" bottom="0.74803149606299213" header="0.31496062992125984" footer="0.31496062992125984"/>
  <pageSetup paperSize="9" scale="4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Tarieven!$B$50:$B$61</xm:f>
          </x14:formula1>
          <xm:sqref>C9:C14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AQ250"/>
  <sheetViews>
    <sheetView tabSelected="1" zoomScaleNormal="100" workbookViewId="0">
      <pane xSplit="2" ySplit="4" topLeftCell="C5" activePane="bottomRight" state="frozen"/>
      <selection pane="topRight" activeCell="C1" sqref="C1"/>
      <selection pane="bottomLeft" activeCell="A5" sqref="A5"/>
      <selection pane="bottomRight" activeCell="S11" sqref="S11"/>
    </sheetView>
  </sheetViews>
  <sheetFormatPr defaultColWidth="9" defaultRowHeight="11.4"/>
  <cols>
    <col min="1" max="1" width="10" style="8" customWidth="1"/>
    <col min="2" max="2" width="14.3984375" style="8" bestFit="1" customWidth="1"/>
    <col min="3" max="3" width="14.8984375" style="8" bestFit="1" customWidth="1"/>
    <col min="4" max="4" width="13.69921875" style="134" bestFit="1" customWidth="1"/>
    <col min="5" max="5" width="21.3984375" style="8" bestFit="1" customWidth="1"/>
    <col min="6" max="6" width="6.59765625" style="103" customWidth="1"/>
    <col min="7" max="7" width="39.8984375" style="103" bestFit="1" customWidth="1"/>
    <col min="8" max="8" width="22.8984375" style="8" bestFit="1" customWidth="1"/>
    <col min="9" max="9" width="5.3984375" style="104" customWidth="1"/>
    <col min="10" max="10" width="49.3984375" style="103" customWidth="1"/>
    <col min="11" max="11" width="14.5" style="8" customWidth="1"/>
    <col min="12" max="13" width="10.59765625" style="8" customWidth="1"/>
    <col min="14" max="14" width="1.5" style="8" customWidth="1"/>
    <col min="15" max="15" width="10.59765625" style="8" customWidth="1"/>
    <col min="16" max="18" width="10.59765625" style="8" hidden="1" customWidth="1"/>
    <col min="19" max="19" width="1.5" style="8" customWidth="1"/>
    <col min="20" max="21" width="10.59765625" style="8" customWidth="1"/>
    <col min="22" max="22" width="1.5" style="8" customWidth="1"/>
    <col min="23" max="23" width="10.59765625" style="8" customWidth="1"/>
    <col min="24" max="24" width="1.5" style="8" customWidth="1"/>
    <col min="25" max="25" width="10.59765625" style="8" customWidth="1"/>
    <col min="26" max="26" width="14.09765625" style="8" bestFit="1" customWidth="1"/>
    <col min="27" max="27" width="1.5" style="8" customWidth="1"/>
    <col min="28" max="28" width="12.5" style="8" hidden="1" customWidth="1"/>
    <col min="29" max="29" width="14.09765625" style="8" hidden="1" customWidth="1"/>
    <col min="30" max="30" width="1.5" style="8" hidden="1" customWidth="1"/>
    <col min="31" max="31" width="12.5" style="8" hidden="1" customWidth="1"/>
    <col min="32" max="32" width="14.09765625" style="8" hidden="1" customWidth="1"/>
    <col min="33" max="33" width="1.5" style="8" hidden="1" customWidth="1"/>
    <col min="34" max="34" width="12.5" style="8" hidden="1" customWidth="1"/>
    <col min="35" max="35" width="14.09765625" style="8" hidden="1" customWidth="1"/>
    <col min="36" max="36" width="1" style="8" hidden="1" customWidth="1"/>
    <col min="37" max="37" width="12.5" style="8" bestFit="1" customWidth="1"/>
    <col min="38" max="38" width="13.8984375" style="8" bestFit="1" customWidth="1"/>
    <col min="39" max="39" width="1.5" style="8" customWidth="1"/>
    <col min="40" max="42" width="9" style="8"/>
    <col min="43" max="43" width="0" style="8" hidden="1" customWidth="1"/>
    <col min="44" max="16384" width="9" style="8"/>
  </cols>
  <sheetData>
    <row r="1" spans="1:43">
      <c r="B1" s="191" t="s">
        <v>37</v>
      </c>
      <c r="C1" s="191"/>
      <c r="D1" s="191"/>
    </row>
    <row r="3" spans="1:43" ht="33" customHeight="1">
      <c r="A3" s="18" t="s">
        <v>197</v>
      </c>
      <c r="N3" s="105"/>
      <c r="O3" s="195" t="s">
        <v>198</v>
      </c>
      <c r="P3" s="195"/>
      <c r="Q3" s="195"/>
      <c r="R3" s="195"/>
      <c r="S3" s="105"/>
      <c r="T3" s="193" t="s">
        <v>129</v>
      </c>
      <c r="U3" s="194"/>
      <c r="V3" s="105"/>
      <c r="W3" s="106"/>
      <c r="X3" s="105"/>
      <c r="Y3" s="192" t="s">
        <v>199</v>
      </c>
      <c r="Z3" s="192"/>
      <c r="AA3" s="105"/>
      <c r="AB3" s="192" t="s">
        <v>200</v>
      </c>
      <c r="AC3" s="192"/>
      <c r="AD3" s="105"/>
      <c r="AE3" s="192" t="s">
        <v>201</v>
      </c>
      <c r="AF3" s="192"/>
      <c r="AG3" s="105"/>
      <c r="AH3" s="192" t="s">
        <v>46</v>
      </c>
      <c r="AI3" s="192"/>
      <c r="AJ3" s="105"/>
      <c r="AK3" s="192" t="s">
        <v>202</v>
      </c>
      <c r="AL3" s="192"/>
      <c r="AM3" s="105"/>
    </row>
    <row r="4" spans="1:43" ht="45.6">
      <c r="A4" s="107" t="s">
        <v>203</v>
      </c>
      <c r="B4" s="107" t="s">
        <v>186</v>
      </c>
      <c r="C4" s="107" t="s">
        <v>204</v>
      </c>
      <c r="D4" s="7" t="s">
        <v>205</v>
      </c>
      <c r="E4" s="107" t="s">
        <v>206</v>
      </c>
      <c r="F4" s="108" t="s">
        <v>128</v>
      </c>
      <c r="G4" s="108" t="s">
        <v>207</v>
      </c>
      <c r="H4" s="107" t="s">
        <v>208</v>
      </c>
      <c r="I4" s="135" t="s">
        <v>209</v>
      </c>
      <c r="J4" s="136" t="s">
        <v>207</v>
      </c>
      <c r="K4" s="109" t="s">
        <v>210</v>
      </c>
      <c r="L4" s="109" t="s">
        <v>211</v>
      </c>
      <c r="M4" s="109" t="s">
        <v>212</v>
      </c>
      <c r="N4" s="107"/>
      <c r="O4" s="109" t="s">
        <v>213</v>
      </c>
      <c r="P4" s="109" t="s">
        <v>44</v>
      </c>
      <c r="Q4" s="109" t="s">
        <v>45</v>
      </c>
      <c r="R4" s="109" t="s">
        <v>214</v>
      </c>
      <c r="S4" s="107"/>
      <c r="T4" s="109" t="s">
        <v>215</v>
      </c>
      <c r="U4" s="107" t="s">
        <v>216</v>
      </c>
      <c r="V4" s="107"/>
      <c r="W4" s="109" t="s">
        <v>217</v>
      </c>
      <c r="X4" s="107"/>
      <c r="Y4" s="107" t="s">
        <v>218</v>
      </c>
      <c r="Z4" s="109" t="s">
        <v>219</v>
      </c>
      <c r="AA4" s="107"/>
      <c r="AB4" s="107" t="s">
        <v>218</v>
      </c>
      <c r="AC4" s="109" t="s">
        <v>219</v>
      </c>
      <c r="AD4" s="107"/>
      <c r="AE4" s="107" t="s">
        <v>218</v>
      </c>
      <c r="AF4" s="109" t="s">
        <v>219</v>
      </c>
      <c r="AG4" s="107"/>
      <c r="AH4" s="107" t="s">
        <v>218</v>
      </c>
      <c r="AI4" s="109" t="s">
        <v>219</v>
      </c>
      <c r="AJ4" s="107"/>
      <c r="AK4" s="107" t="s">
        <v>218</v>
      </c>
      <c r="AL4" s="109" t="s">
        <v>219</v>
      </c>
      <c r="AM4" s="107"/>
    </row>
    <row r="5" spans="1:43" ht="13.2">
      <c r="A5" s="6">
        <v>1</v>
      </c>
      <c r="B5" s="111" t="s">
        <v>34</v>
      </c>
      <c r="C5" s="172" t="s">
        <v>220</v>
      </c>
      <c r="D5" s="165" t="s">
        <v>221</v>
      </c>
      <c r="E5" s="166" t="s">
        <v>222</v>
      </c>
      <c r="F5" s="94">
        <v>6</v>
      </c>
      <c r="G5" s="111" t="str">
        <f t="shared" ref="G5:G68" si="0">VLOOKUP(F5,cat_omschrijving,2,0)</f>
        <v>Leslokalen theorie</v>
      </c>
      <c r="H5" s="164" t="s">
        <v>223</v>
      </c>
      <c r="I5" s="112">
        <v>3</v>
      </c>
      <c r="J5" s="111" t="str">
        <f t="shared" ref="J5:J68" si="1">VLOOKUP(I5,Legenda_vloerafwerking,2,0)</f>
        <v>Harde vloer zonder polymeer beschermlaag, met behandeling</v>
      </c>
      <c r="K5" s="168">
        <v>87</v>
      </c>
      <c r="L5" s="113">
        <f t="shared" ref="L5:L68" si="2">K5</f>
        <v>87</v>
      </c>
      <c r="M5" s="138">
        <f t="shared" ref="M5:M68" si="3">K5-L5</f>
        <v>0</v>
      </c>
      <c r="N5" s="114"/>
      <c r="O5" s="94" t="s">
        <v>162</v>
      </c>
      <c r="P5" s="94"/>
      <c r="Q5" s="94"/>
      <c r="R5" s="94"/>
      <c r="S5" s="114"/>
      <c r="T5" s="110" t="str">
        <f t="shared" ref="T5:T68" si="4">IF(F5="nio","_",VLOOKUP(F5,cat_omschrijving,3,0))</f>
        <v>Les</v>
      </c>
      <c r="U5" s="110" t="str">
        <f t="shared" ref="U5:U68" si="5">IF(F5="nio","_",VLOOKUP(F5,cat_omschrijving,4,0))</f>
        <v>AQL 7%</v>
      </c>
      <c r="V5" s="114"/>
      <c r="W5" s="170">
        <v>100</v>
      </c>
      <c r="X5" s="114"/>
      <c r="Y5" s="113">
        <f t="shared" ref="Y5:Y68" si="6">IF(F5="nio","_",(L5/W5)*VLOOKUP(O5,Aanpassing_frequenties,3,0))*VLOOKUP(O5,Aanpassing_frequenties,4,0)</f>
        <v>107.88</v>
      </c>
      <c r="Z5" s="115">
        <f>Y5*Rekentarief</f>
        <v>0</v>
      </c>
      <c r="AA5" s="114"/>
      <c r="AB5" s="113" t="str">
        <f t="shared" ref="AB5:AB68" si="7">IF(OR($F5="nio",P5=""),"_",($L5/$W5)*VLOOKUP(P5,Aanpassing_frequenties,3,0))</f>
        <v>_</v>
      </c>
      <c r="AC5" s="115" t="str">
        <f t="shared" ref="AC5:AC68" si="8">IF(OR($F5="nio",P5=""),"_",AB5*Rekentarief30)</f>
        <v>_</v>
      </c>
      <c r="AD5" s="114"/>
      <c r="AE5" s="113" t="str">
        <f t="shared" ref="AE5:AE68" si="9">IF(OR($F5="nio",Q5=""),"_",($L5/$W5)*VLOOKUP(Q5,Aanpassing_frequenties,3,0))</f>
        <v>_</v>
      </c>
      <c r="AF5" s="115" t="str">
        <f t="shared" ref="AF5:AF68" si="10">IF(OR($F5="nio",Q5=""),"_",AE5*Rekentarief50)</f>
        <v>_</v>
      </c>
      <c r="AG5" s="114"/>
      <c r="AH5" s="113" t="str">
        <f t="shared" ref="AH5:AH68" si="11">IF(OR($F5="nio",R5=""),"_",($L5/$W5)*VLOOKUP(R5,Aanpassing_frequenties,3,0))</f>
        <v>_</v>
      </c>
      <c r="AI5" s="115" t="str">
        <f t="shared" ref="AI5:AI68" si="12">IF(OR($F5="nio",R5=""),"_",AH5*rekentarief150)</f>
        <v>_</v>
      </c>
      <c r="AJ5" s="114"/>
      <c r="AK5" s="113">
        <f t="shared" ref="AK5:AK68" si="13">IF(F5="nio","_",SUM(Y5,AB5,AE5,AH5))</f>
        <v>107.88</v>
      </c>
      <c r="AL5" s="115">
        <f t="shared" ref="AL5:AL68" si="14">IF(F5="nio","_",SUM(Z5,AC5,AF5,AI5))</f>
        <v>0</v>
      </c>
      <c r="AM5" s="114"/>
      <c r="AO5" s="119"/>
    </row>
    <row r="6" spans="1:43" ht="13.2">
      <c r="A6" s="6">
        <v>1</v>
      </c>
      <c r="B6" s="111" t="s">
        <v>34</v>
      </c>
      <c r="C6" s="173" t="s">
        <v>220</v>
      </c>
      <c r="D6" s="165" t="s">
        <v>224</v>
      </c>
      <c r="E6" s="166" t="s">
        <v>225</v>
      </c>
      <c r="F6" s="94">
        <v>1</v>
      </c>
      <c r="G6" s="111" t="str">
        <f t="shared" si="0"/>
        <v xml:space="preserve">Kantoorruimte / vergaderruimte </v>
      </c>
      <c r="H6" s="164" t="s">
        <v>223</v>
      </c>
      <c r="I6" s="112">
        <v>3</v>
      </c>
      <c r="J6" s="111" t="str">
        <f t="shared" si="1"/>
        <v>Harde vloer zonder polymeer beschermlaag, met behandeling</v>
      </c>
      <c r="K6" s="168">
        <v>108</v>
      </c>
      <c r="L6" s="113">
        <f t="shared" si="2"/>
        <v>108</v>
      </c>
      <c r="M6" s="138">
        <f t="shared" si="3"/>
        <v>0</v>
      </c>
      <c r="N6" s="114"/>
      <c r="O6" s="94" t="s">
        <v>162</v>
      </c>
      <c r="P6" s="94"/>
      <c r="Q6" s="94"/>
      <c r="R6" s="94"/>
      <c r="S6" s="114"/>
      <c r="T6" s="110" t="str">
        <f t="shared" si="4"/>
        <v>Bureau</v>
      </c>
      <c r="U6" s="110" t="str">
        <f t="shared" si="5"/>
        <v>AQL 7%</v>
      </c>
      <c r="V6" s="114"/>
      <c r="W6" s="170">
        <v>100</v>
      </c>
      <c r="X6" s="114"/>
      <c r="Y6" s="113">
        <f t="shared" si="6"/>
        <v>133.92000000000002</v>
      </c>
      <c r="Z6" s="115">
        <f t="shared" ref="Z6:Z68" si="15">Y6*Rekentarief</f>
        <v>0</v>
      </c>
      <c r="AA6" s="114"/>
      <c r="AB6" s="113" t="str">
        <f t="shared" si="7"/>
        <v>_</v>
      </c>
      <c r="AC6" s="115" t="str">
        <f t="shared" si="8"/>
        <v>_</v>
      </c>
      <c r="AD6" s="114"/>
      <c r="AE6" s="113" t="str">
        <f t="shared" si="9"/>
        <v>_</v>
      </c>
      <c r="AF6" s="115" t="str">
        <f t="shared" si="10"/>
        <v>_</v>
      </c>
      <c r="AG6" s="114"/>
      <c r="AH6" s="113" t="str">
        <f t="shared" si="11"/>
        <v>_</v>
      </c>
      <c r="AI6" s="115" t="str">
        <f t="shared" si="12"/>
        <v>_</v>
      </c>
      <c r="AJ6" s="114"/>
      <c r="AK6" s="113">
        <f t="shared" si="13"/>
        <v>133.92000000000002</v>
      </c>
      <c r="AL6" s="115">
        <f t="shared" si="14"/>
        <v>0</v>
      </c>
      <c r="AM6" s="114"/>
      <c r="AQ6" s="8" t="s">
        <v>226</v>
      </c>
    </row>
    <row r="7" spans="1:43" ht="13.2">
      <c r="A7" s="6">
        <v>1</v>
      </c>
      <c r="B7" s="111" t="s">
        <v>34</v>
      </c>
      <c r="C7" s="173" t="s">
        <v>220</v>
      </c>
      <c r="D7" s="165" t="s">
        <v>227</v>
      </c>
      <c r="E7" s="167" t="s">
        <v>228</v>
      </c>
      <c r="F7" s="94">
        <v>7</v>
      </c>
      <c r="G7" s="111" t="str">
        <f t="shared" si="0"/>
        <v>Leslokalen praktijk</v>
      </c>
      <c r="H7" s="164" t="s">
        <v>223</v>
      </c>
      <c r="I7" s="112">
        <v>3</v>
      </c>
      <c r="J7" s="111" t="str">
        <f t="shared" si="1"/>
        <v>Harde vloer zonder polymeer beschermlaag, met behandeling</v>
      </c>
      <c r="K7" s="168">
        <v>154</v>
      </c>
      <c r="L7" s="113">
        <f t="shared" si="2"/>
        <v>154</v>
      </c>
      <c r="M7" s="138">
        <f t="shared" si="3"/>
        <v>0</v>
      </c>
      <c r="N7" s="114"/>
      <c r="O7" s="94" t="s">
        <v>162</v>
      </c>
      <c r="P7" s="94"/>
      <c r="Q7" s="94"/>
      <c r="R7" s="94"/>
      <c r="S7" s="114"/>
      <c r="T7" s="110" t="str">
        <f t="shared" si="4"/>
        <v>Les</v>
      </c>
      <c r="U7" s="110" t="str">
        <f t="shared" si="5"/>
        <v>AQL 7%</v>
      </c>
      <c r="V7" s="114"/>
      <c r="W7" s="170">
        <v>100</v>
      </c>
      <c r="X7" s="114"/>
      <c r="Y7" s="113">
        <f t="shared" si="6"/>
        <v>190.96</v>
      </c>
      <c r="Z7" s="115">
        <f t="shared" si="15"/>
        <v>0</v>
      </c>
      <c r="AA7" s="114"/>
      <c r="AB7" s="113" t="str">
        <f t="shared" si="7"/>
        <v>_</v>
      </c>
      <c r="AC7" s="115" t="str">
        <f t="shared" si="8"/>
        <v>_</v>
      </c>
      <c r="AD7" s="114"/>
      <c r="AE7" s="113" t="str">
        <f t="shared" si="9"/>
        <v>_</v>
      </c>
      <c r="AF7" s="115" t="str">
        <f t="shared" si="10"/>
        <v>_</v>
      </c>
      <c r="AG7" s="114"/>
      <c r="AH7" s="113" t="str">
        <f t="shared" si="11"/>
        <v>_</v>
      </c>
      <c r="AI7" s="115" t="str">
        <f t="shared" si="12"/>
        <v>_</v>
      </c>
      <c r="AJ7" s="114"/>
      <c r="AK7" s="113">
        <f t="shared" si="13"/>
        <v>190.96</v>
      </c>
      <c r="AL7" s="115">
        <f t="shared" si="14"/>
        <v>0</v>
      </c>
      <c r="AM7" s="114"/>
      <c r="AQ7" s="8" t="s">
        <v>229</v>
      </c>
    </row>
    <row r="8" spans="1:43" ht="13.2">
      <c r="A8" s="6">
        <v>1</v>
      </c>
      <c r="B8" s="111" t="s">
        <v>34</v>
      </c>
      <c r="C8" s="173" t="s">
        <v>220</v>
      </c>
      <c r="D8" s="165" t="s">
        <v>230</v>
      </c>
      <c r="E8" s="167" t="s">
        <v>228</v>
      </c>
      <c r="F8" s="94">
        <v>7</v>
      </c>
      <c r="G8" s="111" t="str">
        <f t="shared" si="0"/>
        <v>Leslokalen praktijk</v>
      </c>
      <c r="H8" s="164" t="s">
        <v>223</v>
      </c>
      <c r="I8" s="112">
        <v>3</v>
      </c>
      <c r="J8" s="111" t="str">
        <f t="shared" si="1"/>
        <v>Harde vloer zonder polymeer beschermlaag, met behandeling</v>
      </c>
      <c r="K8" s="168">
        <v>140</v>
      </c>
      <c r="L8" s="113">
        <f t="shared" si="2"/>
        <v>140</v>
      </c>
      <c r="M8" s="138">
        <f t="shared" si="3"/>
        <v>0</v>
      </c>
      <c r="N8" s="114"/>
      <c r="O8" s="94" t="s">
        <v>162</v>
      </c>
      <c r="P8" s="94"/>
      <c r="Q8" s="94"/>
      <c r="R8" s="94"/>
      <c r="S8" s="114"/>
      <c r="T8" s="110" t="str">
        <f t="shared" si="4"/>
        <v>Les</v>
      </c>
      <c r="U8" s="110" t="str">
        <f t="shared" si="5"/>
        <v>AQL 7%</v>
      </c>
      <c r="V8" s="114"/>
      <c r="W8" s="170">
        <v>100</v>
      </c>
      <c r="X8" s="114"/>
      <c r="Y8" s="113">
        <f t="shared" si="6"/>
        <v>173.6</v>
      </c>
      <c r="Z8" s="115">
        <f t="shared" si="15"/>
        <v>0</v>
      </c>
      <c r="AA8" s="114"/>
      <c r="AB8" s="113" t="str">
        <f t="shared" si="7"/>
        <v>_</v>
      </c>
      <c r="AC8" s="115" t="str">
        <f t="shared" si="8"/>
        <v>_</v>
      </c>
      <c r="AD8" s="114"/>
      <c r="AE8" s="113" t="str">
        <f t="shared" si="9"/>
        <v>_</v>
      </c>
      <c r="AF8" s="115" t="str">
        <f t="shared" si="10"/>
        <v>_</v>
      </c>
      <c r="AG8" s="114"/>
      <c r="AH8" s="113" t="str">
        <f t="shared" si="11"/>
        <v>_</v>
      </c>
      <c r="AI8" s="115" t="str">
        <f t="shared" si="12"/>
        <v>_</v>
      </c>
      <c r="AJ8" s="114"/>
      <c r="AK8" s="113">
        <f t="shared" si="13"/>
        <v>173.6</v>
      </c>
      <c r="AL8" s="115">
        <f t="shared" si="14"/>
        <v>0</v>
      </c>
      <c r="AM8" s="114"/>
    </row>
    <row r="9" spans="1:43" ht="13.2">
      <c r="A9" s="6">
        <v>1</v>
      </c>
      <c r="B9" s="111" t="s">
        <v>34</v>
      </c>
      <c r="C9" s="173" t="s">
        <v>220</v>
      </c>
      <c r="D9" s="165" t="s">
        <v>231</v>
      </c>
      <c r="E9" s="167" t="s">
        <v>232</v>
      </c>
      <c r="F9" s="94">
        <v>6</v>
      </c>
      <c r="G9" s="111" t="str">
        <f t="shared" si="0"/>
        <v>Leslokalen theorie</v>
      </c>
      <c r="H9" s="164" t="s">
        <v>223</v>
      </c>
      <c r="I9" s="112">
        <v>3</v>
      </c>
      <c r="J9" s="111" t="str">
        <f t="shared" si="1"/>
        <v>Harde vloer zonder polymeer beschermlaag, met behandeling</v>
      </c>
      <c r="K9" s="168">
        <v>13</v>
      </c>
      <c r="L9" s="113">
        <f t="shared" si="2"/>
        <v>13</v>
      </c>
      <c r="M9" s="138">
        <f t="shared" si="3"/>
        <v>0</v>
      </c>
      <c r="N9" s="114"/>
      <c r="O9" s="94" t="s">
        <v>162</v>
      </c>
      <c r="P9" s="94"/>
      <c r="Q9" s="94"/>
      <c r="R9" s="94"/>
      <c r="S9" s="114"/>
      <c r="T9" s="110" t="str">
        <f t="shared" si="4"/>
        <v>Les</v>
      </c>
      <c r="U9" s="110" t="str">
        <f t="shared" si="5"/>
        <v>AQL 7%</v>
      </c>
      <c r="V9" s="114"/>
      <c r="W9" s="170">
        <v>100</v>
      </c>
      <c r="X9" s="114"/>
      <c r="Y9" s="113">
        <f t="shared" si="6"/>
        <v>16.12</v>
      </c>
      <c r="Z9" s="115">
        <f t="shared" si="15"/>
        <v>0</v>
      </c>
      <c r="AA9" s="114"/>
      <c r="AB9" s="113" t="str">
        <f t="shared" si="7"/>
        <v>_</v>
      </c>
      <c r="AC9" s="115" t="str">
        <f t="shared" si="8"/>
        <v>_</v>
      </c>
      <c r="AD9" s="114"/>
      <c r="AE9" s="113" t="str">
        <f t="shared" si="9"/>
        <v>_</v>
      </c>
      <c r="AF9" s="115" t="str">
        <f t="shared" si="10"/>
        <v>_</v>
      </c>
      <c r="AG9" s="114"/>
      <c r="AH9" s="113" t="str">
        <f t="shared" si="11"/>
        <v>_</v>
      </c>
      <c r="AI9" s="115" t="str">
        <f t="shared" si="12"/>
        <v>_</v>
      </c>
      <c r="AJ9" s="114"/>
      <c r="AK9" s="113">
        <f t="shared" si="13"/>
        <v>16.12</v>
      </c>
      <c r="AL9" s="115">
        <f t="shared" si="14"/>
        <v>0</v>
      </c>
      <c r="AM9" s="114"/>
    </row>
    <row r="10" spans="1:43" ht="13.2">
      <c r="A10" s="6">
        <v>1</v>
      </c>
      <c r="B10" s="111" t="s">
        <v>34</v>
      </c>
      <c r="C10" s="173" t="s">
        <v>220</v>
      </c>
      <c r="D10" s="165" t="s">
        <v>233</v>
      </c>
      <c r="E10" s="167" t="s">
        <v>234</v>
      </c>
      <c r="F10" s="94">
        <v>3</v>
      </c>
      <c r="G10" s="111" t="str">
        <f t="shared" si="0"/>
        <v>Verkeersruimte / Garderobe / Wachtruimte</v>
      </c>
      <c r="H10" s="164" t="s">
        <v>223</v>
      </c>
      <c r="I10" s="112">
        <v>3</v>
      </c>
      <c r="J10" s="111" t="str">
        <f t="shared" si="1"/>
        <v>Harde vloer zonder polymeer beschermlaag, met behandeling</v>
      </c>
      <c r="K10" s="168">
        <v>62</v>
      </c>
      <c r="L10" s="113">
        <f t="shared" si="2"/>
        <v>62</v>
      </c>
      <c r="M10" s="138">
        <f t="shared" si="3"/>
        <v>0</v>
      </c>
      <c r="N10" s="114"/>
      <c r="O10" s="94" t="s">
        <v>156</v>
      </c>
      <c r="P10" s="94"/>
      <c r="Q10" s="94"/>
      <c r="R10" s="94"/>
      <c r="S10" s="114"/>
      <c r="T10" s="110" t="str">
        <f t="shared" si="4"/>
        <v>Verkeer</v>
      </c>
      <c r="U10" s="110" t="str">
        <f t="shared" si="5"/>
        <v>AQL 7%</v>
      </c>
      <c r="V10" s="114"/>
      <c r="W10" s="170">
        <v>100</v>
      </c>
      <c r="X10" s="114"/>
      <c r="Y10" s="113">
        <f t="shared" si="6"/>
        <v>126.48</v>
      </c>
      <c r="Z10" s="115">
        <f t="shared" si="15"/>
        <v>0</v>
      </c>
      <c r="AA10" s="114"/>
      <c r="AB10" s="113" t="str">
        <f t="shared" si="7"/>
        <v>_</v>
      </c>
      <c r="AC10" s="115" t="str">
        <f t="shared" si="8"/>
        <v>_</v>
      </c>
      <c r="AD10" s="114"/>
      <c r="AE10" s="113" t="str">
        <f t="shared" si="9"/>
        <v>_</v>
      </c>
      <c r="AF10" s="115" t="str">
        <f t="shared" si="10"/>
        <v>_</v>
      </c>
      <c r="AG10" s="114"/>
      <c r="AH10" s="113" t="str">
        <f t="shared" si="11"/>
        <v>_</v>
      </c>
      <c r="AI10" s="115" t="str">
        <f t="shared" si="12"/>
        <v>_</v>
      </c>
      <c r="AJ10" s="114"/>
      <c r="AK10" s="113">
        <f t="shared" si="13"/>
        <v>126.48</v>
      </c>
      <c r="AL10" s="115">
        <f t="shared" si="14"/>
        <v>0</v>
      </c>
      <c r="AM10" s="114"/>
    </row>
    <row r="11" spans="1:43" ht="13.2">
      <c r="A11" s="6">
        <v>1</v>
      </c>
      <c r="B11" s="111" t="s">
        <v>34</v>
      </c>
      <c r="C11" s="173" t="s">
        <v>220</v>
      </c>
      <c r="D11" s="165" t="s">
        <v>235</v>
      </c>
      <c r="E11" s="167" t="s">
        <v>236</v>
      </c>
      <c r="F11" s="94">
        <v>3</v>
      </c>
      <c r="G11" s="111" t="str">
        <f t="shared" si="0"/>
        <v>Verkeersruimte / Garderobe / Wachtruimte</v>
      </c>
      <c r="H11" s="164" t="s">
        <v>223</v>
      </c>
      <c r="I11" s="112">
        <v>3</v>
      </c>
      <c r="J11" s="111" t="str">
        <f t="shared" si="1"/>
        <v>Harde vloer zonder polymeer beschermlaag, met behandeling</v>
      </c>
      <c r="K11" s="168">
        <v>151.5</v>
      </c>
      <c r="L11" s="113">
        <f t="shared" si="2"/>
        <v>151.5</v>
      </c>
      <c r="M11" s="138">
        <f t="shared" si="3"/>
        <v>0</v>
      </c>
      <c r="N11" s="114"/>
      <c r="O11" s="94" t="s">
        <v>156</v>
      </c>
      <c r="P11" s="94"/>
      <c r="Q11" s="94"/>
      <c r="R11" s="94"/>
      <c r="S11" s="114"/>
      <c r="T11" s="110" t="str">
        <f t="shared" si="4"/>
        <v>Verkeer</v>
      </c>
      <c r="U11" s="110" t="str">
        <f t="shared" si="5"/>
        <v>AQL 7%</v>
      </c>
      <c r="V11" s="114"/>
      <c r="W11" s="170">
        <v>100</v>
      </c>
      <c r="X11" s="114"/>
      <c r="Y11" s="113">
        <f t="shared" si="6"/>
        <v>309.06</v>
      </c>
      <c r="Z11" s="115">
        <f t="shared" si="15"/>
        <v>0</v>
      </c>
      <c r="AA11" s="114"/>
      <c r="AB11" s="113" t="str">
        <f t="shared" si="7"/>
        <v>_</v>
      </c>
      <c r="AC11" s="115" t="str">
        <f t="shared" si="8"/>
        <v>_</v>
      </c>
      <c r="AD11" s="114"/>
      <c r="AE11" s="113" t="str">
        <f t="shared" si="9"/>
        <v>_</v>
      </c>
      <c r="AF11" s="115" t="str">
        <f t="shared" si="10"/>
        <v>_</v>
      </c>
      <c r="AG11" s="114"/>
      <c r="AH11" s="113" t="str">
        <f t="shared" si="11"/>
        <v>_</v>
      </c>
      <c r="AI11" s="115" t="str">
        <f t="shared" si="12"/>
        <v>_</v>
      </c>
      <c r="AJ11" s="114"/>
      <c r="AK11" s="113">
        <f t="shared" si="13"/>
        <v>309.06</v>
      </c>
      <c r="AL11" s="115">
        <f t="shared" si="14"/>
        <v>0</v>
      </c>
      <c r="AM11" s="114"/>
    </row>
    <row r="12" spans="1:43" ht="13.2">
      <c r="A12" s="6">
        <v>1</v>
      </c>
      <c r="B12" s="111" t="s">
        <v>34</v>
      </c>
      <c r="C12" s="173" t="s">
        <v>220</v>
      </c>
      <c r="D12" s="165" t="s">
        <v>237</v>
      </c>
      <c r="E12" s="166" t="s">
        <v>238</v>
      </c>
      <c r="F12" s="94">
        <v>6</v>
      </c>
      <c r="G12" s="111" t="str">
        <f t="shared" si="0"/>
        <v>Leslokalen theorie</v>
      </c>
      <c r="H12" s="164" t="s">
        <v>223</v>
      </c>
      <c r="I12" s="112">
        <v>3</v>
      </c>
      <c r="J12" s="111" t="str">
        <f t="shared" si="1"/>
        <v>Harde vloer zonder polymeer beschermlaag, met behandeling</v>
      </c>
      <c r="K12" s="168">
        <v>127</v>
      </c>
      <c r="L12" s="113">
        <f t="shared" si="2"/>
        <v>127</v>
      </c>
      <c r="M12" s="138">
        <f t="shared" si="3"/>
        <v>0</v>
      </c>
      <c r="N12" s="114"/>
      <c r="O12" s="94" t="s">
        <v>162</v>
      </c>
      <c r="P12" s="94"/>
      <c r="Q12" s="94"/>
      <c r="R12" s="94"/>
      <c r="S12" s="114"/>
      <c r="T12" s="110" t="str">
        <f t="shared" si="4"/>
        <v>Les</v>
      </c>
      <c r="U12" s="110" t="str">
        <f t="shared" si="5"/>
        <v>AQL 7%</v>
      </c>
      <c r="V12" s="114"/>
      <c r="W12" s="170">
        <v>100</v>
      </c>
      <c r="X12" s="114"/>
      <c r="Y12" s="113">
        <f t="shared" si="6"/>
        <v>157.47999999999999</v>
      </c>
      <c r="Z12" s="115">
        <f t="shared" si="15"/>
        <v>0</v>
      </c>
      <c r="AA12" s="114"/>
      <c r="AB12" s="113" t="str">
        <f t="shared" si="7"/>
        <v>_</v>
      </c>
      <c r="AC12" s="115" t="str">
        <f t="shared" si="8"/>
        <v>_</v>
      </c>
      <c r="AD12" s="114"/>
      <c r="AE12" s="113" t="str">
        <f t="shared" si="9"/>
        <v>_</v>
      </c>
      <c r="AF12" s="115" t="str">
        <f t="shared" si="10"/>
        <v>_</v>
      </c>
      <c r="AG12" s="114"/>
      <c r="AH12" s="113" t="str">
        <f t="shared" si="11"/>
        <v>_</v>
      </c>
      <c r="AI12" s="115" t="str">
        <f t="shared" si="12"/>
        <v>_</v>
      </c>
      <c r="AJ12" s="114"/>
      <c r="AK12" s="113">
        <f t="shared" si="13"/>
        <v>157.47999999999999</v>
      </c>
      <c r="AL12" s="115">
        <f t="shared" si="14"/>
        <v>0</v>
      </c>
      <c r="AM12" s="114"/>
      <c r="AO12" s="119"/>
    </row>
    <row r="13" spans="1:43" ht="13.2">
      <c r="A13" s="6">
        <v>1</v>
      </c>
      <c r="B13" s="111" t="s">
        <v>34</v>
      </c>
      <c r="C13" s="173" t="s">
        <v>220</v>
      </c>
      <c r="D13" s="165" t="s">
        <v>239</v>
      </c>
      <c r="E13" s="167" t="s">
        <v>240</v>
      </c>
      <c r="F13" s="94">
        <v>3</v>
      </c>
      <c r="G13" s="111" t="str">
        <f t="shared" si="0"/>
        <v>Verkeersruimte / Garderobe / Wachtruimte</v>
      </c>
      <c r="H13" s="164" t="s">
        <v>223</v>
      </c>
      <c r="I13" s="112">
        <v>3</v>
      </c>
      <c r="J13" s="111" t="str">
        <f t="shared" si="1"/>
        <v>Harde vloer zonder polymeer beschermlaag, met behandeling</v>
      </c>
      <c r="K13" s="168">
        <v>254.5</v>
      </c>
      <c r="L13" s="113">
        <f t="shared" si="2"/>
        <v>254.5</v>
      </c>
      <c r="M13" s="138">
        <f t="shared" si="3"/>
        <v>0</v>
      </c>
      <c r="N13" s="114"/>
      <c r="O13" s="94" t="s">
        <v>156</v>
      </c>
      <c r="P13" s="94"/>
      <c r="Q13" s="94"/>
      <c r="R13" s="94"/>
      <c r="S13" s="114"/>
      <c r="T13" s="110" t="str">
        <f t="shared" si="4"/>
        <v>Verkeer</v>
      </c>
      <c r="U13" s="110" t="str">
        <f t="shared" si="5"/>
        <v>AQL 7%</v>
      </c>
      <c r="V13" s="114"/>
      <c r="W13" s="170">
        <v>100</v>
      </c>
      <c r="X13" s="114"/>
      <c r="Y13" s="113">
        <f t="shared" si="6"/>
        <v>519.17999999999995</v>
      </c>
      <c r="Z13" s="115">
        <f t="shared" si="15"/>
        <v>0</v>
      </c>
      <c r="AA13" s="114"/>
      <c r="AB13" s="113" t="str">
        <f t="shared" si="7"/>
        <v>_</v>
      </c>
      <c r="AC13" s="115" t="str">
        <f t="shared" si="8"/>
        <v>_</v>
      </c>
      <c r="AD13" s="114"/>
      <c r="AE13" s="113" t="str">
        <f t="shared" si="9"/>
        <v>_</v>
      </c>
      <c r="AF13" s="115" t="str">
        <f t="shared" si="10"/>
        <v>_</v>
      </c>
      <c r="AG13" s="114"/>
      <c r="AH13" s="113" t="str">
        <f t="shared" si="11"/>
        <v>_</v>
      </c>
      <c r="AI13" s="115" t="str">
        <f t="shared" si="12"/>
        <v>_</v>
      </c>
      <c r="AJ13" s="114"/>
      <c r="AK13" s="113">
        <f t="shared" si="13"/>
        <v>519.17999999999995</v>
      </c>
      <c r="AL13" s="115">
        <f t="shared" si="14"/>
        <v>0</v>
      </c>
      <c r="AM13" s="114"/>
    </row>
    <row r="14" spans="1:43" ht="13.2">
      <c r="A14" s="6">
        <v>1</v>
      </c>
      <c r="B14" s="111" t="s">
        <v>34</v>
      </c>
      <c r="C14" s="173" t="s">
        <v>220</v>
      </c>
      <c r="D14" s="165" t="s">
        <v>241</v>
      </c>
      <c r="E14" s="167" t="s">
        <v>242</v>
      </c>
      <c r="F14" s="94">
        <v>3</v>
      </c>
      <c r="G14" s="111" t="str">
        <f t="shared" si="0"/>
        <v>Verkeersruimte / Garderobe / Wachtruimte</v>
      </c>
      <c r="H14" s="164" t="s">
        <v>223</v>
      </c>
      <c r="I14" s="112">
        <v>3</v>
      </c>
      <c r="J14" s="111" t="str">
        <f t="shared" si="1"/>
        <v>Harde vloer zonder polymeer beschermlaag, met behandeling</v>
      </c>
      <c r="K14" s="168">
        <v>51</v>
      </c>
      <c r="L14" s="113">
        <f t="shared" si="2"/>
        <v>51</v>
      </c>
      <c r="M14" s="138">
        <f t="shared" si="3"/>
        <v>0</v>
      </c>
      <c r="N14" s="114"/>
      <c r="O14" s="94" t="s">
        <v>156</v>
      </c>
      <c r="P14" s="94"/>
      <c r="Q14" s="94"/>
      <c r="R14" s="94"/>
      <c r="S14" s="114"/>
      <c r="T14" s="110" t="str">
        <f t="shared" si="4"/>
        <v>Verkeer</v>
      </c>
      <c r="U14" s="110" t="str">
        <f t="shared" si="5"/>
        <v>AQL 7%</v>
      </c>
      <c r="V14" s="114"/>
      <c r="W14" s="170">
        <v>100</v>
      </c>
      <c r="X14" s="114"/>
      <c r="Y14" s="113">
        <f t="shared" si="6"/>
        <v>104.04</v>
      </c>
      <c r="Z14" s="115">
        <f t="shared" si="15"/>
        <v>0</v>
      </c>
      <c r="AA14" s="114"/>
      <c r="AB14" s="113" t="str">
        <f t="shared" si="7"/>
        <v>_</v>
      </c>
      <c r="AC14" s="115" t="str">
        <f t="shared" si="8"/>
        <v>_</v>
      </c>
      <c r="AD14" s="114"/>
      <c r="AE14" s="113" t="str">
        <f t="shared" si="9"/>
        <v>_</v>
      </c>
      <c r="AF14" s="115" t="str">
        <f t="shared" si="10"/>
        <v>_</v>
      </c>
      <c r="AG14" s="114"/>
      <c r="AH14" s="113" t="str">
        <f t="shared" si="11"/>
        <v>_</v>
      </c>
      <c r="AI14" s="115" t="str">
        <f t="shared" si="12"/>
        <v>_</v>
      </c>
      <c r="AJ14" s="114"/>
      <c r="AK14" s="113">
        <f t="shared" si="13"/>
        <v>104.04</v>
      </c>
      <c r="AL14" s="115">
        <f t="shared" si="14"/>
        <v>0</v>
      </c>
      <c r="AM14" s="114"/>
    </row>
    <row r="15" spans="1:43" ht="13.2">
      <c r="A15" s="6">
        <v>1</v>
      </c>
      <c r="B15" s="111" t="s">
        <v>34</v>
      </c>
      <c r="C15" s="173" t="s">
        <v>220</v>
      </c>
      <c r="D15" s="165" t="s">
        <v>243</v>
      </c>
      <c r="E15" s="167" t="s">
        <v>244</v>
      </c>
      <c r="F15" s="94">
        <v>3</v>
      </c>
      <c r="G15" s="111" t="str">
        <f t="shared" si="0"/>
        <v>Verkeersruimte / Garderobe / Wachtruimte</v>
      </c>
      <c r="H15" s="164" t="s">
        <v>223</v>
      </c>
      <c r="I15" s="112">
        <v>3</v>
      </c>
      <c r="J15" s="111" t="str">
        <f t="shared" si="1"/>
        <v>Harde vloer zonder polymeer beschermlaag, met behandeling</v>
      </c>
      <c r="K15" s="168">
        <v>51</v>
      </c>
      <c r="L15" s="113">
        <f t="shared" si="2"/>
        <v>51</v>
      </c>
      <c r="M15" s="138">
        <f t="shared" si="3"/>
        <v>0</v>
      </c>
      <c r="N15" s="114"/>
      <c r="O15" s="94" t="s">
        <v>156</v>
      </c>
      <c r="P15" s="94"/>
      <c r="Q15" s="94"/>
      <c r="R15" s="94"/>
      <c r="S15" s="114"/>
      <c r="T15" s="110" t="str">
        <f t="shared" si="4"/>
        <v>Verkeer</v>
      </c>
      <c r="U15" s="110" t="str">
        <f t="shared" si="5"/>
        <v>AQL 7%</v>
      </c>
      <c r="V15" s="114"/>
      <c r="W15" s="170">
        <v>100</v>
      </c>
      <c r="X15" s="114"/>
      <c r="Y15" s="113">
        <f t="shared" si="6"/>
        <v>104.04</v>
      </c>
      <c r="Z15" s="115">
        <f t="shared" si="15"/>
        <v>0</v>
      </c>
      <c r="AA15" s="114"/>
      <c r="AB15" s="113" t="str">
        <f t="shared" si="7"/>
        <v>_</v>
      </c>
      <c r="AC15" s="115" t="str">
        <f t="shared" si="8"/>
        <v>_</v>
      </c>
      <c r="AD15" s="114"/>
      <c r="AE15" s="113" t="str">
        <f t="shared" si="9"/>
        <v>_</v>
      </c>
      <c r="AF15" s="115" t="str">
        <f t="shared" si="10"/>
        <v>_</v>
      </c>
      <c r="AG15" s="114"/>
      <c r="AH15" s="113" t="str">
        <f t="shared" si="11"/>
        <v>_</v>
      </c>
      <c r="AI15" s="115" t="str">
        <f t="shared" si="12"/>
        <v>_</v>
      </c>
      <c r="AJ15" s="114"/>
      <c r="AK15" s="113">
        <f t="shared" si="13"/>
        <v>104.04</v>
      </c>
      <c r="AL15" s="115">
        <f t="shared" si="14"/>
        <v>0</v>
      </c>
      <c r="AM15" s="114"/>
    </row>
    <row r="16" spans="1:43" ht="13.2">
      <c r="A16" s="6">
        <v>1</v>
      </c>
      <c r="B16" s="111" t="s">
        <v>34</v>
      </c>
      <c r="C16" s="173" t="s">
        <v>220</v>
      </c>
      <c r="D16" s="165" t="s">
        <v>245</v>
      </c>
      <c r="E16" s="167" t="s">
        <v>246</v>
      </c>
      <c r="F16" s="94">
        <v>3</v>
      </c>
      <c r="G16" s="111" t="str">
        <f t="shared" si="0"/>
        <v>Verkeersruimte / Garderobe / Wachtruimte</v>
      </c>
      <c r="H16" s="164" t="s">
        <v>223</v>
      </c>
      <c r="I16" s="112">
        <v>3</v>
      </c>
      <c r="J16" s="111" t="str">
        <f t="shared" si="1"/>
        <v>Harde vloer zonder polymeer beschermlaag, met behandeling</v>
      </c>
      <c r="K16" s="168">
        <v>168.5</v>
      </c>
      <c r="L16" s="113">
        <f t="shared" si="2"/>
        <v>168.5</v>
      </c>
      <c r="M16" s="138">
        <f t="shared" si="3"/>
        <v>0</v>
      </c>
      <c r="N16" s="114"/>
      <c r="O16" s="94" t="s">
        <v>156</v>
      </c>
      <c r="P16" s="94"/>
      <c r="Q16" s="94"/>
      <c r="R16" s="94"/>
      <c r="S16" s="114"/>
      <c r="T16" s="110" t="str">
        <f t="shared" si="4"/>
        <v>Verkeer</v>
      </c>
      <c r="U16" s="110" t="str">
        <f t="shared" si="5"/>
        <v>AQL 7%</v>
      </c>
      <c r="V16" s="114"/>
      <c r="W16" s="170">
        <v>100</v>
      </c>
      <c r="X16" s="114"/>
      <c r="Y16" s="113">
        <f t="shared" si="6"/>
        <v>343.74</v>
      </c>
      <c r="Z16" s="115">
        <f t="shared" si="15"/>
        <v>0</v>
      </c>
      <c r="AA16" s="114"/>
      <c r="AB16" s="113" t="str">
        <f t="shared" si="7"/>
        <v>_</v>
      </c>
      <c r="AC16" s="115" t="str">
        <f t="shared" si="8"/>
        <v>_</v>
      </c>
      <c r="AD16" s="114"/>
      <c r="AE16" s="113" t="str">
        <f t="shared" si="9"/>
        <v>_</v>
      </c>
      <c r="AF16" s="115" t="str">
        <f t="shared" si="10"/>
        <v>_</v>
      </c>
      <c r="AG16" s="114"/>
      <c r="AH16" s="113" t="str">
        <f t="shared" si="11"/>
        <v>_</v>
      </c>
      <c r="AI16" s="115" t="str">
        <f t="shared" si="12"/>
        <v>_</v>
      </c>
      <c r="AJ16" s="114"/>
      <c r="AK16" s="113">
        <f t="shared" si="13"/>
        <v>343.74</v>
      </c>
      <c r="AL16" s="115">
        <f t="shared" si="14"/>
        <v>0</v>
      </c>
      <c r="AM16" s="114"/>
    </row>
    <row r="17" spans="1:41" ht="13.2">
      <c r="A17" s="6">
        <v>1</v>
      </c>
      <c r="B17" s="111" t="s">
        <v>34</v>
      </c>
      <c r="C17" s="173" t="s">
        <v>220</v>
      </c>
      <c r="D17" s="165" t="s">
        <v>247</v>
      </c>
      <c r="E17" s="167" t="s">
        <v>248</v>
      </c>
      <c r="F17" s="94">
        <v>2</v>
      </c>
      <c r="G17" s="111" t="str">
        <f t="shared" si="0"/>
        <v>Sanitaire ruimte</v>
      </c>
      <c r="H17" s="164" t="s">
        <v>249</v>
      </c>
      <c r="I17" s="112">
        <v>3</v>
      </c>
      <c r="J17" s="111" t="str">
        <f t="shared" si="1"/>
        <v>Harde vloer zonder polymeer beschermlaag, met behandeling</v>
      </c>
      <c r="K17" s="168">
        <v>18</v>
      </c>
      <c r="L17" s="113">
        <f t="shared" si="2"/>
        <v>18</v>
      </c>
      <c r="M17" s="138">
        <f t="shared" si="3"/>
        <v>0</v>
      </c>
      <c r="N17" s="114"/>
      <c r="O17" s="94" t="s">
        <v>169</v>
      </c>
      <c r="P17" s="94"/>
      <c r="Q17" s="94"/>
      <c r="R17" s="94"/>
      <c r="S17" s="114"/>
      <c r="T17" s="110" t="str">
        <f t="shared" si="4"/>
        <v>Sanitair</v>
      </c>
      <c r="U17" s="110" t="str">
        <f t="shared" si="5"/>
        <v>AQL 4%</v>
      </c>
      <c r="V17" s="114"/>
      <c r="W17" s="170">
        <v>100</v>
      </c>
      <c r="X17" s="114"/>
      <c r="Y17" s="113">
        <f t="shared" si="6"/>
        <v>76.319999999999993</v>
      </c>
      <c r="Z17" s="115">
        <f t="shared" si="15"/>
        <v>0</v>
      </c>
      <c r="AA17" s="114"/>
      <c r="AB17" s="113" t="str">
        <f t="shared" si="7"/>
        <v>_</v>
      </c>
      <c r="AC17" s="115" t="str">
        <f t="shared" si="8"/>
        <v>_</v>
      </c>
      <c r="AD17" s="114"/>
      <c r="AE17" s="113" t="str">
        <f t="shared" si="9"/>
        <v>_</v>
      </c>
      <c r="AF17" s="115" t="str">
        <f t="shared" si="10"/>
        <v>_</v>
      </c>
      <c r="AG17" s="114"/>
      <c r="AH17" s="113" t="str">
        <f t="shared" si="11"/>
        <v>_</v>
      </c>
      <c r="AI17" s="115" t="str">
        <f t="shared" si="12"/>
        <v>_</v>
      </c>
      <c r="AJ17" s="114"/>
      <c r="AK17" s="113">
        <f t="shared" si="13"/>
        <v>76.319999999999993</v>
      </c>
      <c r="AL17" s="115">
        <f t="shared" si="14"/>
        <v>0</v>
      </c>
      <c r="AM17" s="114"/>
    </row>
    <row r="18" spans="1:41" ht="13.2">
      <c r="A18" s="6">
        <v>1</v>
      </c>
      <c r="B18" s="111" t="s">
        <v>34</v>
      </c>
      <c r="C18" s="173" t="s">
        <v>220</v>
      </c>
      <c r="D18" s="165" t="s">
        <v>250</v>
      </c>
      <c r="E18" s="167" t="s">
        <v>251</v>
      </c>
      <c r="F18" s="94">
        <v>2</v>
      </c>
      <c r="G18" s="111" t="str">
        <f t="shared" si="0"/>
        <v>Sanitaire ruimte</v>
      </c>
      <c r="H18" s="164" t="s">
        <v>249</v>
      </c>
      <c r="I18" s="112">
        <v>3</v>
      </c>
      <c r="J18" s="111" t="str">
        <f t="shared" si="1"/>
        <v>Harde vloer zonder polymeer beschermlaag, met behandeling</v>
      </c>
      <c r="K18" s="168">
        <v>18.399999999999999</v>
      </c>
      <c r="L18" s="113">
        <f t="shared" si="2"/>
        <v>18.399999999999999</v>
      </c>
      <c r="M18" s="138">
        <f t="shared" si="3"/>
        <v>0</v>
      </c>
      <c r="N18" s="114"/>
      <c r="O18" s="94" t="s">
        <v>169</v>
      </c>
      <c r="P18" s="94"/>
      <c r="Q18" s="94"/>
      <c r="R18" s="94"/>
      <c r="S18" s="114"/>
      <c r="T18" s="110" t="str">
        <f t="shared" si="4"/>
        <v>Sanitair</v>
      </c>
      <c r="U18" s="110" t="str">
        <f t="shared" si="5"/>
        <v>AQL 4%</v>
      </c>
      <c r="V18" s="114"/>
      <c r="W18" s="170">
        <v>100</v>
      </c>
      <c r="X18" s="114"/>
      <c r="Y18" s="113">
        <f t="shared" si="6"/>
        <v>78.016000000000005</v>
      </c>
      <c r="Z18" s="115">
        <f t="shared" si="15"/>
        <v>0</v>
      </c>
      <c r="AA18" s="114"/>
      <c r="AB18" s="113" t="str">
        <f t="shared" si="7"/>
        <v>_</v>
      </c>
      <c r="AC18" s="115" t="str">
        <f t="shared" si="8"/>
        <v>_</v>
      </c>
      <c r="AD18" s="114"/>
      <c r="AE18" s="113" t="str">
        <f t="shared" si="9"/>
        <v>_</v>
      </c>
      <c r="AF18" s="115" t="str">
        <f t="shared" si="10"/>
        <v>_</v>
      </c>
      <c r="AG18" s="114"/>
      <c r="AH18" s="113" t="str">
        <f t="shared" si="11"/>
        <v>_</v>
      </c>
      <c r="AI18" s="115" t="str">
        <f t="shared" si="12"/>
        <v>_</v>
      </c>
      <c r="AJ18" s="114"/>
      <c r="AK18" s="113">
        <f t="shared" si="13"/>
        <v>78.016000000000005</v>
      </c>
      <c r="AL18" s="115">
        <f t="shared" si="14"/>
        <v>0</v>
      </c>
      <c r="AM18" s="114"/>
    </row>
    <row r="19" spans="1:41" ht="13.2">
      <c r="A19" s="6">
        <v>1</v>
      </c>
      <c r="B19" s="111" t="s">
        <v>34</v>
      </c>
      <c r="C19" s="173" t="s">
        <v>220</v>
      </c>
      <c r="D19" s="165" t="s">
        <v>252</v>
      </c>
      <c r="E19" s="166" t="s">
        <v>238</v>
      </c>
      <c r="F19" s="94">
        <v>6</v>
      </c>
      <c r="G19" s="111" t="str">
        <f t="shared" si="0"/>
        <v>Leslokalen theorie</v>
      </c>
      <c r="H19" s="164" t="s">
        <v>223</v>
      </c>
      <c r="I19" s="112">
        <v>3</v>
      </c>
      <c r="J19" s="111" t="str">
        <f t="shared" si="1"/>
        <v>Harde vloer zonder polymeer beschermlaag, met behandeling</v>
      </c>
      <c r="K19" s="168">
        <v>105</v>
      </c>
      <c r="L19" s="113">
        <f t="shared" si="2"/>
        <v>105</v>
      </c>
      <c r="M19" s="138">
        <f t="shared" si="3"/>
        <v>0</v>
      </c>
      <c r="N19" s="114"/>
      <c r="O19" s="94" t="s">
        <v>162</v>
      </c>
      <c r="P19" s="94"/>
      <c r="Q19" s="94"/>
      <c r="R19" s="94"/>
      <c r="S19" s="114"/>
      <c r="T19" s="110" t="str">
        <f t="shared" si="4"/>
        <v>Les</v>
      </c>
      <c r="U19" s="110" t="str">
        <f t="shared" si="5"/>
        <v>AQL 7%</v>
      </c>
      <c r="V19" s="114"/>
      <c r="W19" s="170">
        <v>100</v>
      </c>
      <c r="X19" s="114"/>
      <c r="Y19" s="113">
        <f t="shared" si="6"/>
        <v>130.20000000000002</v>
      </c>
      <c r="Z19" s="115">
        <f t="shared" si="15"/>
        <v>0</v>
      </c>
      <c r="AA19" s="114"/>
      <c r="AB19" s="113" t="str">
        <f t="shared" si="7"/>
        <v>_</v>
      </c>
      <c r="AC19" s="115" t="str">
        <f t="shared" si="8"/>
        <v>_</v>
      </c>
      <c r="AD19" s="114"/>
      <c r="AE19" s="113" t="str">
        <f t="shared" si="9"/>
        <v>_</v>
      </c>
      <c r="AF19" s="115" t="str">
        <f t="shared" si="10"/>
        <v>_</v>
      </c>
      <c r="AG19" s="114"/>
      <c r="AH19" s="113" t="str">
        <f t="shared" si="11"/>
        <v>_</v>
      </c>
      <c r="AI19" s="115" t="str">
        <f t="shared" si="12"/>
        <v>_</v>
      </c>
      <c r="AJ19" s="114"/>
      <c r="AK19" s="113">
        <f t="shared" si="13"/>
        <v>130.20000000000002</v>
      </c>
      <c r="AL19" s="115">
        <f t="shared" si="14"/>
        <v>0</v>
      </c>
      <c r="AM19" s="114"/>
      <c r="AO19" s="119"/>
    </row>
    <row r="20" spans="1:41" ht="13.2">
      <c r="A20" s="6">
        <v>1</v>
      </c>
      <c r="B20" s="111" t="s">
        <v>34</v>
      </c>
      <c r="C20" s="173" t="s">
        <v>220</v>
      </c>
      <c r="D20" s="165" t="s">
        <v>253</v>
      </c>
      <c r="E20" s="167" t="s">
        <v>254</v>
      </c>
      <c r="F20" s="94">
        <v>7</v>
      </c>
      <c r="G20" s="111" t="str">
        <f t="shared" si="0"/>
        <v>Leslokalen praktijk</v>
      </c>
      <c r="H20" s="164" t="s">
        <v>223</v>
      </c>
      <c r="I20" s="112">
        <v>3</v>
      </c>
      <c r="J20" s="111" t="str">
        <f t="shared" si="1"/>
        <v>Harde vloer zonder polymeer beschermlaag, met behandeling</v>
      </c>
      <c r="K20" s="168">
        <v>507</v>
      </c>
      <c r="L20" s="113">
        <f t="shared" si="2"/>
        <v>507</v>
      </c>
      <c r="M20" s="138">
        <f t="shared" si="3"/>
        <v>0</v>
      </c>
      <c r="N20" s="114"/>
      <c r="O20" s="94" t="s">
        <v>162</v>
      </c>
      <c r="P20" s="94"/>
      <c r="Q20" s="94"/>
      <c r="R20" s="94"/>
      <c r="S20" s="114"/>
      <c r="T20" s="110" t="str">
        <f t="shared" si="4"/>
        <v>Les</v>
      </c>
      <c r="U20" s="110" t="str">
        <f t="shared" si="5"/>
        <v>AQL 7%</v>
      </c>
      <c r="V20" s="114"/>
      <c r="W20" s="170">
        <v>100</v>
      </c>
      <c r="X20" s="114"/>
      <c r="Y20" s="113">
        <f t="shared" si="6"/>
        <v>628.68000000000006</v>
      </c>
      <c r="Z20" s="115">
        <f t="shared" si="15"/>
        <v>0</v>
      </c>
      <c r="AA20" s="114"/>
      <c r="AB20" s="113" t="str">
        <f t="shared" si="7"/>
        <v>_</v>
      </c>
      <c r="AC20" s="115" t="str">
        <f t="shared" si="8"/>
        <v>_</v>
      </c>
      <c r="AD20" s="114"/>
      <c r="AE20" s="113" t="str">
        <f t="shared" si="9"/>
        <v>_</v>
      </c>
      <c r="AF20" s="115" t="str">
        <f t="shared" si="10"/>
        <v>_</v>
      </c>
      <c r="AG20" s="114"/>
      <c r="AH20" s="113" t="str">
        <f t="shared" si="11"/>
        <v>_</v>
      </c>
      <c r="AI20" s="115" t="str">
        <f t="shared" si="12"/>
        <v>_</v>
      </c>
      <c r="AJ20" s="114"/>
      <c r="AK20" s="113">
        <f t="shared" si="13"/>
        <v>628.68000000000006</v>
      </c>
      <c r="AL20" s="115">
        <f t="shared" si="14"/>
        <v>0</v>
      </c>
      <c r="AM20" s="114"/>
    </row>
    <row r="21" spans="1:41" ht="13.2">
      <c r="A21" s="6">
        <v>1</v>
      </c>
      <c r="B21" s="111" t="s">
        <v>34</v>
      </c>
      <c r="C21" s="173" t="s">
        <v>220</v>
      </c>
      <c r="D21" s="165" t="s">
        <v>255</v>
      </c>
      <c r="E21" s="166" t="s">
        <v>256</v>
      </c>
      <c r="F21" s="94">
        <v>7</v>
      </c>
      <c r="G21" s="111" t="str">
        <f t="shared" si="0"/>
        <v>Leslokalen praktijk</v>
      </c>
      <c r="H21" s="164" t="s">
        <v>223</v>
      </c>
      <c r="I21" s="112">
        <v>3</v>
      </c>
      <c r="J21" s="111" t="str">
        <f t="shared" si="1"/>
        <v>Harde vloer zonder polymeer beschermlaag, met behandeling</v>
      </c>
      <c r="K21" s="168">
        <v>127.06</v>
      </c>
      <c r="L21" s="113">
        <f t="shared" si="2"/>
        <v>127.06</v>
      </c>
      <c r="M21" s="138">
        <f t="shared" si="3"/>
        <v>0</v>
      </c>
      <c r="N21" s="114"/>
      <c r="O21" s="94" t="s">
        <v>162</v>
      </c>
      <c r="P21" s="94"/>
      <c r="Q21" s="94"/>
      <c r="R21" s="94"/>
      <c r="S21" s="114"/>
      <c r="T21" s="110" t="str">
        <f t="shared" si="4"/>
        <v>Les</v>
      </c>
      <c r="U21" s="110" t="str">
        <f t="shared" si="5"/>
        <v>AQL 7%</v>
      </c>
      <c r="V21" s="114"/>
      <c r="W21" s="170">
        <v>100</v>
      </c>
      <c r="X21" s="114"/>
      <c r="Y21" s="113">
        <f t="shared" si="6"/>
        <v>157.55439999999999</v>
      </c>
      <c r="Z21" s="115">
        <f t="shared" si="15"/>
        <v>0</v>
      </c>
      <c r="AA21" s="114"/>
      <c r="AB21" s="113" t="str">
        <f t="shared" si="7"/>
        <v>_</v>
      </c>
      <c r="AC21" s="115" t="str">
        <f t="shared" si="8"/>
        <v>_</v>
      </c>
      <c r="AD21" s="114"/>
      <c r="AE21" s="113" t="str">
        <f t="shared" si="9"/>
        <v>_</v>
      </c>
      <c r="AF21" s="115" t="str">
        <f t="shared" si="10"/>
        <v>_</v>
      </c>
      <c r="AG21" s="114"/>
      <c r="AH21" s="113" t="str">
        <f t="shared" si="11"/>
        <v>_</v>
      </c>
      <c r="AI21" s="115" t="str">
        <f t="shared" si="12"/>
        <v>_</v>
      </c>
      <c r="AJ21" s="114"/>
      <c r="AK21" s="113">
        <f t="shared" si="13"/>
        <v>157.55439999999999</v>
      </c>
      <c r="AL21" s="115">
        <f t="shared" si="14"/>
        <v>0</v>
      </c>
      <c r="AM21" s="114"/>
      <c r="AO21" s="119"/>
    </row>
    <row r="22" spans="1:41" ht="13.2">
      <c r="A22" s="6">
        <v>1</v>
      </c>
      <c r="B22" s="111" t="s">
        <v>34</v>
      </c>
      <c r="C22" s="173" t="s">
        <v>220</v>
      </c>
      <c r="D22" s="165" t="s">
        <v>257</v>
      </c>
      <c r="E22" s="166" t="s">
        <v>256</v>
      </c>
      <c r="F22" s="94">
        <v>7</v>
      </c>
      <c r="G22" s="111" t="str">
        <f t="shared" si="0"/>
        <v>Leslokalen praktijk</v>
      </c>
      <c r="H22" s="164" t="s">
        <v>258</v>
      </c>
      <c r="I22" s="112">
        <v>4</v>
      </c>
      <c r="J22" s="111" t="str">
        <f t="shared" si="1"/>
        <v>Tapijt</v>
      </c>
      <c r="K22" s="168">
        <v>19</v>
      </c>
      <c r="L22" s="113">
        <f t="shared" si="2"/>
        <v>19</v>
      </c>
      <c r="M22" s="138">
        <f t="shared" si="3"/>
        <v>0</v>
      </c>
      <c r="N22" s="114"/>
      <c r="O22" s="94" t="s">
        <v>162</v>
      </c>
      <c r="P22" s="94"/>
      <c r="Q22" s="94"/>
      <c r="R22" s="94"/>
      <c r="S22" s="114"/>
      <c r="T22" s="110" t="str">
        <f t="shared" si="4"/>
        <v>Les</v>
      </c>
      <c r="U22" s="110" t="str">
        <f t="shared" si="5"/>
        <v>AQL 7%</v>
      </c>
      <c r="V22" s="114"/>
      <c r="W22" s="170">
        <v>100</v>
      </c>
      <c r="X22" s="114"/>
      <c r="Y22" s="113">
        <f t="shared" si="6"/>
        <v>23.56</v>
      </c>
      <c r="Z22" s="115">
        <f t="shared" si="15"/>
        <v>0</v>
      </c>
      <c r="AA22" s="114"/>
      <c r="AB22" s="113" t="str">
        <f t="shared" si="7"/>
        <v>_</v>
      </c>
      <c r="AC22" s="115" t="str">
        <f t="shared" si="8"/>
        <v>_</v>
      </c>
      <c r="AD22" s="114"/>
      <c r="AE22" s="113" t="str">
        <f t="shared" si="9"/>
        <v>_</v>
      </c>
      <c r="AF22" s="115" t="str">
        <f t="shared" si="10"/>
        <v>_</v>
      </c>
      <c r="AG22" s="114"/>
      <c r="AH22" s="113" t="str">
        <f t="shared" si="11"/>
        <v>_</v>
      </c>
      <c r="AI22" s="115" t="str">
        <f t="shared" si="12"/>
        <v>_</v>
      </c>
      <c r="AJ22" s="114"/>
      <c r="AK22" s="113">
        <f t="shared" si="13"/>
        <v>23.56</v>
      </c>
      <c r="AL22" s="115">
        <f t="shared" si="14"/>
        <v>0</v>
      </c>
      <c r="AM22" s="114"/>
      <c r="AO22" s="119"/>
    </row>
    <row r="23" spans="1:41" ht="13.2">
      <c r="A23" s="6">
        <v>1</v>
      </c>
      <c r="B23" s="111" t="s">
        <v>34</v>
      </c>
      <c r="C23" s="173" t="s">
        <v>220</v>
      </c>
      <c r="D23" s="165" t="s">
        <v>259</v>
      </c>
      <c r="E23" s="166" t="s">
        <v>260</v>
      </c>
      <c r="F23" s="94">
        <v>3</v>
      </c>
      <c r="G23" s="111" t="str">
        <f t="shared" si="0"/>
        <v>Verkeersruimte / Garderobe / Wachtruimte</v>
      </c>
      <c r="H23" s="164" t="s">
        <v>261</v>
      </c>
      <c r="I23" s="112">
        <v>3</v>
      </c>
      <c r="J23" s="111" t="str">
        <f t="shared" si="1"/>
        <v>Harde vloer zonder polymeer beschermlaag, met behandeling</v>
      </c>
      <c r="K23" s="168">
        <v>25.8</v>
      </c>
      <c r="L23" s="113">
        <f t="shared" si="2"/>
        <v>25.8</v>
      </c>
      <c r="M23" s="138">
        <f t="shared" si="3"/>
        <v>0</v>
      </c>
      <c r="N23" s="114"/>
      <c r="O23" s="94" t="s">
        <v>156</v>
      </c>
      <c r="P23" s="94"/>
      <c r="Q23" s="94"/>
      <c r="R23" s="94"/>
      <c r="S23" s="114"/>
      <c r="T23" s="110" t="str">
        <f t="shared" si="4"/>
        <v>Verkeer</v>
      </c>
      <c r="U23" s="110" t="str">
        <f t="shared" si="5"/>
        <v>AQL 7%</v>
      </c>
      <c r="V23" s="114"/>
      <c r="W23" s="170">
        <v>100</v>
      </c>
      <c r="X23" s="114"/>
      <c r="Y23" s="113">
        <f t="shared" si="6"/>
        <v>52.632000000000005</v>
      </c>
      <c r="Z23" s="115">
        <f t="shared" si="15"/>
        <v>0</v>
      </c>
      <c r="AA23" s="114"/>
      <c r="AB23" s="113" t="str">
        <f t="shared" si="7"/>
        <v>_</v>
      </c>
      <c r="AC23" s="115" t="str">
        <f t="shared" si="8"/>
        <v>_</v>
      </c>
      <c r="AD23" s="114"/>
      <c r="AE23" s="113" t="str">
        <f t="shared" si="9"/>
        <v>_</v>
      </c>
      <c r="AF23" s="115" t="str">
        <f t="shared" si="10"/>
        <v>_</v>
      </c>
      <c r="AG23" s="114"/>
      <c r="AH23" s="113" t="str">
        <f t="shared" si="11"/>
        <v>_</v>
      </c>
      <c r="AI23" s="115" t="str">
        <f t="shared" si="12"/>
        <v>_</v>
      </c>
      <c r="AJ23" s="114"/>
      <c r="AK23" s="113">
        <f t="shared" si="13"/>
        <v>52.632000000000005</v>
      </c>
      <c r="AL23" s="115">
        <f t="shared" si="14"/>
        <v>0</v>
      </c>
      <c r="AM23" s="114"/>
      <c r="AO23" s="119"/>
    </row>
    <row r="24" spans="1:41" ht="13.2">
      <c r="A24" s="6">
        <v>1</v>
      </c>
      <c r="B24" s="111" t="s">
        <v>34</v>
      </c>
      <c r="C24" s="173" t="s">
        <v>220</v>
      </c>
      <c r="D24" s="165" t="s">
        <v>262</v>
      </c>
      <c r="E24" s="166" t="s">
        <v>263</v>
      </c>
      <c r="F24" s="94">
        <v>7</v>
      </c>
      <c r="G24" s="111" t="str">
        <f t="shared" si="0"/>
        <v>Leslokalen praktijk</v>
      </c>
      <c r="H24" s="164" t="s">
        <v>264</v>
      </c>
      <c r="I24" s="112">
        <v>3</v>
      </c>
      <c r="J24" s="111" t="str">
        <f t="shared" si="1"/>
        <v>Harde vloer zonder polymeer beschermlaag, met behandeling</v>
      </c>
      <c r="K24" s="168">
        <v>255</v>
      </c>
      <c r="L24" s="113">
        <f t="shared" si="2"/>
        <v>255</v>
      </c>
      <c r="M24" s="138">
        <f t="shared" si="3"/>
        <v>0</v>
      </c>
      <c r="N24" s="114"/>
      <c r="O24" s="94" t="s">
        <v>156</v>
      </c>
      <c r="P24" s="94"/>
      <c r="Q24" s="94"/>
      <c r="R24" s="94"/>
      <c r="S24" s="114"/>
      <c r="T24" s="110" t="str">
        <f t="shared" si="4"/>
        <v>Les</v>
      </c>
      <c r="U24" s="110" t="str">
        <f t="shared" si="5"/>
        <v>AQL 7%</v>
      </c>
      <c r="V24" s="114"/>
      <c r="W24" s="170">
        <v>100</v>
      </c>
      <c r="X24" s="114"/>
      <c r="Y24" s="113">
        <f t="shared" si="6"/>
        <v>520.19999999999993</v>
      </c>
      <c r="Z24" s="115">
        <f t="shared" si="15"/>
        <v>0</v>
      </c>
      <c r="AA24" s="114"/>
      <c r="AB24" s="113" t="str">
        <f t="shared" si="7"/>
        <v>_</v>
      </c>
      <c r="AC24" s="115" t="str">
        <f t="shared" si="8"/>
        <v>_</v>
      </c>
      <c r="AD24" s="114"/>
      <c r="AE24" s="113" t="str">
        <f t="shared" si="9"/>
        <v>_</v>
      </c>
      <c r="AF24" s="115" t="str">
        <f t="shared" si="10"/>
        <v>_</v>
      </c>
      <c r="AG24" s="114"/>
      <c r="AH24" s="113" t="str">
        <f t="shared" si="11"/>
        <v>_</v>
      </c>
      <c r="AI24" s="115" t="str">
        <f t="shared" si="12"/>
        <v>_</v>
      </c>
      <c r="AJ24" s="114"/>
      <c r="AK24" s="113">
        <f t="shared" si="13"/>
        <v>520.19999999999993</v>
      </c>
      <c r="AL24" s="115">
        <f t="shared" si="14"/>
        <v>0</v>
      </c>
      <c r="AM24" s="114"/>
      <c r="AO24" s="119"/>
    </row>
    <row r="25" spans="1:41" ht="13.2">
      <c r="A25" s="6">
        <v>1</v>
      </c>
      <c r="B25" s="111" t="s">
        <v>34</v>
      </c>
      <c r="C25" s="173" t="s">
        <v>220</v>
      </c>
      <c r="D25" s="165" t="s">
        <v>265</v>
      </c>
      <c r="E25" s="166" t="s">
        <v>266</v>
      </c>
      <c r="F25" s="94">
        <v>7</v>
      </c>
      <c r="G25" s="111" t="str">
        <f t="shared" si="0"/>
        <v>Leslokalen praktijk</v>
      </c>
      <c r="H25" s="164" t="s">
        <v>264</v>
      </c>
      <c r="I25" s="112">
        <v>3</v>
      </c>
      <c r="J25" s="111" t="str">
        <f t="shared" si="1"/>
        <v>Harde vloer zonder polymeer beschermlaag, met behandeling</v>
      </c>
      <c r="K25" s="168">
        <v>30</v>
      </c>
      <c r="L25" s="113">
        <f t="shared" si="2"/>
        <v>30</v>
      </c>
      <c r="M25" s="138">
        <f t="shared" si="3"/>
        <v>0</v>
      </c>
      <c r="N25" s="114"/>
      <c r="O25" s="94" t="s">
        <v>171</v>
      </c>
      <c r="P25" s="94"/>
      <c r="Q25" s="94"/>
      <c r="R25" s="94"/>
      <c r="S25" s="114"/>
      <c r="T25" s="110" t="str">
        <f t="shared" si="4"/>
        <v>Les</v>
      </c>
      <c r="U25" s="110" t="str">
        <f t="shared" si="5"/>
        <v>AQL 7%</v>
      </c>
      <c r="V25" s="114"/>
      <c r="W25" s="170">
        <v>100</v>
      </c>
      <c r="X25" s="114"/>
      <c r="Y25" s="113">
        <f t="shared" si="6"/>
        <v>3.5999999999999996</v>
      </c>
      <c r="Z25" s="115">
        <f t="shared" si="15"/>
        <v>0</v>
      </c>
      <c r="AA25" s="114"/>
      <c r="AB25" s="113" t="str">
        <f t="shared" si="7"/>
        <v>_</v>
      </c>
      <c r="AC25" s="115" t="str">
        <f t="shared" si="8"/>
        <v>_</v>
      </c>
      <c r="AD25" s="114"/>
      <c r="AE25" s="113" t="str">
        <f t="shared" si="9"/>
        <v>_</v>
      </c>
      <c r="AF25" s="115" t="str">
        <f t="shared" si="10"/>
        <v>_</v>
      </c>
      <c r="AG25" s="114"/>
      <c r="AH25" s="113" t="str">
        <f t="shared" si="11"/>
        <v>_</v>
      </c>
      <c r="AI25" s="115" t="str">
        <f t="shared" si="12"/>
        <v>_</v>
      </c>
      <c r="AJ25" s="114"/>
      <c r="AK25" s="113">
        <f t="shared" si="13"/>
        <v>3.5999999999999996</v>
      </c>
      <c r="AL25" s="115">
        <f t="shared" si="14"/>
        <v>0</v>
      </c>
      <c r="AM25" s="114"/>
      <c r="AO25" s="119"/>
    </row>
    <row r="26" spans="1:41" ht="13.2">
      <c r="A26" s="6">
        <v>1</v>
      </c>
      <c r="B26" s="111" t="s">
        <v>34</v>
      </c>
      <c r="C26" s="173" t="s">
        <v>220</v>
      </c>
      <c r="D26" s="165" t="s">
        <v>267</v>
      </c>
      <c r="E26" s="166" t="s">
        <v>268</v>
      </c>
      <c r="F26" s="94">
        <v>4</v>
      </c>
      <c r="G26" s="111" t="str">
        <f t="shared" si="0"/>
        <v>Kleedruimte/ douche</v>
      </c>
      <c r="H26" s="164" t="s">
        <v>249</v>
      </c>
      <c r="I26" s="112">
        <v>3</v>
      </c>
      <c r="J26" s="111" t="str">
        <f t="shared" si="1"/>
        <v>Harde vloer zonder polymeer beschermlaag, met behandeling</v>
      </c>
      <c r="K26" s="168">
        <v>16.71</v>
      </c>
      <c r="L26" s="113">
        <f t="shared" si="2"/>
        <v>16.71</v>
      </c>
      <c r="M26" s="138">
        <f t="shared" si="3"/>
        <v>0</v>
      </c>
      <c r="N26" s="114"/>
      <c r="O26" s="94" t="s">
        <v>154</v>
      </c>
      <c r="P26" s="94"/>
      <c r="Q26" s="94"/>
      <c r="R26" s="94"/>
      <c r="S26" s="114"/>
      <c r="T26" s="110" t="str">
        <f t="shared" si="4"/>
        <v>Sanitair</v>
      </c>
      <c r="U26" s="110" t="str">
        <f t="shared" si="5"/>
        <v>AQL 4%</v>
      </c>
      <c r="V26" s="114"/>
      <c r="W26" s="170">
        <v>100</v>
      </c>
      <c r="X26" s="114"/>
      <c r="Y26" s="113">
        <f t="shared" si="6"/>
        <v>68.510999999999996</v>
      </c>
      <c r="Z26" s="115">
        <f t="shared" si="15"/>
        <v>0</v>
      </c>
      <c r="AA26" s="114"/>
      <c r="AB26" s="113" t="str">
        <f t="shared" si="7"/>
        <v>_</v>
      </c>
      <c r="AC26" s="115" t="str">
        <f t="shared" si="8"/>
        <v>_</v>
      </c>
      <c r="AD26" s="114"/>
      <c r="AE26" s="113" t="str">
        <f t="shared" si="9"/>
        <v>_</v>
      </c>
      <c r="AF26" s="115" t="str">
        <f t="shared" si="10"/>
        <v>_</v>
      </c>
      <c r="AG26" s="114"/>
      <c r="AH26" s="113" t="str">
        <f t="shared" si="11"/>
        <v>_</v>
      </c>
      <c r="AI26" s="115" t="str">
        <f t="shared" si="12"/>
        <v>_</v>
      </c>
      <c r="AJ26" s="114"/>
      <c r="AK26" s="113">
        <f t="shared" si="13"/>
        <v>68.510999999999996</v>
      </c>
      <c r="AL26" s="115">
        <f t="shared" si="14"/>
        <v>0</v>
      </c>
      <c r="AM26" s="114"/>
    </row>
    <row r="27" spans="1:41" ht="13.2">
      <c r="A27" s="6">
        <v>1</v>
      </c>
      <c r="B27" s="111" t="s">
        <v>34</v>
      </c>
      <c r="C27" s="173" t="s">
        <v>220</v>
      </c>
      <c r="D27" s="165" t="s">
        <v>269</v>
      </c>
      <c r="E27" s="166" t="s">
        <v>270</v>
      </c>
      <c r="F27" s="94">
        <v>4</v>
      </c>
      <c r="G27" s="111" t="str">
        <f t="shared" si="0"/>
        <v>Kleedruimte/ douche</v>
      </c>
      <c r="H27" s="164" t="s">
        <v>249</v>
      </c>
      <c r="I27" s="112">
        <v>3</v>
      </c>
      <c r="J27" s="111" t="str">
        <f t="shared" si="1"/>
        <v>Harde vloer zonder polymeer beschermlaag, met behandeling</v>
      </c>
      <c r="K27" s="168">
        <v>37.4</v>
      </c>
      <c r="L27" s="113">
        <f t="shared" si="2"/>
        <v>37.4</v>
      </c>
      <c r="M27" s="138">
        <f t="shared" si="3"/>
        <v>0</v>
      </c>
      <c r="N27" s="114"/>
      <c r="O27" s="94" t="s">
        <v>154</v>
      </c>
      <c r="P27" s="94"/>
      <c r="Q27" s="94"/>
      <c r="R27" s="94"/>
      <c r="S27" s="114"/>
      <c r="T27" s="110" t="str">
        <f t="shared" si="4"/>
        <v>Sanitair</v>
      </c>
      <c r="U27" s="110" t="str">
        <f t="shared" si="5"/>
        <v>AQL 4%</v>
      </c>
      <c r="V27" s="114"/>
      <c r="W27" s="170">
        <v>100</v>
      </c>
      <c r="X27" s="114"/>
      <c r="Y27" s="113">
        <f t="shared" si="6"/>
        <v>153.34</v>
      </c>
      <c r="Z27" s="115">
        <f t="shared" si="15"/>
        <v>0</v>
      </c>
      <c r="AA27" s="114"/>
      <c r="AB27" s="113" t="str">
        <f t="shared" si="7"/>
        <v>_</v>
      </c>
      <c r="AC27" s="115" t="str">
        <f t="shared" si="8"/>
        <v>_</v>
      </c>
      <c r="AD27" s="114"/>
      <c r="AE27" s="113" t="str">
        <f t="shared" si="9"/>
        <v>_</v>
      </c>
      <c r="AF27" s="115" t="str">
        <f t="shared" si="10"/>
        <v>_</v>
      </c>
      <c r="AG27" s="114"/>
      <c r="AH27" s="113" t="str">
        <f t="shared" si="11"/>
        <v>_</v>
      </c>
      <c r="AI27" s="115" t="str">
        <f t="shared" si="12"/>
        <v>_</v>
      </c>
      <c r="AJ27" s="114"/>
      <c r="AK27" s="113">
        <f t="shared" si="13"/>
        <v>153.34</v>
      </c>
      <c r="AL27" s="115">
        <f t="shared" si="14"/>
        <v>0</v>
      </c>
      <c r="AM27" s="114"/>
    </row>
    <row r="28" spans="1:41" ht="13.2">
      <c r="A28" s="6">
        <v>1</v>
      </c>
      <c r="B28" s="111" t="s">
        <v>34</v>
      </c>
      <c r="C28" s="173" t="s">
        <v>220</v>
      </c>
      <c r="D28" s="165" t="s">
        <v>271</v>
      </c>
      <c r="E28" s="166" t="s">
        <v>263</v>
      </c>
      <c r="F28" s="94">
        <v>7</v>
      </c>
      <c r="G28" s="111" t="str">
        <f t="shared" si="0"/>
        <v>Leslokalen praktijk</v>
      </c>
      <c r="H28" s="164" t="s">
        <v>264</v>
      </c>
      <c r="I28" s="112">
        <v>3</v>
      </c>
      <c r="J28" s="111" t="str">
        <f t="shared" si="1"/>
        <v>Harde vloer zonder polymeer beschermlaag, met behandeling</v>
      </c>
      <c r="K28" s="168">
        <v>255</v>
      </c>
      <c r="L28" s="113">
        <f t="shared" si="2"/>
        <v>255</v>
      </c>
      <c r="M28" s="138">
        <f t="shared" si="3"/>
        <v>0</v>
      </c>
      <c r="N28" s="114"/>
      <c r="O28" s="94" t="s">
        <v>156</v>
      </c>
      <c r="P28" s="94"/>
      <c r="Q28" s="94"/>
      <c r="R28" s="94"/>
      <c r="S28" s="114"/>
      <c r="T28" s="110" t="str">
        <f t="shared" si="4"/>
        <v>Les</v>
      </c>
      <c r="U28" s="110" t="str">
        <f t="shared" si="5"/>
        <v>AQL 7%</v>
      </c>
      <c r="V28" s="114"/>
      <c r="W28" s="170">
        <v>100</v>
      </c>
      <c r="X28" s="114"/>
      <c r="Y28" s="113">
        <f t="shared" si="6"/>
        <v>520.19999999999993</v>
      </c>
      <c r="Z28" s="115">
        <f t="shared" si="15"/>
        <v>0</v>
      </c>
      <c r="AA28" s="114"/>
      <c r="AB28" s="113" t="str">
        <f t="shared" si="7"/>
        <v>_</v>
      </c>
      <c r="AC28" s="115" t="str">
        <f t="shared" si="8"/>
        <v>_</v>
      </c>
      <c r="AD28" s="114"/>
      <c r="AE28" s="113" t="str">
        <f t="shared" si="9"/>
        <v>_</v>
      </c>
      <c r="AF28" s="115" t="str">
        <f t="shared" si="10"/>
        <v>_</v>
      </c>
      <c r="AG28" s="114"/>
      <c r="AH28" s="113" t="str">
        <f t="shared" si="11"/>
        <v>_</v>
      </c>
      <c r="AI28" s="115" t="str">
        <f t="shared" si="12"/>
        <v>_</v>
      </c>
      <c r="AJ28" s="114"/>
      <c r="AK28" s="113">
        <f t="shared" si="13"/>
        <v>520.19999999999993</v>
      </c>
      <c r="AL28" s="115">
        <f t="shared" si="14"/>
        <v>0</v>
      </c>
      <c r="AM28" s="114"/>
    </row>
    <row r="29" spans="1:41" ht="13.2">
      <c r="A29" s="6">
        <v>1</v>
      </c>
      <c r="B29" s="111" t="s">
        <v>34</v>
      </c>
      <c r="C29" s="173" t="s">
        <v>220</v>
      </c>
      <c r="D29" s="165" t="s">
        <v>272</v>
      </c>
      <c r="E29" s="166" t="s">
        <v>266</v>
      </c>
      <c r="F29" s="94">
        <v>7</v>
      </c>
      <c r="G29" s="111" t="str">
        <f t="shared" si="0"/>
        <v>Leslokalen praktijk</v>
      </c>
      <c r="H29" s="164" t="s">
        <v>264</v>
      </c>
      <c r="I29" s="112">
        <v>3</v>
      </c>
      <c r="J29" s="111" t="str">
        <f t="shared" si="1"/>
        <v>Harde vloer zonder polymeer beschermlaag, met behandeling</v>
      </c>
      <c r="K29" s="168">
        <v>30</v>
      </c>
      <c r="L29" s="113">
        <f t="shared" si="2"/>
        <v>30</v>
      </c>
      <c r="M29" s="138">
        <f t="shared" si="3"/>
        <v>0</v>
      </c>
      <c r="N29" s="114"/>
      <c r="O29" s="94" t="s">
        <v>171</v>
      </c>
      <c r="P29" s="94"/>
      <c r="Q29" s="94"/>
      <c r="R29" s="94"/>
      <c r="S29" s="114"/>
      <c r="T29" s="110" t="str">
        <f t="shared" si="4"/>
        <v>Les</v>
      </c>
      <c r="U29" s="110" t="str">
        <f t="shared" si="5"/>
        <v>AQL 7%</v>
      </c>
      <c r="V29" s="114"/>
      <c r="W29" s="170">
        <v>100</v>
      </c>
      <c r="X29" s="114"/>
      <c r="Y29" s="113">
        <f t="shared" si="6"/>
        <v>3.5999999999999996</v>
      </c>
      <c r="Z29" s="115">
        <f t="shared" si="15"/>
        <v>0</v>
      </c>
      <c r="AA29" s="114"/>
      <c r="AB29" s="113" t="str">
        <f t="shared" si="7"/>
        <v>_</v>
      </c>
      <c r="AC29" s="115" t="str">
        <f t="shared" si="8"/>
        <v>_</v>
      </c>
      <c r="AD29" s="114"/>
      <c r="AE29" s="113" t="str">
        <f t="shared" si="9"/>
        <v>_</v>
      </c>
      <c r="AF29" s="115" t="str">
        <f t="shared" si="10"/>
        <v>_</v>
      </c>
      <c r="AG29" s="114"/>
      <c r="AH29" s="113" t="str">
        <f t="shared" si="11"/>
        <v>_</v>
      </c>
      <c r="AI29" s="115" t="str">
        <f t="shared" si="12"/>
        <v>_</v>
      </c>
      <c r="AJ29" s="114"/>
      <c r="AK29" s="113">
        <f t="shared" si="13"/>
        <v>3.5999999999999996</v>
      </c>
      <c r="AL29" s="115">
        <f t="shared" si="14"/>
        <v>0</v>
      </c>
      <c r="AM29" s="114"/>
    </row>
    <row r="30" spans="1:41" ht="13.2">
      <c r="A30" s="6">
        <v>1</v>
      </c>
      <c r="B30" s="111" t="s">
        <v>34</v>
      </c>
      <c r="C30" s="173" t="s">
        <v>220</v>
      </c>
      <c r="D30" s="165" t="s">
        <v>273</v>
      </c>
      <c r="E30" s="166" t="s">
        <v>274</v>
      </c>
      <c r="F30" s="94">
        <v>4</v>
      </c>
      <c r="G30" s="111" t="str">
        <f t="shared" si="0"/>
        <v>Kleedruimte/ douche</v>
      </c>
      <c r="H30" s="164" t="s">
        <v>249</v>
      </c>
      <c r="I30" s="112">
        <v>3</v>
      </c>
      <c r="J30" s="111" t="str">
        <f t="shared" si="1"/>
        <v>Harde vloer zonder polymeer beschermlaag, met behandeling</v>
      </c>
      <c r="K30" s="168">
        <v>16.71</v>
      </c>
      <c r="L30" s="113">
        <f t="shared" si="2"/>
        <v>16.71</v>
      </c>
      <c r="M30" s="138">
        <f t="shared" si="3"/>
        <v>0</v>
      </c>
      <c r="N30" s="114"/>
      <c r="O30" s="94" t="s">
        <v>154</v>
      </c>
      <c r="P30" s="94"/>
      <c r="Q30" s="94"/>
      <c r="R30" s="94"/>
      <c r="S30" s="114"/>
      <c r="T30" s="110" t="str">
        <f t="shared" si="4"/>
        <v>Sanitair</v>
      </c>
      <c r="U30" s="110" t="str">
        <f t="shared" si="5"/>
        <v>AQL 4%</v>
      </c>
      <c r="V30" s="114"/>
      <c r="W30" s="170">
        <v>100</v>
      </c>
      <c r="X30" s="114"/>
      <c r="Y30" s="113">
        <f t="shared" si="6"/>
        <v>68.510999999999996</v>
      </c>
      <c r="Z30" s="115">
        <f t="shared" si="15"/>
        <v>0</v>
      </c>
      <c r="AA30" s="114"/>
      <c r="AB30" s="113" t="str">
        <f t="shared" si="7"/>
        <v>_</v>
      </c>
      <c r="AC30" s="115" t="str">
        <f t="shared" si="8"/>
        <v>_</v>
      </c>
      <c r="AD30" s="114"/>
      <c r="AE30" s="113" t="str">
        <f t="shared" si="9"/>
        <v>_</v>
      </c>
      <c r="AF30" s="115" t="str">
        <f t="shared" si="10"/>
        <v>_</v>
      </c>
      <c r="AG30" s="114"/>
      <c r="AH30" s="113" t="str">
        <f t="shared" si="11"/>
        <v>_</v>
      </c>
      <c r="AI30" s="115" t="str">
        <f t="shared" si="12"/>
        <v>_</v>
      </c>
      <c r="AJ30" s="114"/>
      <c r="AK30" s="113">
        <f t="shared" si="13"/>
        <v>68.510999999999996</v>
      </c>
      <c r="AL30" s="115">
        <f t="shared" si="14"/>
        <v>0</v>
      </c>
      <c r="AM30" s="114"/>
    </row>
    <row r="31" spans="1:41" ht="13.2">
      <c r="A31" s="6">
        <v>1</v>
      </c>
      <c r="B31" s="111" t="s">
        <v>34</v>
      </c>
      <c r="C31" s="173" t="s">
        <v>220</v>
      </c>
      <c r="D31" s="165" t="s">
        <v>275</v>
      </c>
      <c r="E31" s="166" t="s">
        <v>276</v>
      </c>
      <c r="F31" s="94">
        <v>4</v>
      </c>
      <c r="G31" s="111" t="str">
        <f t="shared" si="0"/>
        <v>Kleedruimte/ douche</v>
      </c>
      <c r="H31" s="164" t="s">
        <v>249</v>
      </c>
      <c r="I31" s="112">
        <v>3</v>
      </c>
      <c r="J31" s="111" t="str">
        <f t="shared" si="1"/>
        <v>Harde vloer zonder polymeer beschermlaag, met behandeling</v>
      </c>
      <c r="K31" s="168">
        <v>37.4</v>
      </c>
      <c r="L31" s="113">
        <f t="shared" si="2"/>
        <v>37.4</v>
      </c>
      <c r="M31" s="138">
        <f t="shared" si="3"/>
        <v>0</v>
      </c>
      <c r="N31" s="114"/>
      <c r="O31" s="94" t="s">
        <v>154</v>
      </c>
      <c r="P31" s="94"/>
      <c r="Q31" s="94"/>
      <c r="R31" s="94"/>
      <c r="S31" s="114"/>
      <c r="T31" s="110" t="str">
        <f t="shared" si="4"/>
        <v>Sanitair</v>
      </c>
      <c r="U31" s="110" t="str">
        <f t="shared" si="5"/>
        <v>AQL 4%</v>
      </c>
      <c r="V31" s="114"/>
      <c r="W31" s="170">
        <v>100</v>
      </c>
      <c r="X31" s="114"/>
      <c r="Y31" s="113">
        <f t="shared" si="6"/>
        <v>153.34</v>
      </c>
      <c r="Z31" s="115">
        <f t="shared" si="15"/>
        <v>0</v>
      </c>
      <c r="AA31" s="114"/>
      <c r="AB31" s="113" t="str">
        <f t="shared" si="7"/>
        <v>_</v>
      </c>
      <c r="AC31" s="115" t="str">
        <f t="shared" si="8"/>
        <v>_</v>
      </c>
      <c r="AD31" s="114"/>
      <c r="AE31" s="113" t="str">
        <f t="shared" si="9"/>
        <v>_</v>
      </c>
      <c r="AF31" s="115" t="str">
        <f t="shared" si="10"/>
        <v>_</v>
      </c>
      <c r="AG31" s="114"/>
      <c r="AH31" s="113" t="str">
        <f t="shared" si="11"/>
        <v>_</v>
      </c>
      <c r="AI31" s="115" t="str">
        <f t="shared" si="12"/>
        <v>_</v>
      </c>
      <c r="AJ31" s="114"/>
      <c r="AK31" s="113">
        <f t="shared" si="13"/>
        <v>153.34</v>
      </c>
      <c r="AL31" s="115">
        <f t="shared" si="14"/>
        <v>0</v>
      </c>
      <c r="AM31" s="114"/>
    </row>
    <row r="32" spans="1:41" ht="13.2">
      <c r="A32" s="6">
        <v>1</v>
      </c>
      <c r="B32" s="111" t="s">
        <v>34</v>
      </c>
      <c r="C32" s="173" t="s">
        <v>220</v>
      </c>
      <c r="D32" s="165" t="s">
        <v>277</v>
      </c>
      <c r="E32" s="166" t="s">
        <v>278</v>
      </c>
      <c r="F32" s="94">
        <v>3</v>
      </c>
      <c r="G32" s="111" t="str">
        <f t="shared" si="0"/>
        <v>Verkeersruimte / Garderobe / Wachtruimte</v>
      </c>
      <c r="H32" s="164" t="s">
        <v>223</v>
      </c>
      <c r="I32" s="112">
        <v>3</v>
      </c>
      <c r="J32" s="111" t="str">
        <f t="shared" si="1"/>
        <v>Harde vloer zonder polymeer beschermlaag, met behandeling</v>
      </c>
      <c r="K32" s="168">
        <v>116</v>
      </c>
      <c r="L32" s="113">
        <f t="shared" si="2"/>
        <v>116</v>
      </c>
      <c r="M32" s="138">
        <f t="shared" si="3"/>
        <v>0</v>
      </c>
      <c r="N32" s="114"/>
      <c r="O32" s="94" t="s">
        <v>156</v>
      </c>
      <c r="P32" s="94"/>
      <c r="Q32" s="94"/>
      <c r="R32" s="94"/>
      <c r="S32" s="114"/>
      <c r="T32" s="110" t="str">
        <f t="shared" si="4"/>
        <v>Verkeer</v>
      </c>
      <c r="U32" s="110" t="str">
        <f t="shared" si="5"/>
        <v>AQL 7%</v>
      </c>
      <c r="V32" s="114"/>
      <c r="W32" s="170">
        <v>100</v>
      </c>
      <c r="X32" s="114"/>
      <c r="Y32" s="113">
        <f t="shared" si="6"/>
        <v>236.64</v>
      </c>
      <c r="Z32" s="115">
        <f t="shared" si="15"/>
        <v>0</v>
      </c>
      <c r="AA32" s="114"/>
      <c r="AB32" s="113" t="str">
        <f t="shared" si="7"/>
        <v>_</v>
      </c>
      <c r="AC32" s="115" t="str">
        <f t="shared" si="8"/>
        <v>_</v>
      </c>
      <c r="AD32" s="114"/>
      <c r="AE32" s="113" t="str">
        <f t="shared" si="9"/>
        <v>_</v>
      </c>
      <c r="AF32" s="115" t="str">
        <f t="shared" si="10"/>
        <v>_</v>
      </c>
      <c r="AG32" s="114"/>
      <c r="AH32" s="113" t="str">
        <f t="shared" si="11"/>
        <v>_</v>
      </c>
      <c r="AI32" s="115" t="str">
        <f t="shared" si="12"/>
        <v>_</v>
      </c>
      <c r="AJ32" s="114"/>
      <c r="AK32" s="113">
        <f t="shared" si="13"/>
        <v>236.64</v>
      </c>
      <c r="AL32" s="115">
        <f t="shared" si="14"/>
        <v>0</v>
      </c>
      <c r="AM32" s="114"/>
    </row>
    <row r="33" spans="1:39" ht="13.2">
      <c r="A33" s="6">
        <v>1</v>
      </c>
      <c r="B33" s="111" t="s">
        <v>34</v>
      </c>
      <c r="C33" s="173" t="s">
        <v>220</v>
      </c>
      <c r="D33" s="165" t="s">
        <v>279</v>
      </c>
      <c r="E33" s="166" t="s">
        <v>280</v>
      </c>
      <c r="F33" s="94">
        <v>4</v>
      </c>
      <c r="G33" s="111" t="str">
        <f t="shared" si="0"/>
        <v>Kleedruimte/ douche</v>
      </c>
      <c r="H33" s="164" t="s">
        <v>249</v>
      </c>
      <c r="I33" s="112">
        <v>3</v>
      </c>
      <c r="J33" s="111" t="str">
        <f t="shared" si="1"/>
        <v>Harde vloer zonder polymeer beschermlaag, met behandeling</v>
      </c>
      <c r="K33" s="168">
        <v>23.6</v>
      </c>
      <c r="L33" s="113">
        <f t="shared" si="2"/>
        <v>23.6</v>
      </c>
      <c r="M33" s="138">
        <f t="shared" si="3"/>
        <v>0</v>
      </c>
      <c r="N33" s="114"/>
      <c r="O33" s="94" t="s">
        <v>154</v>
      </c>
      <c r="P33" s="94"/>
      <c r="Q33" s="94"/>
      <c r="R33" s="94"/>
      <c r="S33" s="114"/>
      <c r="T33" s="110" t="str">
        <f t="shared" si="4"/>
        <v>Sanitair</v>
      </c>
      <c r="U33" s="110" t="str">
        <f t="shared" si="5"/>
        <v>AQL 4%</v>
      </c>
      <c r="V33" s="114"/>
      <c r="W33" s="170">
        <v>100</v>
      </c>
      <c r="X33" s="114"/>
      <c r="Y33" s="113">
        <f t="shared" si="6"/>
        <v>96.76</v>
      </c>
      <c r="Z33" s="115">
        <f t="shared" si="15"/>
        <v>0</v>
      </c>
      <c r="AA33" s="114"/>
      <c r="AB33" s="113" t="str">
        <f t="shared" si="7"/>
        <v>_</v>
      </c>
      <c r="AC33" s="115" t="str">
        <f t="shared" si="8"/>
        <v>_</v>
      </c>
      <c r="AD33" s="114"/>
      <c r="AE33" s="113" t="str">
        <f t="shared" si="9"/>
        <v>_</v>
      </c>
      <c r="AF33" s="115" t="str">
        <f t="shared" si="10"/>
        <v>_</v>
      </c>
      <c r="AG33" s="114"/>
      <c r="AH33" s="113" t="str">
        <f t="shared" si="11"/>
        <v>_</v>
      </c>
      <c r="AI33" s="115" t="str">
        <f t="shared" si="12"/>
        <v>_</v>
      </c>
      <c r="AJ33" s="114"/>
      <c r="AK33" s="113">
        <f t="shared" si="13"/>
        <v>96.76</v>
      </c>
      <c r="AL33" s="115">
        <f t="shared" si="14"/>
        <v>0</v>
      </c>
      <c r="AM33" s="114"/>
    </row>
    <row r="34" spans="1:39" ht="13.2">
      <c r="A34" s="6">
        <v>1</v>
      </c>
      <c r="B34" s="111" t="s">
        <v>34</v>
      </c>
      <c r="C34" s="173" t="s">
        <v>220</v>
      </c>
      <c r="D34" s="165" t="s">
        <v>281</v>
      </c>
      <c r="E34" s="166" t="s">
        <v>282</v>
      </c>
      <c r="F34" s="94">
        <v>4</v>
      </c>
      <c r="G34" s="111" t="str">
        <f t="shared" si="0"/>
        <v>Kleedruimte/ douche</v>
      </c>
      <c r="H34" s="164" t="s">
        <v>249</v>
      </c>
      <c r="I34" s="112">
        <v>3</v>
      </c>
      <c r="J34" s="111" t="str">
        <f t="shared" si="1"/>
        <v>Harde vloer zonder polymeer beschermlaag, met behandeling</v>
      </c>
      <c r="K34" s="168">
        <v>23.6</v>
      </c>
      <c r="L34" s="113">
        <f t="shared" si="2"/>
        <v>23.6</v>
      </c>
      <c r="M34" s="138">
        <f t="shared" si="3"/>
        <v>0</v>
      </c>
      <c r="N34" s="114"/>
      <c r="O34" s="94" t="s">
        <v>154</v>
      </c>
      <c r="P34" s="94"/>
      <c r="Q34" s="94"/>
      <c r="R34" s="94"/>
      <c r="S34" s="114"/>
      <c r="T34" s="110" t="str">
        <f t="shared" si="4"/>
        <v>Sanitair</v>
      </c>
      <c r="U34" s="110" t="str">
        <f t="shared" si="5"/>
        <v>AQL 4%</v>
      </c>
      <c r="V34" s="114"/>
      <c r="W34" s="170">
        <v>100</v>
      </c>
      <c r="X34" s="114"/>
      <c r="Y34" s="113">
        <f t="shared" si="6"/>
        <v>96.76</v>
      </c>
      <c r="Z34" s="115">
        <f t="shared" si="15"/>
        <v>0</v>
      </c>
      <c r="AA34" s="114"/>
      <c r="AB34" s="113" t="str">
        <f t="shared" si="7"/>
        <v>_</v>
      </c>
      <c r="AC34" s="115" t="str">
        <f t="shared" si="8"/>
        <v>_</v>
      </c>
      <c r="AD34" s="114"/>
      <c r="AE34" s="113" t="str">
        <f t="shared" si="9"/>
        <v>_</v>
      </c>
      <c r="AF34" s="115" t="str">
        <f t="shared" si="10"/>
        <v>_</v>
      </c>
      <c r="AG34" s="114"/>
      <c r="AH34" s="113" t="str">
        <f t="shared" si="11"/>
        <v>_</v>
      </c>
      <c r="AI34" s="115" t="str">
        <f t="shared" si="12"/>
        <v>_</v>
      </c>
      <c r="AJ34" s="114"/>
      <c r="AK34" s="113">
        <f t="shared" si="13"/>
        <v>96.76</v>
      </c>
      <c r="AL34" s="115">
        <f t="shared" si="14"/>
        <v>0</v>
      </c>
      <c r="AM34" s="114"/>
    </row>
    <row r="35" spans="1:39" ht="13.2">
      <c r="A35" s="6">
        <v>1</v>
      </c>
      <c r="B35" s="111" t="s">
        <v>34</v>
      </c>
      <c r="C35" s="173" t="s">
        <v>220</v>
      </c>
      <c r="D35" s="165" t="s">
        <v>283</v>
      </c>
      <c r="E35" s="166" t="s">
        <v>284</v>
      </c>
      <c r="F35" s="94">
        <v>5</v>
      </c>
      <c r="G35" s="111" t="str">
        <f t="shared" si="0"/>
        <v>Pantry / keuken / koffie / restaurant</v>
      </c>
      <c r="H35" s="164" t="s">
        <v>223</v>
      </c>
      <c r="I35" s="112">
        <v>3</v>
      </c>
      <c r="J35" s="111" t="str">
        <f t="shared" si="1"/>
        <v>Harde vloer zonder polymeer beschermlaag, met behandeling</v>
      </c>
      <c r="K35" s="168">
        <v>180</v>
      </c>
      <c r="L35" s="113">
        <f t="shared" si="2"/>
        <v>180</v>
      </c>
      <c r="M35" s="138">
        <f t="shared" si="3"/>
        <v>0</v>
      </c>
      <c r="N35" s="114"/>
      <c r="O35" s="94" t="s">
        <v>159</v>
      </c>
      <c r="P35" s="94"/>
      <c r="Q35" s="94"/>
      <c r="R35" s="94"/>
      <c r="S35" s="114"/>
      <c r="T35" s="110" t="str">
        <f t="shared" si="4"/>
        <v>Verkeer</v>
      </c>
      <c r="U35" s="110" t="str">
        <f t="shared" si="5"/>
        <v>AQL 7%</v>
      </c>
      <c r="V35" s="114"/>
      <c r="W35" s="170">
        <v>100</v>
      </c>
      <c r="X35" s="114"/>
      <c r="Y35" s="113">
        <f t="shared" si="6"/>
        <v>385.2</v>
      </c>
      <c r="Z35" s="115">
        <f t="shared" si="15"/>
        <v>0</v>
      </c>
      <c r="AA35" s="114"/>
      <c r="AB35" s="113" t="str">
        <f t="shared" si="7"/>
        <v>_</v>
      </c>
      <c r="AC35" s="115" t="str">
        <f t="shared" si="8"/>
        <v>_</v>
      </c>
      <c r="AD35" s="114"/>
      <c r="AE35" s="113" t="str">
        <f t="shared" si="9"/>
        <v>_</v>
      </c>
      <c r="AF35" s="115" t="str">
        <f t="shared" si="10"/>
        <v>_</v>
      </c>
      <c r="AG35" s="114"/>
      <c r="AH35" s="113" t="str">
        <f t="shared" si="11"/>
        <v>_</v>
      </c>
      <c r="AI35" s="115" t="str">
        <f t="shared" si="12"/>
        <v>_</v>
      </c>
      <c r="AJ35" s="114"/>
      <c r="AK35" s="113">
        <f t="shared" si="13"/>
        <v>385.2</v>
      </c>
      <c r="AL35" s="115">
        <f t="shared" si="14"/>
        <v>0</v>
      </c>
      <c r="AM35" s="114"/>
    </row>
    <row r="36" spans="1:39" ht="13.2">
      <c r="A36" s="6">
        <v>1</v>
      </c>
      <c r="B36" s="111" t="s">
        <v>34</v>
      </c>
      <c r="C36" s="173" t="s">
        <v>285</v>
      </c>
      <c r="D36" s="165" t="s">
        <v>286</v>
      </c>
      <c r="E36" s="167" t="s">
        <v>287</v>
      </c>
      <c r="F36" s="94">
        <v>3</v>
      </c>
      <c r="G36" s="111" t="str">
        <f t="shared" si="0"/>
        <v>Verkeersruimte / Garderobe / Wachtruimte</v>
      </c>
      <c r="H36" s="164" t="s">
        <v>223</v>
      </c>
      <c r="I36" s="112">
        <v>3</v>
      </c>
      <c r="J36" s="111" t="str">
        <f t="shared" si="1"/>
        <v>Harde vloer zonder polymeer beschermlaag, met behandeling</v>
      </c>
      <c r="K36" s="168">
        <v>1.65</v>
      </c>
      <c r="L36" s="113">
        <f t="shared" si="2"/>
        <v>1.65</v>
      </c>
      <c r="M36" s="138">
        <f t="shared" si="3"/>
        <v>0</v>
      </c>
      <c r="N36" s="114"/>
      <c r="O36" s="94" t="s">
        <v>156</v>
      </c>
      <c r="P36" s="94"/>
      <c r="Q36" s="94"/>
      <c r="R36" s="94"/>
      <c r="S36" s="114"/>
      <c r="T36" s="110" t="str">
        <f t="shared" si="4"/>
        <v>Verkeer</v>
      </c>
      <c r="U36" s="110" t="str">
        <f t="shared" si="5"/>
        <v>AQL 7%</v>
      </c>
      <c r="V36" s="114"/>
      <c r="W36" s="170">
        <v>100</v>
      </c>
      <c r="X36" s="114"/>
      <c r="Y36" s="113">
        <f t="shared" si="6"/>
        <v>3.3660000000000001</v>
      </c>
      <c r="Z36" s="115">
        <f t="shared" si="15"/>
        <v>0</v>
      </c>
      <c r="AA36" s="114"/>
      <c r="AB36" s="113" t="str">
        <f t="shared" si="7"/>
        <v>_</v>
      </c>
      <c r="AC36" s="115" t="str">
        <f t="shared" si="8"/>
        <v>_</v>
      </c>
      <c r="AD36" s="114"/>
      <c r="AE36" s="113" t="str">
        <f t="shared" si="9"/>
        <v>_</v>
      </c>
      <c r="AF36" s="115" t="str">
        <f t="shared" si="10"/>
        <v>_</v>
      </c>
      <c r="AG36" s="114"/>
      <c r="AH36" s="113" t="str">
        <f t="shared" si="11"/>
        <v>_</v>
      </c>
      <c r="AI36" s="115" t="str">
        <f t="shared" si="12"/>
        <v>_</v>
      </c>
      <c r="AJ36" s="114"/>
      <c r="AK36" s="113">
        <f t="shared" si="13"/>
        <v>3.3660000000000001</v>
      </c>
      <c r="AL36" s="115">
        <f t="shared" si="14"/>
        <v>0</v>
      </c>
      <c r="AM36" s="114"/>
    </row>
    <row r="37" spans="1:39" ht="13.2">
      <c r="A37" s="6">
        <v>1</v>
      </c>
      <c r="B37" s="111" t="s">
        <v>34</v>
      </c>
      <c r="C37" s="173" t="s">
        <v>285</v>
      </c>
      <c r="D37" s="165" t="s">
        <v>288</v>
      </c>
      <c r="E37" s="167" t="s">
        <v>289</v>
      </c>
      <c r="F37" s="94">
        <v>6</v>
      </c>
      <c r="G37" s="111" t="str">
        <f t="shared" si="0"/>
        <v>Leslokalen theorie</v>
      </c>
      <c r="H37" s="164" t="s">
        <v>223</v>
      </c>
      <c r="I37" s="112">
        <v>3</v>
      </c>
      <c r="J37" s="111" t="str">
        <f t="shared" si="1"/>
        <v>Harde vloer zonder polymeer beschermlaag, met behandeling</v>
      </c>
      <c r="K37" s="168">
        <v>73.73</v>
      </c>
      <c r="L37" s="113">
        <f t="shared" si="2"/>
        <v>73.73</v>
      </c>
      <c r="M37" s="138">
        <f t="shared" si="3"/>
        <v>0</v>
      </c>
      <c r="N37" s="114"/>
      <c r="O37" s="94" t="s">
        <v>162</v>
      </c>
      <c r="P37" s="94"/>
      <c r="Q37" s="94"/>
      <c r="R37" s="94"/>
      <c r="S37" s="114"/>
      <c r="T37" s="110" t="str">
        <f t="shared" si="4"/>
        <v>Les</v>
      </c>
      <c r="U37" s="110" t="str">
        <f t="shared" si="5"/>
        <v>AQL 7%</v>
      </c>
      <c r="V37" s="114"/>
      <c r="W37" s="170">
        <v>100</v>
      </c>
      <c r="X37" s="114"/>
      <c r="Y37" s="113">
        <f t="shared" si="6"/>
        <v>91.425200000000004</v>
      </c>
      <c r="Z37" s="115">
        <f t="shared" si="15"/>
        <v>0</v>
      </c>
      <c r="AA37" s="114"/>
      <c r="AB37" s="113" t="str">
        <f t="shared" si="7"/>
        <v>_</v>
      </c>
      <c r="AC37" s="115" t="str">
        <f t="shared" si="8"/>
        <v>_</v>
      </c>
      <c r="AD37" s="114"/>
      <c r="AE37" s="113" t="str">
        <f t="shared" si="9"/>
        <v>_</v>
      </c>
      <c r="AF37" s="115" t="str">
        <f t="shared" si="10"/>
        <v>_</v>
      </c>
      <c r="AG37" s="114"/>
      <c r="AH37" s="113" t="str">
        <f t="shared" si="11"/>
        <v>_</v>
      </c>
      <c r="AI37" s="115" t="str">
        <f t="shared" si="12"/>
        <v>_</v>
      </c>
      <c r="AJ37" s="114"/>
      <c r="AK37" s="113">
        <f t="shared" si="13"/>
        <v>91.425200000000004</v>
      </c>
      <c r="AL37" s="115">
        <f t="shared" si="14"/>
        <v>0</v>
      </c>
      <c r="AM37" s="114"/>
    </row>
    <row r="38" spans="1:39" ht="13.2">
      <c r="A38" s="6">
        <v>1</v>
      </c>
      <c r="B38" s="111" t="s">
        <v>34</v>
      </c>
      <c r="C38" s="173" t="s">
        <v>285</v>
      </c>
      <c r="D38" s="165" t="s">
        <v>290</v>
      </c>
      <c r="E38" s="167" t="s">
        <v>291</v>
      </c>
      <c r="F38" s="94">
        <v>6</v>
      </c>
      <c r="G38" s="111" t="str">
        <f t="shared" si="0"/>
        <v>Leslokalen theorie</v>
      </c>
      <c r="H38" s="164" t="s">
        <v>223</v>
      </c>
      <c r="I38" s="112">
        <v>3</v>
      </c>
      <c r="J38" s="111" t="str">
        <f t="shared" si="1"/>
        <v>Harde vloer zonder polymeer beschermlaag, met behandeling</v>
      </c>
      <c r="K38" s="168">
        <v>54.76</v>
      </c>
      <c r="L38" s="113">
        <f t="shared" si="2"/>
        <v>54.76</v>
      </c>
      <c r="M38" s="138">
        <f t="shared" si="3"/>
        <v>0</v>
      </c>
      <c r="N38" s="114"/>
      <c r="O38" s="94" t="s">
        <v>162</v>
      </c>
      <c r="P38" s="94"/>
      <c r="Q38" s="94"/>
      <c r="R38" s="94"/>
      <c r="S38" s="114"/>
      <c r="T38" s="110" t="str">
        <f t="shared" si="4"/>
        <v>Les</v>
      </c>
      <c r="U38" s="110" t="str">
        <f t="shared" si="5"/>
        <v>AQL 7%</v>
      </c>
      <c r="V38" s="114"/>
      <c r="W38" s="170">
        <v>100</v>
      </c>
      <c r="X38" s="114"/>
      <c r="Y38" s="113">
        <f t="shared" si="6"/>
        <v>67.9024</v>
      </c>
      <c r="Z38" s="115">
        <f t="shared" si="15"/>
        <v>0</v>
      </c>
      <c r="AA38" s="114"/>
      <c r="AB38" s="113" t="str">
        <f t="shared" si="7"/>
        <v>_</v>
      </c>
      <c r="AC38" s="115" t="str">
        <f t="shared" si="8"/>
        <v>_</v>
      </c>
      <c r="AD38" s="114"/>
      <c r="AE38" s="113" t="str">
        <f t="shared" si="9"/>
        <v>_</v>
      </c>
      <c r="AF38" s="115" t="str">
        <f t="shared" si="10"/>
        <v>_</v>
      </c>
      <c r="AG38" s="114"/>
      <c r="AH38" s="113" t="str">
        <f t="shared" si="11"/>
        <v>_</v>
      </c>
      <c r="AI38" s="115" t="str">
        <f t="shared" si="12"/>
        <v>_</v>
      </c>
      <c r="AJ38" s="114"/>
      <c r="AK38" s="113">
        <f t="shared" si="13"/>
        <v>67.9024</v>
      </c>
      <c r="AL38" s="115">
        <f t="shared" si="14"/>
        <v>0</v>
      </c>
      <c r="AM38" s="114"/>
    </row>
    <row r="39" spans="1:39" ht="13.2">
      <c r="A39" s="6">
        <v>1</v>
      </c>
      <c r="B39" s="111" t="s">
        <v>34</v>
      </c>
      <c r="C39" s="173" t="s">
        <v>285</v>
      </c>
      <c r="D39" s="165" t="s">
        <v>292</v>
      </c>
      <c r="E39" s="167" t="s">
        <v>291</v>
      </c>
      <c r="F39" s="94">
        <v>6</v>
      </c>
      <c r="G39" s="111" t="str">
        <f t="shared" si="0"/>
        <v>Leslokalen theorie</v>
      </c>
      <c r="H39" s="164" t="s">
        <v>223</v>
      </c>
      <c r="I39" s="112">
        <v>3</v>
      </c>
      <c r="J39" s="111" t="str">
        <f t="shared" si="1"/>
        <v>Harde vloer zonder polymeer beschermlaag, met behandeling</v>
      </c>
      <c r="K39" s="168">
        <v>54.76</v>
      </c>
      <c r="L39" s="113">
        <f t="shared" si="2"/>
        <v>54.76</v>
      </c>
      <c r="M39" s="138">
        <f t="shared" si="3"/>
        <v>0</v>
      </c>
      <c r="N39" s="114"/>
      <c r="O39" s="94" t="s">
        <v>162</v>
      </c>
      <c r="P39" s="94"/>
      <c r="Q39" s="94"/>
      <c r="R39" s="94"/>
      <c r="S39" s="114"/>
      <c r="T39" s="110" t="str">
        <f t="shared" si="4"/>
        <v>Les</v>
      </c>
      <c r="U39" s="110" t="str">
        <f t="shared" si="5"/>
        <v>AQL 7%</v>
      </c>
      <c r="V39" s="114"/>
      <c r="W39" s="170">
        <v>100</v>
      </c>
      <c r="X39" s="114"/>
      <c r="Y39" s="113">
        <f t="shared" si="6"/>
        <v>67.9024</v>
      </c>
      <c r="Z39" s="115">
        <f t="shared" si="15"/>
        <v>0</v>
      </c>
      <c r="AA39" s="114"/>
      <c r="AB39" s="113" t="str">
        <f t="shared" si="7"/>
        <v>_</v>
      </c>
      <c r="AC39" s="115" t="str">
        <f t="shared" si="8"/>
        <v>_</v>
      </c>
      <c r="AD39" s="114"/>
      <c r="AE39" s="113" t="str">
        <f t="shared" si="9"/>
        <v>_</v>
      </c>
      <c r="AF39" s="115" t="str">
        <f t="shared" si="10"/>
        <v>_</v>
      </c>
      <c r="AG39" s="114"/>
      <c r="AH39" s="113" t="str">
        <f t="shared" si="11"/>
        <v>_</v>
      </c>
      <c r="AI39" s="115" t="str">
        <f t="shared" si="12"/>
        <v>_</v>
      </c>
      <c r="AJ39" s="114"/>
      <c r="AK39" s="113">
        <f t="shared" si="13"/>
        <v>67.9024</v>
      </c>
      <c r="AL39" s="115">
        <f t="shared" si="14"/>
        <v>0</v>
      </c>
      <c r="AM39" s="114"/>
    </row>
    <row r="40" spans="1:39" ht="13.2">
      <c r="A40" s="6">
        <v>1</v>
      </c>
      <c r="B40" s="111" t="s">
        <v>34</v>
      </c>
      <c r="C40" s="173" t="s">
        <v>285</v>
      </c>
      <c r="D40" s="165" t="s">
        <v>293</v>
      </c>
      <c r="E40" s="167" t="s">
        <v>294</v>
      </c>
      <c r="F40" s="94">
        <v>6</v>
      </c>
      <c r="G40" s="111" t="str">
        <f t="shared" si="0"/>
        <v>Leslokalen theorie</v>
      </c>
      <c r="H40" s="164" t="s">
        <v>223</v>
      </c>
      <c r="I40" s="112">
        <v>3</v>
      </c>
      <c r="J40" s="111" t="str">
        <f t="shared" si="1"/>
        <v>Harde vloer zonder polymeer beschermlaag, met behandeling</v>
      </c>
      <c r="K40" s="168">
        <v>54.76</v>
      </c>
      <c r="L40" s="113">
        <f t="shared" si="2"/>
        <v>54.76</v>
      </c>
      <c r="M40" s="138">
        <f t="shared" si="3"/>
        <v>0</v>
      </c>
      <c r="N40" s="114"/>
      <c r="O40" s="94" t="s">
        <v>162</v>
      </c>
      <c r="P40" s="94"/>
      <c r="Q40" s="94"/>
      <c r="R40" s="94"/>
      <c r="S40" s="114"/>
      <c r="T40" s="110" t="str">
        <f t="shared" si="4"/>
        <v>Les</v>
      </c>
      <c r="U40" s="110" t="str">
        <f t="shared" si="5"/>
        <v>AQL 7%</v>
      </c>
      <c r="V40" s="114"/>
      <c r="W40" s="170">
        <v>100</v>
      </c>
      <c r="X40" s="114"/>
      <c r="Y40" s="113">
        <f t="shared" si="6"/>
        <v>67.9024</v>
      </c>
      <c r="Z40" s="115">
        <f t="shared" si="15"/>
        <v>0</v>
      </c>
      <c r="AA40" s="114"/>
      <c r="AB40" s="113" t="str">
        <f t="shared" si="7"/>
        <v>_</v>
      </c>
      <c r="AC40" s="115" t="str">
        <f t="shared" si="8"/>
        <v>_</v>
      </c>
      <c r="AD40" s="114"/>
      <c r="AE40" s="113" t="str">
        <f t="shared" si="9"/>
        <v>_</v>
      </c>
      <c r="AF40" s="115" t="str">
        <f t="shared" si="10"/>
        <v>_</v>
      </c>
      <c r="AG40" s="114"/>
      <c r="AH40" s="113" t="str">
        <f t="shared" si="11"/>
        <v>_</v>
      </c>
      <c r="AI40" s="115" t="str">
        <f t="shared" si="12"/>
        <v>_</v>
      </c>
      <c r="AJ40" s="114"/>
      <c r="AK40" s="113">
        <f t="shared" si="13"/>
        <v>67.9024</v>
      </c>
      <c r="AL40" s="115">
        <f t="shared" si="14"/>
        <v>0</v>
      </c>
      <c r="AM40" s="114"/>
    </row>
    <row r="41" spans="1:39" ht="13.2">
      <c r="A41" s="6">
        <v>1</v>
      </c>
      <c r="B41" s="111" t="s">
        <v>34</v>
      </c>
      <c r="C41" s="173" t="s">
        <v>285</v>
      </c>
      <c r="D41" s="165" t="s">
        <v>295</v>
      </c>
      <c r="E41" s="167" t="s">
        <v>294</v>
      </c>
      <c r="F41" s="94">
        <v>6</v>
      </c>
      <c r="G41" s="111" t="str">
        <f t="shared" si="0"/>
        <v>Leslokalen theorie</v>
      </c>
      <c r="H41" s="164" t="s">
        <v>223</v>
      </c>
      <c r="I41" s="112">
        <v>3</v>
      </c>
      <c r="J41" s="111" t="str">
        <f t="shared" si="1"/>
        <v>Harde vloer zonder polymeer beschermlaag, met behandeling</v>
      </c>
      <c r="K41" s="168">
        <v>54.76</v>
      </c>
      <c r="L41" s="113">
        <f t="shared" si="2"/>
        <v>54.76</v>
      </c>
      <c r="M41" s="138">
        <f t="shared" si="3"/>
        <v>0</v>
      </c>
      <c r="N41" s="114"/>
      <c r="O41" s="94" t="s">
        <v>162</v>
      </c>
      <c r="P41" s="94"/>
      <c r="Q41" s="94"/>
      <c r="R41" s="94"/>
      <c r="S41" s="114"/>
      <c r="T41" s="110" t="str">
        <f t="shared" si="4"/>
        <v>Les</v>
      </c>
      <c r="U41" s="110" t="str">
        <f t="shared" si="5"/>
        <v>AQL 7%</v>
      </c>
      <c r="V41" s="114"/>
      <c r="W41" s="170">
        <v>100</v>
      </c>
      <c r="X41" s="114"/>
      <c r="Y41" s="113">
        <f t="shared" si="6"/>
        <v>67.9024</v>
      </c>
      <c r="Z41" s="115">
        <f t="shared" si="15"/>
        <v>0</v>
      </c>
      <c r="AA41" s="114"/>
      <c r="AB41" s="113" t="str">
        <f t="shared" si="7"/>
        <v>_</v>
      </c>
      <c r="AC41" s="115" t="str">
        <f t="shared" si="8"/>
        <v>_</v>
      </c>
      <c r="AD41" s="114"/>
      <c r="AE41" s="113" t="str">
        <f t="shared" si="9"/>
        <v>_</v>
      </c>
      <c r="AF41" s="115" t="str">
        <f t="shared" si="10"/>
        <v>_</v>
      </c>
      <c r="AG41" s="114"/>
      <c r="AH41" s="113" t="str">
        <f t="shared" si="11"/>
        <v>_</v>
      </c>
      <c r="AI41" s="115" t="str">
        <f t="shared" si="12"/>
        <v>_</v>
      </c>
      <c r="AJ41" s="114"/>
      <c r="AK41" s="113">
        <f t="shared" si="13"/>
        <v>67.9024</v>
      </c>
      <c r="AL41" s="115">
        <f t="shared" si="14"/>
        <v>0</v>
      </c>
      <c r="AM41" s="114"/>
    </row>
    <row r="42" spans="1:39" ht="13.2">
      <c r="A42" s="6">
        <v>1</v>
      </c>
      <c r="B42" s="111" t="s">
        <v>34</v>
      </c>
      <c r="C42" s="173" t="s">
        <v>285</v>
      </c>
      <c r="D42" s="165" t="s">
        <v>296</v>
      </c>
      <c r="E42" s="167" t="s">
        <v>291</v>
      </c>
      <c r="F42" s="94">
        <v>6</v>
      </c>
      <c r="G42" s="111" t="str">
        <f t="shared" si="0"/>
        <v>Leslokalen theorie</v>
      </c>
      <c r="H42" s="164" t="s">
        <v>223</v>
      </c>
      <c r="I42" s="112">
        <v>3</v>
      </c>
      <c r="J42" s="111" t="str">
        <f t="shared" si="1"/>
        <v>Harde vloer zonder polymeer beschermlaag, met behandeling</v>
      </c>
      <c r="K42" s="168">
        <v>54.76</v>
      </c>
      <c r="L42" s="113">
        <f t="shared" si="2"/>
        <v>54.76</v>
      </c>
      <c r="M42" s="138">
        <f t="shared" si="3"/>
        <v>0</v>
      </c>
      <c r="N42" s="114"/>
      <c r="O42" s="94" t="s">
        <v>162</v>
      </c>
      <c r="P42" s="94"/>
      <c r="Q42" s="94"/>
      <c r="R42" s="94"/>
      <c r="S42" s="114"/>
      <c r="T42" s="110" t="str">
        <f t="shared" si="4"/>
        <v>Les</v>
      </c>
      <c r="U42" s="110" t="str">
        <f t="shared" si="5"/>
        <v>AQL 7%</v>
      </c>
      <c r="V42" s="114"/>
      <c r="W42" s="170">
        <v>100</v>
      </c>
      <c r="X42" s="114"/>
      <c r="Y42" s="113">
        <f t="shared" si="6"/>
        <v>67.9024</v>
      </c>
      <c r="Z42" s="115">
        <f t="shared" si="15"/>
        <v>0</v>
      </c>
      <c r="AA42" s="114"/>
      <c r="AB42" s="113" t="str">
        <f t="shared" si="7"/>
        <v>_</v>
      </c>
      <c r="AC42" s="115" t="str">
        <f t="shared" si="8"/>
        <v>_</v>
      </c>
      <c r="AD42" s="114"/>
      <c r="AE42" s="113" t="str">
        <f t="shared" si="9"/>
        <v>_</v>
      </c>
      <c r="AF42" s="115" t="str">
        <f t="shared" si="10"/>
        <v>_</v>
      </c>
      <c r="AG42" s="114"/>
      <c r="AH42" s="113" t="str">
        <f t="shared" si="11"/>
        <v>_</v>
      </c>
      <c r="AI42" s="115" t="str">
        <f t="shared" si="12"/>
        <v>_</v>
      </c>
      <c r="AJ42" s="114"/>
      <c r="AK42" s="113">
        <f t="shared" si="13"/>
        <v>67.9024</v>
      </c>
      <c r="AL42" s="115">
        <f t="shared" si="14"/>
        <v>0</v>
      </c>
      <c r="AM42" s="114"/>
    </row>
    <row r="43" spans="1:39" ht="13.2">
      <c r="A43" s="6">
        <v>1</v>
      </c>
      <c r="B43" s="111" t="s">
        <v>34</v>
      </c>
      <c r="C43" s="173" t="s">
        <v>285</v>
      </c>
      <c r="D43" s="165" t="s">
        <v>297</v>
      </c>
      <c r="E43" s="167" t="s">
        <v>291</v>
      </c>
      <c r="F43" s="94">
        <v>6</v>
      </c>
      <c r="G43" s="111" t="str">
        <f t="shared" si="0"/>
        <v>Leslokalen theorie</v>
      </c>
      <c r="H43" s="164" t="s">
        <v>223</v>
      </c>
      <c r="I43" s="112">
        <v>3</v>
      </c>
      <c r="J43" s="111" t="str">
        <f t="shared" si="1"/>
        <v>Harde vloer zonder polymeer beschermlaag, met behandeling</v>
      </c>
      <c r="K43" s="168">
        <v>54.76</v>
      </c>
      <c r="L43" s="113">
        <f t="shared" si="2"/>
        <v>54.76</v>
      </c>
      <c r="M43" s="138">
        <f t="shared" si="3"/>
        <v>0</v>
      </c>
      <c r="N43" s="114"/>
      <c r="O43" s="94" t="s">
        <v>162</v>
      </c>
      <c r="P43" s="94"/>
      <c r="Q43" s="94"/>
      <c r="R43" s="94"/>
      <c r="S43" s="114"/>
      <c r="T43" s="110" t="str">
        <f t="shared" si="4"/>
        <v>Les</v>
      </c>
      <c r="U43" s="110" t="str">
        <f t="shared" si="5"/>
        <v>AQL 7%</v>
      </c>
      <c r="V43" s="114"/>
      <c r="W43" s="170">
        <v>100</v>
      </c>
      <c r="X43" s="114"/>
      <c r="Y43" s="113">
        <f t="shared" si="6"/>
        <v>67.9024</v>
      </c>
      <c r="Z43" s="115">
        <f t="shared" si="15"/>
        <v>0</v>
      </c>
      <c r="AA43" s="114"/>
      <c r="AB43" s="113" t="str">
        <f t="shared" si="7"/>
        <v>_</v>
      </c>
      <c r="AC43" s="115" t="str">
        <f t="shared" si="8"/>
        <v>_</v>
      </c>
      <c r="AD43" s="114"/>
      <c r="AE43" s="113" t="str">
        <f t="shared" si="9"/>
        <v>_</v>
      </c>
      <c r="AF43" s="115" t="str">
        <f t="shared" si="10"/>
        <v>_</v>
      </c>
      <c r="AG43" s="114"/>
      <c r="AH43" s="113" t="str">
        <f t="shared" si="11"/>
        <v>_</v>
      </c>
      <c r="AI43" s="115" t="str">
        <f t="shared" si="12"/>
        <v>_</v>
      </c>
      <c r="AJ43" s="114"/>
      <c r="AK43" s="113">
        <f t="shared" si="13"/>
        <v>67.9024</v>
      </c>
      <c r="AL43" s="115">
        <f t="shared" si="14"/>
        <v>0</v>
      </c>
      <c r="AM43" s="114"/>
    </row>
    <row r="44" spans="1:39" ht="13.2">
      <c r="A44" s="6">
        <v>1</v>
      </c>
      <c r="B44" s="111" t="s">
        <v>34</v>
      </c>
      <c r="C44" s="173" t="s">
        <v>285</v>
      </c>
      <c r="D44" s="165" t="s">
        <v>298</v>
      </c>
      <c r="E44" s="167" t="s">
        <v>299</v>
      </c>
      <c r="F44" s="94">
        <v>1</v>
      </c>
      <c r="G44" s="111" t="str">
        <f t="shared" si="0"/>
        <v xml:space="preserve">Kantoorruimte / vergaderruimte </v>
      </c>
      <c r="H44" s="164" t="s">
        <v>258</v>
      </c>
      <c r="I44" s="112">
        <v>4</v>
      </c>
      <c r="J44" s="111" t="str">
        <f t="shared" si="1"/>
        <v>Tapijt</v>
      </c>
      <c r="K44" s="168">
        <v>20.25</v>
      </c>
      <c r="L44" s="113">
        <f t="shared" si="2"/>
        <v>20.25</v>
      </c>
      <c r="M44" s="138">
        <f t="shared" si="3"/>
        <v>0</v>
      </c>
      <c r="N44" s="114"/>
      <c r="O44" s="94" t="s">
        <v>164</v>
      </c>
      <c r="P44" s="94"/>
      <c r="Q44" s="94"/>
      <c r="R44" s="94"/>
      <c r="S44" s="114"/>
      <c r="T44" s="110" t="str">
        <f t="shared" si="4"/>
        <v>Bureau</v>
      </c>
      <c r="U44" s="110" t="str">
        <f t="shared" si="5"/>
        <v>AQL 7%</v>
      </c>
      <c r="V44" s="114"/>
      <c r="W44" s="170">
        <v>100</v>
      </c>
      <c r="X44" s="114"/>
      <c r="Y44" s="113">
        <f t="shared" si="6"/>
        <v>26.325000000000003</v>
      </c>
      <c r="Z44" s="115">
        <f t="shared" si="15"/>
        <v>0</v>
      </c>
      <c r="AA44" s="114"/>
      <c r="AB44" s="113" t="str">
        <f t="shared" si="7"/>
        <v>_</v>
      </c>
      <c r="AC44" s="115" t="str">
        <f t="shared" si="8"/>
        <v>_</v>
      </c>
      <c r="AD44" s="114"/>
      <c r="AE44" s="113" t="str">
        <f t="shared" si="9"/>
        <v>_</v>
      </c>
      <c r="AF44" s="115" t="str">
        <f t="shared" si="10"/>
        <v>_</v>
      </c>
      <c r="AG44" s="114"/>
      <c r="AH44" s="113" t="str">
        <f t="shared" si="11"/>
        <v>_</v>
      </c>
      <c r="AI44" s="115" t="str">
        <f t="shared" si="12"/>
        <v>_</v>
      </c>
      <c r="AJ44" s="114"/>
      <c r="AK44" s="113">
        <f t="shared" si="13"/>
        <v>26.325000000000003</v>
      </c>
      <c r="AL44" s="115">
        <f t="shared" si="14"/>
        <v>0</v>
      </c>
      <c r="AM44" s="114"/>
    </row>
    <row r="45" spans="1:39" ht="13.2">
      <c r="A45" s="6">
        <v>1</v>
      </c>
      <c r="B45" s="111" t="s">
        <v>34</v>
      </c>
      <c r="C45" s="173" t="s">
        <v>285</v>
      </c>
      <c r="D45" s="165" t="s">
        <v>300</v>
      </c>
      <c r="E45" s="167" t="s">
        <v>301</v>
      </c>
      <c r="F45" s="94">
        <v>6</v>
      </c>
      <c r="G45" s="111" t="str">
        <f t="shared" si="0"/>
        <v>Leslokalen theorie</v>
      </c>
      <c r="H45" s="164" t="s">
        <v>223</v>
      </c>
      <c r="I45" s="112">
        <v>3</v>
      </c>
      <c r="J45" s="111" t="str">
        <f t="shared" si="1"/>
        <v>Harde vloer zonder polymeer beschermlaag, met behandeling</v>
      </c>
      <c r="K45" s="168">
        <v>54.76</v>
      </c>
      <c r="L45" s="113">
        <f t="shared" si="2"/>
        <v>54.76</v>
      </c>
      <c r="M45" s="138">
        <f t="shared" si="3"/>
        <v>0</v>
      </c>
      <c r="N45" s="114"/>
      <c r="O45" s="94" t="s">
        <v>162</v>
      </c>
      <c r="P45" s="94"/>
      <c r="Q45" s="94"/>
      <c r="R45" s="94"/>
      <c r="S45" s="114"/>
      <c r="T45" s="110" t="str">
        <f t="shared" si="4"/>
        <v>Les</v>
      </c>
      <c r="U45" s="110" t="str">
        <f t="shared" si="5"/>
        <v>AQL 7%</v>
      </c>
      <c r="V45" s="114"/>
      <c r="W45" s="170">
        <v>100</v>
      </c>
      <c r="X45" s="114"/>
      <c r="Y45" s="113">
        <f t="shared" si="6"/>
        <v>67.9024</v>
      </c>
      <c r="Z45" s="115">
        <f t="shared" si="15"/>
        <v>0</v>
      </c>
      <c r="AA45" s="114"/>
      <c r="AB45" s="113" t="str">
        <f t="shared" si="7"/>
        <v>_</v>
      </c>
      <c r="AC45" s="115" t="str">
        <f t="shared" si="8"/>
        <v>_</v>
      </c>
      <c r="AD45" s="114"/>
      <c r="AE45" s="113" t="str">
        <f t="shared" si="9"/>
        <v>_</v>
      </c>
      <c r="AF45" s="115" t="str">
        <f t="shared" si="10"/>
        <v>_</v>
      </c>
      <c r="AG45" s="114"/>
      <c r="AH45" s="113" t="str">
        <f t="shared" si="11"/>
        <v>_</v>
      </c>
      <c r="AI45" s="115" t="str">
        <f t="shared" si="12"/>
        <v>_</v>
      </c>
      <c r="AJ45" s="114"/>
      <c r="AK45" s="113">
        <f t="shared" si="13"/>
        <v>67.9024</v>
      </c>
      <c r="AL45" s="115">
        <f t="shared" si="14"/>
        <v>0</v>
      </c>
      <c r="AM45" s="114"/>
    </row>
    <row r="46" spans="1:39" ht="13.2">
      <c r="A46" s="6">
        <v>1</v>
      </c>
      <c r="B46" s="111" t="s">
        <v>34</v>
      </c>
      <c r="C46" s="173" t="s">
        <v>285</v>
      </c>
      <c r="D46" s="165" t="s">
        <v>302</v>
      </c>
      <c r="E46" s="167" t="s">
        <v>301</v>
      </c>
      <c r="F46" s="94">
        <v>6</v>
      </c>
      <c r="G46" s="111" t="str">
        <f t="shared" si="0"/>
        <v>Leslokalen theorie</v>
      </c>
      <c r="H46" s="164" t="s">
        <v>223</v>
      </c>
      <c r="I46" s="112">
        <v>3</v>
      </c>
      <c r="J46" s="111" t="str">
        <f t="shared" si="1"/>
        <v>Harde vloer zonder polymeer beschermlaag, met behandeling</v>
      </c>
      <c r="K46" s="168">
        <v>54.76</v>
      </c>
      <c r="L46" s="113">
        <f t="shared" si="2"/>
        <v>54.76</v>
      </c>
      <c r="M46" s="138">
        <f t="shared" si="3"/>
        <v>0</v>
      </c>
      <c r="N46" s="114"/>
      <c r="O46" s="94" t="s">
        <v>162</v>
      </c>
      <c r="P46" s="94"/>
      <c r="Q46" s="94"/>
      <c r="R46" s="94"/>
      <c r="S46" s="114"/>
      <c r="T46" s="110" t="str">
        <f t="shared" si="4"/>
        <v>Les</v>
      </c>
      <c r="U46" s="110" t="str">
        <f t="shared" si="5"/>
        <v>AQL 7%</v>
      </c>
      <c r="V46" s="114"/>
      <c r="W46" s="170">
        <v>100</v>
      </c>
      <c r="X46" s="114"/>
      <c r="Y46" s="113">
        <f t="shared" si="6"/>
        <v>67.9024</v>
      </c>
      <c r="Z46" s="115">
        <f t="shared" si="15"/>
        <v>0</v>
      </c>
      <c r="AA46" s="114"/>
      <c r="AB46" s="113" t="str">
        <f t="shared" si="7"/>
        <v>_</v>
      </c>
      <c r="AC46" s="115" t="str">
        <f t="shared" si="8"/>
        <v>_</v>
      </c>
      <c r="AD46" s="114"/>
      <c r="AE46" s="113" t="str">
        <f t="shared" si="9"/>
        <v>_</v>
      </c>
      <c r="AF46" s="115" t="str">
        <f t="shared" si="10"/>
        <v>_</v>
      </c>
      <c r="AG46" s="114"/>
      <c r="AH46" s="113" t="str">
        <f t="shared" si="11"/>
        <v>_</v>
      </c>
      <c r="AI46" s="115" t="str">
        <f t="shared" si="12"/>
        <v>_</v>
      </c>
      <c r="AJ46" s="114"/>
      <c r="AK46" s="113">
        <f t="shared" si="13"/>
        <v>67.9024</v>
      </c>
      <c r="AL46" s="115">
        <f t="shared" si="14"/>
        <v>0</v>
      </c>
      <c r="AM46" s="114"/>
    </row>
    <row r="47" spans="1:39" ht="13.2">
      <c r="A47" s="6">
        <v>1</v>
      </c>
      <c r="B47" s="111" t="s">
        <v>34</v>
      </c>
      <c r="C47" s="173" t="s">
        <v>285</v>
      </c>
      <c r="D47" s="165" t="s">
        <v>303</v>
      </c>
      <c r="E47" s="167" t="s">
        <v>304</v>
      </c>
      <c r="F47" s="94">
        <v>1</v>
      </c>
      <c r="G47" s="111" t="str">
        <f t="shared" si="0"/>
        <v xml:space="preserve">Kantoorruimte / vergaderruimte </v>
      </c>
      <c r="H47" s="164" t="s">
        <v>223</v>
      </c>
      <c r="I47" s="112">
        <v>3</v>
      </c>
      <c r="J47" s="111" t="str">
        <f t="shared" si="1"/>
        <v>Harde vloer zonder polymeer beschermlaag, met behandeling</v>
      </c>
      <c r="K47" s="168">
        <v>4.07</v>
      </c>
      <c r="L47" s="113">
        <f t="shared" si="2"/>
        <v>4.07</v>
      </c>
      <c r="M47" s="138">
        <f t="shared" si="3"/>
        <v>0</v>
      </c>
      <c r="N47" s="114"/>
      <c r="O47" s="94" t="s">
        <v>162</v>
      </c>
      <c r="P47" s="94"/>
      <c r="Q47" s="94"/>
      <c r="R47" s="94"/>
      <c r="S47" s="114"/>
      <c r="T47" s="110" t="str">
        <f t="shared" si="4"/>
        <v>Bureau</v>
      </c>
      <c r="U47" s="110" t="str">
        <f t="shared" si="5"/>
        <v>AQL 7%</v>
      </c>
      <c r="V47" s="114"/>
      <c r="W47" s="170">
        <v>100</v>
      </c>
      <c r="X47" s="114"/>
      <c r="Y47" s="113">
        <f t="shared" si="6"/>
        <v>5.0468000000000002</v>
      </c>
      <c r="Z47" s="115">
        <f t="shared" si="15"/>
        <v>0</v>
      </c>
      <c r="AA47" s="114"/>
      <c r="AB47" s="113" t="str">
        <f t="shared" si="7"/>
        <v>_</v>
      </c>
      <c r="AC47" s="115" t="str">
        <f t="shared" si="8"/>
        <v>_</v>
      </c>
      <c r="AD47" s="114"/>
      <c r="AE47" s="113" t="str">
        <f t="shared" si="9"/>
        <v>_</v>
      </c>
      <c r="AF47" s="115" t="str">
        <f t="shared" si="10"/>
        <v>_</v>
      </c>
      <c r="AG47" s="114"/>
      <c r="AH47" s="113" t="str">
        <f t="shared" si="11"/>
        <v>_</v>
      </c>
      <c r="AI47" s="115" t="str">
        <f t="shared" si="12"/>
        <v>_</v>
      </c>
      <c r="AJ47" s="114"/>
      <c r="AK47" s="113">
        <f t="shared" si="13"/>
        <v>5.0468000000000002</v>
      </c>
      <c r="AL47" s="115">
        <f t="shared" si="14"/>
        <v>0</v>
      </c>
      <c r="AM47" s="114"/>
    </row>
    <row r="48" spans="1:39" ht="13.2">
      <c r="A48" s="6">
        <v>1</v>
      </c>
      <c r="B48" s="111" t="s">
        <v>34</v>
      </c>
      <c r="C48" s="173" t="s">
        <v>285</v>
      </c>
      <c r="D48" s="165" t="s">
        <v>305</v>
      </c>
      <c r="E48" s="167" t="s">
        <v>294</v>
      </c>
      <c r="F48" s="94">
        <v>6</v>
      </c>
      <c r="G48" s="111" t="str">
        <f t="shared" si="0"/>
        <v>Leslokalen theorie</v>
      </c>
      <c r="H48" s="164" t="s">
        <v>223</v>
      </c>
      <c r="I48" s="112">
        <v>3</v>
      </c>
      <c r="J48" s="111" t="str">
        <f t="shared" si="1"/>
        <v>Harde vloer zonder polymeer beschermlaag, met behandeling</v>
      </c>
      <c r="K48" s="168">
        <v>54.76</v>
      </c>
      <c r="L48" s="113">
        <f t="shared" si="2"/>
        <v>54.76</v>
      </c>
      <c r="M48" s="138">
        <f t="shared" si="3"/>
        <v>0</v>
      </c>
      <c r="N48" s="114"/>
      <c r="O48" s="94" t="s">
        <v>162</v>
      </c>
      <c r="P48" s="94"/>
      <c r="Q48" s="94"/>
      <c r="R48" s="94"/>
      <c r="S48" s="114"/>
      <c r="T48" s="110" t="str">
        <f t="shared" si="4"/>
        <v>Les</v>
      </c>
      <c r="U48" s="110" t="str">
        <f t="shared" si="5"/>
        <v>AQL 7%</v>
      </c>
      <c r="V48" s="114"/>
      <c r="W48" s="170">
        <v>100</v>
      </c>
      <c r="X48" s="114"/>
      <c r="Y48" s="113">
        <f t="shared" si="6"/>
        <v>67.9024</v>
      </c>
      <c r="Z48" s="115">
        <f t="shared" si="15"/>
        <v>0</v>
      </c>
      <c r="AA48" s="114"/>
      <c r="AB48" s="113" t="str">
        <f t="shared" si="7"/>
        <v>_</v>
      </c>
      <c r="AC48" s="115" t="str">
        <f t="shared" si="8"/>
        <v>_</v>
      </c>
      <c r="AD48" s="114"/>
      <c r="AE48" s="113" t="str">
        <f t="shared" si="9"/>
        <v>_</v>
      </c>
      <c r="AF48" s="115" t="str">
        <f t="shared" si="10"/>
        <v>_</v>
      </c>
      <c r="AG48" s="114"/>
      <c r="AH48" s="113" t="str">
        <f t="shared" si="11"/>
        <v>_</v>
      </c>
      <c r="AI48" s="115" t="str">
        <f t="shared" si="12"/>
        <v>_</v>
      </c>
      <c r="AJ48" s="114"/>
      <c r="AK48" s="113">
        <f t="shared" si="13"/>
        <v>67.9024</v>
      </c>
      <c r="AL48" s="115">
        <f t="shared" si="14"/>
        <v>0</v>
      </c>
      <c r="AM48" s="114"/>
    </row>
    <row r="49" spans="1:39" ht="13.2">
      <c r="A49" s="6">
        <v>1</v>
      </c>
      <c r="B49" s="111" t="s">
        <v>34</v>
      </c>
      <c r="C49" s="173" t="s">
        <v>285</v>
      </c>
      <c r="D49" s="165" t="s">
        <v>306</v>
      </c>
      <c r="E49" s="167" t="s">
        <v>307</v>
      </c>
      <c r="F49" s="94">
        <v>6</v>
      </c>
      <c r="G49" s="111" t="str">
        <f t="shared" si="0"/>
        <v>Leslokalen theorie</v>
      </c>
      <c r="H49" s="164" t="s">
        <v>223</v>
      </c>
      <c r="I49" s="112">
        <v>3</v>
      </c>
      <c r="J49" s="111" t="str">
        <f t="shared" si="1"/>
        <v>Harde vloer zonder polymeer beschermlaag, met behandeling</v>
      </c>
      <c r="K49" s="168">
        <v>4.07</v>
      </c>
      <c r="L49" s="113">
        <f t="shared" si="2"/>
        <v>4.07</v>
      </c>
      <c r="M49" s="138">
        <f t="shared" si="3"/>
        <v>0</v>
      </c>
      <c r="N49" s="114"/>
      <c r="O49" s="94" t="s">
        <v>162</v>
      </c>
      <c r="P49" s="94"/>
      <c r="Q49" s="94"/>
      <c r="R49" s="94"/>
      <c r="S49" s="114"/>
      <c r="T49" s="110" t="str">
        <f t="shared" si="4"/>
        <v>Les</v>
      </c>
      <c r="U49" s="110" t="str">
        <f t="shared" si="5"/>
        <v>AQL 7%</v>
      </c>
      <c r="V49" s="114"/>
      <c r="W49" s="170">
        <v>100</v>
      </c>
      <c r="X49" s="114"/>
      <c r="Y49" s="113">
        <f t="shared" si="6"/>
        <v>5.0468000000000002</v>
      </c>
      <c r="Z49" s="115">
        <f t="shared" si="15"/>
        <v>0</v>
      </c>
      <c r="AA49" s="114"/>
      <c r="AB49" s="113" t="str">
        <f t="shared" si="7"/>
        <v>_</v>
      </c>
      <c r="AC49" s="115" t="str">
        <f t="shared" si="8"/>
        <v>_</v>
      </c>
      <c r="AD49" s="114"/>
      <c r="AE49" s="113" t="str">
        <f t="shared" si="9"/>
        <v>_</v>
      </c>
      <c r="AF49" s="115" t="str">
        <f t="shared" si="10"/>
        <v>_</v>
      </c>
      <c r="AG49" s="114"/>
      <c r="AH49" s="113" t="str">
        <f t="shared" si="11"/>
        <v>_</v>
      </c>
      <c r="AI49" s="115" t="str">
        <f t="shared" si="12"/>
        <v>_</v>
      </c>
      <c r="AJ49" s="114"/>
      <c r="AK49" s="113">
        <f t="shared" si="13"/>
        <v>5.0468000000000002</v>
      </c>
      <c r="AL49" s="115">
        <f t="shared" si="14"/>
        <v>0</v>
      </c>
      <c r="AM49" s="114"/>
    </row>
    <row r="50" spans="1:39" ht="13.2">
      <c r="A50" s="6">
        <v>1</v>
      </c>
      <c r="B50" s="111" t="s">
        <v>34</v>
      </c>
      <c r="C50" s="173" t="s">
        <v>285</v>
      </c>
      <c r="D50" s="165" t="s">
        <v>308</v>
      </c>
      <c r="E50" s="167" t="s">
        <v>309</v>
      </c>
      <c r="F50" s="94">
        <v>1</v>
      </c>
      <c r="G50" s="111" t="str">
        <f t="shared" si="0"/>
        <v xml:space="preserve">Kantoorruimte / vergaderruimte </v>
      </c>
      <c r="H50" s="164" t="s">
        <v>258</v>
      </c>
      <c r="I50" s="112">
        <v>4</v>
      </c>
      <c r="J50" s="111" t="str">
        <f t="shared" si="1"/>
        <v>Tapijt</v>
      </c>
      <c r="K50" s="168">
        <v>22.75</v>
      </c>
      <c r="L50" s="113">
        <f t="shared" si="2"/>
        <v>22.75</v>
      </c>
      <c r="M50" s="138">
        <f t="shared" si="3"/>
        <v>0</v>
      </c>
      <c r="N50" s="114"/>
      <c r="O50" s="94" t="s">
        <v>162</v>
      </c>
      <c r="P50" s="94"/>
      <c r="Q50" s="94"/>
      <c r="R50" s="94"/>
      <c r="S50" s="114"/>
      <c r="T50" s="110" t="str">
        <f t="shared" si="4"/>
        <v>Bureau</v>
      </c>
      <c r="U50" s="110" t="str">
        <f t="shared" si="5"/>
        <v>AQL 7%</v>
      </c>
      <c r="V50" s="114"/>
      <c r="W50" s="170">
        <v>100</v>
      </c>
      <c r="X50" s="114"/>
      <c r="Y50" s="113">
        <f t="shared" si="6"/>
        <v>28.21</v>
      </c>
      <c r="Z50" s="115">
        <f t="shared" si="15"/>
        <v>0</v>
      </c>
      <c r="AA50" s="114"/>
      <c r="AB50" s="113" t="str">
        <f t="shared" si="7"/>
        <v>_</v>
      </c>
      <c r="AC50" s="115" t="str">
        <f t="shared" si="8"/>
        <v>_</v>
      </c>
      <c r="AD50" s="114"/>
      <c r="AE50" s="113" t="str">
        <f t="shared" si="9"/>
        <v>_</v>
      </c>
      <c r="AF50" s="115" t="str">
        <f t="shared" si="10"/>
        <v>_</v>
      </c>
      <c r="AG50" s="114"/>
      <c r="AH50" s="113" t="str">
        <f t="shared" si="11"/>
        <v>_</v>
      </c>
      <c r="AI50" s="115" t="str">
        <f t="shared" si="12"/>
        <v>_</v>
      </c>
      <c r="AJ50" s="114"/>
      <c r="AK50" s="113">
        <f t="shared" si="13"/>
        <v>28.21</v>
      </c>
      <c r="AL50" s="115">
        <f t="shared" si="14"/>
        <v>0</v>
      </c>
      <c r="AM50" s="114"/>
    </row>
    <row r="51" spans="1:39" ht="13.2">
      <c r="A51" s="6">
        <v>1</v>
      </c>
      <c r="B51" s="111" t="s">
        <v>34</v>
      </c>
      <c r="C51" s="173" t="s">
        <v>285</v>
      </c>
      <c r="D51" s="165" t="s">
        <v>310</v>
      </c>
      <c r="E51" s="167" t="s">
        <v>311</v>
      </c>
      <c r="F51" s="94">
        <v>6</v>
      </c>
      <c r="G51" s="111" t="str">
        <f t="shared" si="0"/>
        <v>Leslokalen theorie</v>
      </c>
      <c r="H51" s="164" t="s">
        <v>223</v>
      </c>
      <c r="I51" s="112">
        <v>3</v>
      </c>
      <c r="J51" s="111" t="str">
        <f t="shared" si="1"/>
        <v>Harde vloer zonder polymeer beschermlaag, met behandeling</v>
      </c>
      <c r="K51" s="168">
        <v>54.76</v>
      </c>
      <c r="L51" s="113">
        <f t="shared" si="2"/>
        <v>54.76</v>
      </c>
      <c r="M51" s="138">
        <f t="shared" si="3"/>
        <v>0</v>
      </c>
      <c r="N51" s="114"/>
      <c r="O51" s="94" t="s">
        <v>162</v>
      </c>
      <c r="P51" s="94"/>
      <c r="Q51" s="94"/>
      <c r="R51" s="94"/>
      <c r="S51" s="114"/>
      <c r="T51" s="110" t="str">
        <f t="shared" si="4"/>
        <v>Les</v>
      </c>
      <c r="U51" s="110" t="str">
        <f t="shared" si="5"/>
        <v>AQL 7%</v>
      </c>
      <c r="V51" s="114"/>
      <c r="W51" s="170">
        <v>100</v>
      </c>
      <c r="X51" s="114"/>
      <c r="Y51" s="113">
        <f t="shared" si="6"/>
        <v>67.9024</v>
      </c>
      <c r="Z51" s="115">
        <f t="shared" si="15"/>
        <v>0</v>
      </c>
      <c r="AA51" s="114"/>
      <c r="AB51" s="113" t="str">
        <f t="shared" si="7"/>
        <v>_</v>
      </c>
      <c r="AC51" s="115" t="str">
        <f t="shared" si="8"/>
        <v>_</v>
      </c>
      <c r="AD51" s="114"/>
      <c r="AE51" s="113" t="str">
        <f t="shared" si="9"/>
        <v>_</v>
      </c>
      <c r="AF51" s="115" t="str">
        <f t="shared" si="10"/>
        <v>_</v>
      </c>
      <c r="AG51" s="114"/>
      <c r="AH51" s="113" t="str">
        <f t="shared" si="11"/>
        <v>_</v>
      </c>
      <c r="AI51" s="115" t="str">
        <f t="shared" si="12"/>
        <v>_</v>
      </c>
      <c r="AJ51" s="114"/>
      <c r="AK51" s="113">
        <f t="shared" si="13"/>
        <v>67.9024</v>
      </c>
      <c r="AL51" s="115">
        <f t="shared" si="14"/>
        <v>0</v>
      </c>
      <c r="AM51" s="114"/>
    </row>
    <row r="52" spans="1:39" ht="13.2">
      <c r="A52" s="6">
        <v>1</v>
      </c>
      <c r="B52" s="111" t="s">
        <v>34</v>
      </c>
      <c r="C52" s="173" t="s">
        <v>285</v>
      </c>
      <c r="D52" s="165" t="s">
        <v>312</v>
      </c>
      <c r="E52" s="167" t="s">
        <v>313</v>
      </c>
      <c r="F52" s="94">
        <v>1</v>
      </c>
      <c r="G52" s="111" t="str">
        <f t="shared" si="0"/>
        <v xml:space="preserve">Kantoorruimte / vergaderruimte </v>
      </c>
      <c r="H52" s="164" t="s">
        <v>223</v>
      </c>
      <c r="I52" s="112">
        <v>3</v>
      </c>
      <c r="J52" s="111" t="str">
        <f t="shared" si="1"/>
        <v>Harde vloer zonder polymeer beschermlaag, met behandeling</v>
      </c>
      <c r="K52" s="168">
        <v>54.76</v>
      </c>
      <c r="L52" s="113">
        <f t="shared" si="2"/>
        <v>54.76</v>
      </c>
      <c r="M52" s="138">
        <f t="shared" si="3"/>
        <v>0</v>
      </c>
      <c r="N52" s="114"/>
      <c r="O52" s="94" t="s">
        <v>162</v>
      </c>
      <c r="P52" s="94"/>
      <c r="Q52" s="94"/>
      <c r="R52" s="94"/>
      <c r="S52" s="114"/>
      <c r="T52" s="110" t="str">
        <f t="shared" si="4"/>
        <v>Bureau</v>
      </c>
      <c r="U52" s="110" t="str">
        <f t="shared" si="5"/>
        <v>AQL 7%</v>
      </c>
      <c r="V52" s="114"/>
      <c r="W52" s="170">
        <v>100</v>
      </c>
      <c r="X52" s="114"/>
      <c r="Y52" s="113">
        <f t="shared" si="6"/>
        <v>67.9024</v>
      </c>
      <c r="Z52" s="115">
        <f t="shared" si="15"/>
        <v>0</v>
      </c>
      <c r="AA52" s="114"/>
      <c r="AB52" s="113" t="str">
        <f t="shared" si="7"/>
        <v>_</v>
      </c>
      <c r="AC52" s="115" t="str">
        <f t="shared" si="8"/>
        <v>_</v>
      </c>
      <c r="AD52" s="114"/>
      <c r="AE52" s="113" t="str">
        <f t="shared" si="9"/>
        <v>_</v>
      </c>
      <c r="AF52" s="115" t="str">
        <f t="shared" si="10"/>
        <v>_</v>
      </c>
      <c r="AG52" s="114"/>
      <c r="AH52" s="113" t="str">
        <f t="shared" si="11"/>
        <v>_</v>
      </c>
      <c r="AI52" s="115" t="str">
        <f t="shared" si="12"/>
        <v>_</v>
      </c>
      <c r="AJ52" s="114"/>
      <c r="AK52" s="113">
        <f t="shared" si="13"/>
        <v>67.9024</v>
      </c>
      <c r="AL52" s="115">
        <f t="shared" si="14"/>
        <v>0</v>
      </c>
      <c r="AM52" s="114"/>
    </row>
    <row r="53" spans="1:39" ht="13.2">
      <c r="A53" s="6">
        <v>1</v>
      </c>
      <c r="B53" s="111" t="s">
        <v>34</v>
      </c>
      <c r="C53" s="173" t="s">
        <v>285</v>
      </c>
      <c r="D53" s="165" t="s">
        <v>314</v>
      </c>
      <c r="E53" s="167" t="s">
        <v>315</v>
      </c>
      <c r="F53" s="94">
        <v>3</v>
      </c>
      <c r="G53" s="111" t="str">
        <f t="shared" si="0"/>
        <v>Verkeersruimte / Garderobe / Wachtruimte</v>
      </c>
      <c r="H53" s="164" t="s">
        <v>223</v>
      </c>
      <c r="I53" s="112">
        <v>3</v>
      </c>
      <c r="J53" s="111" t="str">
        <f t="shared" si="1"/>
        <v>Harde vloer zonder polymeer beschermlaag, met behandeling</v>
      </c>
      <c r="K53" s="168">
        <v>126</v>
      </c>
      <c r="L53" s="113">
        <f t="shared" si="2"/>
        <v>126</v>
      </c>
      <c r="M53" s="138">
        <f t="shared" si="3"/>
        <v>0</v>
      </c>
      <c r="N53" s="114"/>
      <c r="O53" s="94" t="s">
        <v>156</v>
      </c>
      <c r="P53" s="94"/>
      <c r="Q53" s="94"/>
      <c r="R53" s="94"/>
      <c r="S53" s="114"/>
      <c r="T53" s="110" t="str">
        <f t="shared" si="4"/>
        <v>Verkeer</v>
      </c>
      <c r="U53" s="110" t="str">
        <f t="shared" si="5"/>
        <v>AQL 7%</v>
      </c>
      <c r="V53" s="114"/>
      <c r="W53" s="170">
        <v>100</v>
      </c>
      <c r="X53" s="114"/>
      <c r="Y53" s="113">
        <f t="shared" si="6"/>
        <v>257.04000000000002</v>
      </c>
      <c r="Z53" s="115">
        <f t="shared" si="15"/>
        <v>0</v>
      </c>
      <c r="AA53" s="114"/>
      <c r="AB53" s="113" t="str">
        <f t="shared" si="7"/>
        <v>_</v>
      </c>
      <c r="AC53" s="115" t="str">
        <f t="shared" si="8"/>
        <v>_</v>
      </c>
      <c r="AD53" s="114"/>
      <c r="AE53" s="113" t="str">
        <f t="shared" si="9"/>
        <v>_</v>
      </c>
      <c r="AF53" s="115" t="str">
        <f t="shared" si="10"/>
        <v>_</v>
      </c>
      <c r="AG53" s="114"/>
      <c r="AH53" s="113" t="str">
        <f t="shared" si="11"/>
        <v>_</v>
      </c>
      <c r="AI53" s="115" t="str">
        <f t="shared" si="12"/>
        <v>_</v>
      </c>
      <c r="AJ53" s="114"/>
      <c r="AK53" s="113">
        <f t="shared" si="13"/>
        <v>257.04000000000002</v>
      </c>
      <c r="AL53" s="115">
        <f t="shared" si="14"/>
        <v>0</v>
      </c>
      <c r="AM53" s="114"/>
    </row>
    <row r="54" spans="1:39" ht="13.2">
      <c r="A54" s="6">
        <v>1</v>
      </c>
      <c r="B54" s="111" t="s">
        <v>34</v>
      </c>
      <c r="C54" s="173" t="s">
        <v>285</v>
      </c>
      <c r="D54" s="165" t="s">
        <v>316</v>
      </c>
      <c r="E54" s="167" t="s">
        <v>317</v>
      </c>
      <c r="F54" s="94">
        <v>3</v>
      </c>
      <c r="G54" s="111" t="str">
        <f t="shared" si="0"/>
        <v>Verkeersruimte / Garderobe / Wachtruimte</v>
      </c>
      <c r="H54" s="164" t="s">
        <v>223</v>
      </c>
      <c r="I54" s="112">
        <v>3</v>
      </c>
      <c r="J54" s="111" t="str">
        <f t="shared" si="1"/>
        <v>Harde vloer zonder polymeer beschermlaag, met behandeling</v>
      </c>
      <c r="K54" s="168">
        <v>220</v>
      </c>
      <c r="L54" s="113">
        <f t="shared" si="2"/>
        <v>220</v>
      </c>
      <c r="M54" s="138">
        <f t="shared" si="3"/>
        <v>0</v>
      </c>
      <c r="N54" s="114"/>
      <c r="O54" s="94" t="s">
        <v>156</v>
      </c>
      <c r="P54" s="94"/>
      <c r="Q54" s="94"/>
      <c r="R54" s="94"/>
      <c r="S54" s="114"/>
      <c r="T54" s="110" t="str">
        <f t="shared" si="4"/>
        <v>Verkeer</v>
      </c>
      <c r="U54" s="110" t="str">
        <f t="shared" si="5"/>
        <v>AQL 7%</v>
      </c>
      <c r="V54" s="114"/>
      <c r="W54" s="170">
        <v>100</v>
      </c>
      <c r="X54" s="114"/>
      <c r="Y54" s="113">
        <f t="shared" si="6"/>
        <v>448.8</v>
      </c>
      <c r="Z54" s="115">
        <f t="shared" si="15"/>
        <v>0</v>
      </c>
      <c r="AA54" s="114"/>
      <c r="AB54" s="113" t="str">
        <f t="shared" si="7"/>
        <v>_</v>
      </c>
      <c r="AC54" s="115" t="str">
        <f t="shared" si="8"/>
        <v>_</v>
      </c>
      <c r="AD54" s="114"/>
      <c r="AE54" s="113" t="str">
        <f t="shared" si="9"/>
        <v>_</v>
      </c>
      <c r="AF54" s="115" t="str">
        <f t="shared" si="10"/>
        <v>_</v>
      </c>
      <c r="AG54" s="114"/>
      <c r="AH54" s="113" t="str">
        <f t="shared" si="11"/>
        <v>_</v>
      </c>
      <c r="AI54" s="115" t="str">
        <f t="shared" si="12"/>
        <v>_</v>
      </c>
      <c r="AJ54" s="114"/>
      <c r="AK54" s="113">
        <f t="shared" si="13"/>
        <v>448.8</v>
      </c>
      <c r="AL54" s="115">
        <f t="shared" si="14"/>
        <v>0</v>
      </c>
      <c r="AM54" s="114"/>
    </row>
    <row r="55" spans="1:39" ht="13.2">
      <c r="A55" s="6">
        <v>1</v>
      </c>
      <c r="B55" s="111" t="s">
        <v>34</v>
      </c>
      <c r="C55" s="173" t="s">
        <v>285</v>
      </c>
      <c r="D55" s="165" t="s">
        <v>318</v>
      </c>
      <c r="E55" s="167" t="s">
        <v>319</v>
      </c>
      <c r="F55" s="94">
        <v>3</v>
      </c>
      <c r="G55" s="111" t="str">
        <f t="shared" si="0"/>
        <v>Verkeersruimte / Garderobe / Wachtruimte</v>
      </c>
      <c r="H55" s="164" t="s">
        <v>223</v>
      </c>
      <c r="I55" s="112">
        <v>3</v>
      </c>
      <c r="J55" s="111" t="str">
        <f t="shared" si="1"/>
        <v>Harde vloer zonder polymeer beschermlaag, met behandeling</v>
      </c>
      <c r="K55" s="168">
        <v>103</v>
      </c>
      <c r="L55" s="113">
        <f t="shared" si="2"/>
        <v>103</v>
      </c>
      <c r="M55" s="138">
        <f t="shared" si="3"/>
        <v>0</v>
      </c>
      <c r="N55" s="114"/>
      <c r="O55" s="94" t="s">
        <v>156</v>
      </c>
      <c r="P55" s="94"/>
      <c r="Q55" s="94"/>
      <c r="R55" s="94"/>
      <c r="S55" s="114"/>
      <c r="T55" s="110" t="str">
        <f t="shared" si="4"/>
        <v>Verkeer</v>
      </c>
      <c r="U55" s="110" t="str">
        <f t="shared" si="5"/>
        <v>AQL 7%</v>
      </c>
      <c r="V55" s="114"/>
      <c r="W55" s="170">
        <v>100</v>
      </c>
      <c r="X55" s="114"/>
      <c r="Y55" s="113">
        <f t="shared" si="6"/>
        <v>210.12</v>
      </c>
      <c r="Z55" s="115">
        <f t="shared" si="15"/>
        <v>0</v>
      </c>
      <c r="AA55" s="114"/>
      <c r="AB55" s="113" t="str">
        <f t="shared" si="7"/>
        <v>_</v>
      </c>
      <c r="AC55" s="115" t="str">
        <f t="shared" si="8"/>
        <v>_</v>
      </c>
      <c r="AD55" s="114"/>
      <c r="AE55" s="113" t="str">
        <f t="shared" si="9"/>
        <v>_</v>
      </c>
      <c r="AF55" s="115" t="str">
        <f t="shared" si="10"/>
        <v>_</v>
      </c>
      <c r="AG55" s="114"/>
      <c r="AH55" s="113" t="str">
        <f t="shared" si="11"/>
        <v>_</v>
      </c>
      <c r="AI55" s="115" t="str">
        <f t="shared" si="12"/>
        <v>_</v>
      </c>
      <c r="AJ55" s="114"/>
      <c r="AK55" s="113">
        <f t="shared" si="13"/>
        <v>210.12</v>
      </c>
      <c r="AL55" s="115">
        <f t="shared" si="14"/>
        <v>0</v>
      </c>
      <c r="AM55" s="114"/>
    </row>
    <row r="56" spans="1:39" ht="13.2">
      <c r="A56" s="6">
        <v>1</v>
      </c>
      <c r="B56" s="111" t="s">
        <v>34</v>
      </c>
      <c r="C56" s="173" t="s">
        <v>285</v>
      </c>
      <c r="D56" s="165" t="s">
        <v>320</v>
      </c>
      <c r="E56" s="167" t="s">
        <v>242</v>
      </c>
      <c r="F56" s="94">
        <v>3</v>
      </c>
      <c r="G56" s="111" t="str">
        <f t="shared" si="0"/>
        <v>Verkeersruimte / Garderobe / Wachtruimte</v>
      </c>
      <c r="H56" s="164" t="s">
        <v>223</v>
      </c>
      <c r="I56" s="112">
        <v>3</v>
      </c>
      <c r="J56" s="111" t="str">
        <f t="shared" si="1"/>
        <v>Harde vloer zonder polymeer beschermlaag, met behandeling</v>
      </c>
      <c r="K56" s="168">
        <v>16.899999999999999</v>
      </c>
      <c r="L56" s="113">
        <f t="shared" si="2"/>
        <v>16.899999999999999</v>
      </c>
      <c r="M56" s="138">
        <f t="shared" si="3"/>
        <v>0</v>
      </c>
      <c r="N56" s="114"/>
      <c r="O56" s="94" t="s">
        <v>156</v>
      </c>
      <c r="P56" s="94"/>
      <c r="Q56" s="94"/>
      <c r="R56" s="94"/>
      <c r="S56" s="114"/>
      <c r="T56" s="110" t="str">
        <f t="shared" si="4"/>
        <v>Verkeer</v>
      </c>
      <c r="U56" s="110" t="str">
        <f t="shared" si="5"/>
        <v>AQL 7%</v>
      </c>
      <c r="V56" s="114"/>
      <c r="W56" s="170">
        <v>100</v>
      </c>
      <c r="X56" s="114"/>
      <c r="Y56" s="113">
        <f t="shared" si="6"/>
        <v>34.475999999999999</v>
      </c>
      <c r="Z56" s="115">
        <f t="shared" si="15"/>
        <v>0</v>
      </c>
      <c r="AA56" s="114"/>
      <c r="AB56" s="113" t="str">
        <f t="shared" si="7"/>
        <v>_</v>
      </c>
      <c r="AC56" s="115" t="str">
        <f t="shared" si="8"/>
        <v>_</v>
      </c>
      <c r="AD56" s="114"/>
      <c r="AE56" s="113" t="str">
        <f t="shared" si="9"/>
        <v>_</v>
      </c>
      <c r="AF56" s="115" t="str">
        <f t="shared" si="10"/>
        <v>_</v>
      </c>
      <c r="AG56" s="114"/>
      <c r="AH56" s="113" t="str">
        <f t="shared" si="11"/>
        <v>_</v>
      </c>
      <c r="AI56" s="115" t="str">
        <f t="shared" si="12"/>
        <v>_</v>
      </c>
      <c r="AJ56" s="114"/>
      <c r="AK56" s="113">
        <f t="shared" si="13"/>
        <v>34.475999999999999</v>
      </c>
      <c r="AL56" s="115">
        <f t="shared" si="14"/>
        <v>0</v>
      </c>
      <c r="AM56" s="114"/>
    </row>
    <row r="57" spans="1:39" ht="13.2">
      <c r="A57" s="6">
        <v>1</v>
      </c>
      <c r="B57" s="111" t="s">
        <v>34</v>
      </c>
      <c r="C57" s="173" t="s">
        <v>285</v>
      </c>
      <c r="D57" s="165" t="s">
        <v>321</v>
      </c>
      <c r="E57" s="167" t="s">
        <v>244</v>
      </c>
      <c r="F57" s="94">
        <v>3</v>
      </c>
      <c r="G57" s="111" t="str">
        <f t="shared" si="0"/>
        <v>Verkeersruimte / Garderobe / Wachtruimte</v>
      </c>
      <c r="H57" s="164" t="s">
        <v>223</v>
      </c>
      <c r="I57" s="112">
        <v>3</v>
      </c>
      <c r="J57" s="111" t="str">
        <f t="shared" si="1"/>
        <v>Harde vloer zonder polymeer beschermlaag, met behandeling</v>
      </c>
      <c r="K57" s="168">
        <v>16.899999999999999</v>
      </c>
      <c r="L57" s="113">
        <f t="shared" si="2"/>
        <v>16.899999999999999</v>
      </c>
      <c r="M57" s="138">
        <f t="shared" si="3"/>
        <v>0</v>
      </c>
      <c r="N57" s="114"/>
      <c r="O57" s="94" t="s">
        <v>156</v>
      </c>
      <c r="P57" s="94"/>
      <c r="Q57" s="94"/>
      <c r="R57" s="94"/>
      <c r="S57" s="114"/>
      <c r="T57" s="110" t="str">
        <f t="shared" si="4"/>
        <v>Verkeer</v>
      </c>
      <c r="U57" s="110" t="str">
        <f t="shared" si="5"/>
        <v>AQL 7%</v>
      </c>
      <c r="V57" s="114"/>
      <c r="W57" s="170">
        <v>100</v>
      </c>
      <c r="X57" s="114"/>
      <c r="Y57" s="113">
        <f t="shared" si="6"/>
        <v>34.475999999999999</v>
      </c>
      <c r="Z57" s="115">
        <f t="shared" si="15"/>
        <v>0</v>
      </c>
      <c r="AA57" s="114"/>
      <c r="AB57" s="113" t="str">
        <f t="shared" si="7"/>
        <v>_</v>
      </c>
      <c r="AC57" s="115" t="str">
        <f t="shared" si="8"/>
        <v>_</v>
      </c>
      <c r="AD57" s="114"/>
      <c r="AE57" s="113" t="str">
        <f t="shared" si="9"/>
        <v>_</v>
      </c>
      <c r="AF57" s="115" t="str">
        <f t="shared" si="10"/>
        <v>_</v>
      </c>
      <c r="AG57" s="114"/>
      <c r="AH57" s="113" t="str">
        <f t="shared" si="11"/>
        <v>_</v>
      </c>
      <c r="AI57" s="115" t="str">
        <f t="shared" si="12"/>
        <v>_</v>
      </c>
      <c r="AJ57" s="114"/>
      <c r="AK57" s="113">
        <f t="shared" si="13"/>
        <v>34.475999999999999</v>
      </c>
      <c r="AL57" s="115">
        <f t="shared" si="14"/>
        <v>0</v>
      </c>
      <c r="AM57" s="114"/>
    </row>
    <row r="58" spans="1:39" ht="13.2">
      <c r="A58" s="6">
        <v>1</v>
      </c>
      <c r="B58" s="111" t="s">
        <v>34</v>
      </c>
      <c r="C58" s="173" t="s">
        <v>285</v>
      </c>
      <c r="D58" s="165" t="s">
        <v>322</v>
      </c>
      <c r="E58" s="167" t="s">
        <v>246</v>
      </c>
      <c r="F58" s="94">
        <v>3</v>
      </c>
      <c r="G58" s="111" t="str">
        <f t="shared" si="0"/>
        <v>Verkeersruimte / Garderobe / Wachtruimte</v>
      </c>
      <c r="H58" s="164" t="s">
        <v>223</v>
      </c>
      <c r="I58" s="112">
        <v>3</v>
      </c>
      <c r="J58" s="111" t="str">
        <f t="shared" si="1"/>
        <v>Harde vloer zonder polymeer beschermlaag, met behandeling</v>
      </c>
      <c r="K58" s="168">
        <v>32.130000000000003</v>
      </c>
      <c r="L58" s="113">
        <f t="shared" si="2"/>
        <v>32.130000000000003</v>
      </c>
      <c r="M58" s="138">
        <f t="shared" si="3"/>
        <v>0</v>
      </c>
      <c r="N58" s="114"/>
      <c r="O58" s="94" t="s">
        <v>156</v>
      </c>
      <c r="P58" s="94"/>
      <c r="Q58" s="94"/>
      <c r="R58" s="94"/>
      <c r="S58" s="114"/>
      <c r="T58" s="110" t="str">
        <f t="shared" si="4"/>
        <v>Verkeer</v>
      </c>
      <c r="U58" s="110" t="str">
        <f t="shared" si="5"/>
        <v>AQL 7%</v>
      </c>
      <c r="V58" s="114"/>
      <c r="W58" s="170">
        <v>100</v>
      </c>
      <c r="X58" s="114"/>
      <c r="Y58" s="113">
        <f t="shared" si="6"/>
        <v>65.545200000000008</v>
      </c>
      <c r="Z58" s="115">
        <f t="shared" si="15"/>
        <v>0</v>
      </c>
      <c r="AA58" s="114"/>
      <c r="AB58" s="113" t="str">
        <f t="shared" si="7"/>
        <v>_</v>
      </c>
      <c r="AC58" s="115" t="str">
        <f t="shared" si="8"/>
        <v>_</v>
      </c>
      <c r="AD58" s="114"/>
      <c r="AE58" s="113" t="str">
        <f t="shared" si="9"/>
        <v>_</v>
      </c>
      <c r="AF58" s="115" t="str">
        <f t="shared" si="10"/>
        <v>_</v>
      </c>
      <c r="AG58" s="114"/>
      <c r="AH58" s="113" t="str">
        <f t="shared" si="11"/>
        <v>_</v>
      </c>
      <c r="AI58" s="115" t="str">
        <f t="shared" si="12"/>
        <v>_</v>
      </c>
      <c r="AJ58" s="114"/>
      <c r="AK58" s="113">
        <f t="shared" si="13"/>
        <v>65.545200000000008</v>
      </c>
      <c r="AL58" s="115">
        <f t="shared" si="14"/>
        <v>0</v>
      </c>
      <c r="AM58" s="114"/>
    </row>
    <row r="59" spans="1:39" ht="13.2">
      <c r="A59" s="6">
        <v>1</v>
      </c>
      <c r="B59" s="111" t="s">
        <v>34</v>
      </c>
      <c r="C59" s="173" t="s">
        <v>285</v>
      </c>
      <c r="D59" s="165" t="s">
        <v>323</v>
      </c>
      <c r="E59" s="167" t="s">
        <v>248</v>
      </c>
      <c r="F59" s="94">
        <v>2</v>
      </c>
      <c r="G59" s="111" t="str">
        <f t="shared" si="0"/>
        <v>Sanitaire ruimte</v>
      </c>
      <c r="H59" s="164" t="s">
        <v>249</v>
      </c>
      <c r="I59" s="112">
        <v>3</v>
      </c>
      <c r="J59" s="111" t="str">
        <f t="shared" si="1"/>
        <v>Harde vloer zonder polymeer beschermlaag, met behandeling</v>
      </c>
      <c r="K59" s="168">
        <v>18.55</v>
      </c>
      <c r="L59" s="113">
        <f t="shared" si="2"/>
        <v>18.55</v>
      </c>
      <c r="M59" s="138">
        <f t="shared" si="3"/>
        <v>0</v>
      </c>
      <c r="N59" s="114"/>
      <c r="O59" s="94" t="s">
        <v>159</v>
      </c>
      <c r="P59" s="94"/>
      <c r="Q59" s="94"/>
      <c r="R59" s="94"/>
      <c r="S59" s="114"/>
      <c r="T59" s="110" t="str">
        <f t="shared" si="4"/>
        <v>Sanitair</v>
      </c>
      <c r="U59" s="110" t="str">
        <f t="shared" si="5"/>
        <v>AQL 4%</v>
      </c>
      <c r="V59" s="114"/>
      <c r="W59" s="170">
        <v>100</v>
      </c>
      <c r="X59" s="114"/>
      <c r="Y59" s="113">
        <f t="shared" si="6"/>
        <v>39.697000000000003</v>
      </c>
      <c r="Z59" s="115">
        <f t="shared" si="15"/>
        <v>0</v>
      </c>
      <c r="AA59" s="114"/>
      <c r="AB59" s="113" t="str">
        <f t="shared" si="7"/>
        <v>_</v>
      </c>
      <c r="AC59" s="115" t="str">
        <f t="shared" si="8"/>
        <v>_</v>
      </c>
      <c r="AD59" s="114"/>
      <c r="AE59" s="113" t="str">
        <f t="shared" si="9"/>
        <v>_</v>
      </c>
      <c r="AF59" s="115" t="str">
        <f t="shared" si="10"/>
        <v>_</v>
      </c>
      <c r="AG59" s="114"/>
      <c r="AH59" s="113" t="str">
        <f t="shared" si="11"/>
        <v>_</v>
      </c>
      <c r="AI59" s="115" t="str">
        <f t="shared" si="12"/>
        <v>_</v>
      </c>
      <c r="AJ59" s="114"/>
      <c r="AK59" s="113">
        <f t="shared" si="13"/>
        <v>39.697000000000003</v>
      </c>
      <c r="AL59" s="115">
        <f t="shared" si="14"/>
        <v>0</v>
      </c>
      <c r="AM59" s="114"/>
    </row>
    <row r="60" spans="1:39" ht="13.2">
      <c r="A60" s="6">
        <v>1</v>
      </c>
      <c r="B60" s="111" t="s">
        <v>34</v>
      </c>
      <c r="C60" s="173" t="s">
        <v>285</v>
      </c>
      <c r="D60" s="165" t="s">
        <v>324</v>
      </c>
      <c r="E60" s="167" t="s">
        <v>251</v>
      </c>
      <c r="F60" s="94">
        <v>2</v>
      </c>
      <c r="G60" s="111" t="str">
        <f t="shared" si="0"/>
        <v>Sanitaire ruimte</v>
      </c>
      <c r="H60" s="164" t="s">
        <v>249</v>
      </c>
      <c r="I60" s="112">
        <v>3</v>
      </c>
      <c r="J60" s="111" t="str">
        <f t="shared" si="1"/>
        <v>Harde vloer zonder polymeer beschermlaag, met behandeling</v>
      </c>
      <c r="K60" s="168">
        <v>24.85</v>
      </c>
      <c r="L60" s="113">
        <f t="shared" si="2"/>
        <v>24.85</v>
      </c>
      <c r="M60" s="138">
        <f t="shared" si="3"/>
        <v>0</v>
      </c>
      <c r="N60" s="114"/>
      <c r="O60" s="94" t="s">
        <v>159</v>
      </c>
      <c r="P60" s="94"/>
      <c r="Q60" s="94"/>
      <c r="R60" s="94"/>
      <c r="S60" s="114"/>
      <c r="T60" s="110" t="str">
        <f t="shared" si="4"/>
        <v>Sanitair</v>
      </c>
      <c r="U60" s="110" t="str">
        <f t="shared" si="5"/>
        <v>AQL 4%</v>
      </c>
      <c r="V60" s="114"/>
      <c r="W60" s="170">
        <v>100</v>
      </c>
      <c r="X60" s="114"/>
      <c r="Y60" s="113">
        <f t="shared" si="6"/>
        <v>53.179000000000009</v>
      </c>
      <c r="Z60" s="115">
        <f t="shared" si="15"/>
        <v>0</v>
      </c>
      <c r="AA60" s="114"/>
      <c r="AB60" s="113" t="str">
        <f t="shared" si="7"/>
        <v>_</v>
      </c>
      <c r="AC60" s="115" t="str">
        <f t="shared" si="8"/>
        <v>_</v>
      </c>
      <c r="AD60" s="114"/>
      <c r="AE60" s="113" t="str">
        <f t="shared" si="9"/>
        <v>_</v>
      </c>
      <c r="AF60" s="115" t="str">
        <f t="shared" si="10"/>
        <v>_</v>
      </c>
      <c r="AG60" s="114"/>
      <c r="AH60" s="113" t="str">
        <f t="shared" si="11"/>
        <v>_</v>
      </c>
      <c r="AI60" s="115" t="str">
        <f t="shared" si="12"/>
        <v>_</v>
      </c>
      <c r="AJ60" s="114"/>
      <c r="AK60" s="113">
        <f t="shared" si="13"/>
        <v>53.179000000000009</v>
      </c>
      <c r="AL60" s="115">
        <f t="shared" si="14"/>
        <v>0</v>
      </c>
      <c r="AM60" s="114"/>
    </row>
    <row r="61" spans="1:39" ht="13.2">
      <c r="A61" s="6">
        <v>1</v>
      </c>
      <c r="B61" s="111" t="s">
        <v>34</v>
      </c>
      <c r="C61" s="173" t="s">
        <v>285</v>
      </c>
      <c r="D61" s="165" t="s">
        <v>325</v>
      </c>
      <c r="E61" s="167" t="s">
        <v>326</v>
      </c>
      <c r="F61" s="94">
        <v>6</v>
      </c>
      <c r="G61" s="111" t="str">
        <f t="shared" si="0"/>
        <v>Leslokalen theorie</v>
      </c>
      <c r="H61" s="164" t="s">
        <v>223</v>
      </c>
      <c r="I61" s="112">
        <v>3</v>
      </c>
      <c r="J61" s="111" t="str">
        <f t="shared" si="1"/>
        <v>Harde vloer zonder polymeer beschermlaag, met behandeling</v>
      </c>
      <c r="K61" s="168">
        <v>63.66</v>
      </c>
      <c r="L61" s="113">
        <f t="shared" si="2"/>
        <v>63.66</v>
      </c>
      <c r="M61" s="138">
        <f t="shared" si="3"/>
        <v>0</v>
      </c>
      <c r="N61" s="114"/>
      <c r="O61" s="94" t="s">
        <v>162</v>
      </c>
      <c r="P61" s="94"/>
      <c r="Q61" s="94"/>
      <c r="R61" s="94"/>
      <c r="S61" s="114"/>
      <c r="T61" s="110" t="str">
        <f t="shared" si="4"/>
        <v>Les</v>
      </c>
      <c r="U61" s="110" t="str">
        <f t="shared" si="5"/>
        <v>AQL 7%</v>
      </c>
      <c r="V61" s="114"/>
      <c r="W61" s="170">
        <v>100</v>
      </c>
      <c r="X61" s="114"/>
      <c r="Y61" s="113">
        <f t="shared" si="6"/>
        <v>78.938399999999987</v>
      </c>
      <c r="Z61" s="115">
        <f t="shared" si="15"/>
        <v>0</v>
      </c>
      <c r="AA61" s="114"/>
      <c r="AB61" s="113" t="str">
        <f t="shared" si="7"/>
        <v>_</v>
      </c>
      <c r="AC61" s="115" t="str">
        <f t="shared" si="8"/>
        <v>_</v>
      </c>
      <c r="AD61" s="114"/>
      <c r="AE61" s="113" t="str">
        <f t="shared" si="9"/>
        <v>_</v>
      </c>
      <c r="AF61" s="115" t="str">
        <f t="shared" si="10"/>
        <v>_</v>
      </c>
      <c r="AG61" s="114"/>
      <c r="AH61" s="113" t="str">
        <f t="shared" si="11"/>
        <v>_</v>
      </c>
      <c r="AI61" s="115" t="str">
        <f t="shared" si="12"/>
        <v>_</v>
      </c>
      <c r="AJ61" s="114"/>
      <c r="AK61" s="113">
        <f t="shared" si="13"/>
        <v>78.938399999999987</v>
      </c>
      <c r="AL61" s="115">
        <f t="shared" si="14"/>
        <v>0</v>
      </c>
      <c r="AM61" s="114"/>
    </row>
    <row r="62" spans="1:39" ht="13.2">
      <c r="A62" s="6">
        <v>1</v>
      </c>
      <c r="B62" s="111" t="s">
        <v>34</v>
      </c>
      <c r="C62" s="173" t="s">
        <v>285</v>
      </c>
      <c r="D62" s="165" t="s">
        <v>327</v>
      </c>
      <c r="E62" s="167" t="s">
        <v>328</v>
      </c>
      <c r="F62" s="94">
        <v>6</v>
      </c>
      <c r="G62" s="111" t="str">
        <f t="shared" si="0"/>
        <v>Leslokalen theorie</v>
      </c>
      <c r="H62" s="164" t="s">
        <v>223</v>
      </c>
      <c r="I62" s="112">
        <v>3</v>
      </c>
      <c r="J62" s="111" t="str">
        <f t="shared" si="1"/>
        <v>Harde vloer zonder polymeer beschermlaag, met behandeling</v>
      </c>
      <c r="K62" s="168">
        <v>58.3</v>
      </c>
      <c r="L62" s="113">
        <f t="shared" si="2"/>
        <v>58.3</v>
      </c>
      <c r="M62" s="138">
        <f t="shared" si="3"/>
        <v>0</v>
      </c>
      <c r="N62" s="114"/>
      <c r="O62" s="94" t="s">
        <v>162</v>
      </c>
      <c r="P62" s="94"/>
      <c r="Q62" s="94"/>
      <c r="R62" s="94"/>
      <c r="S62" s="114"/>
      <c r="T62" s="110" t="str">
        <f t="shared" si="4"/>
        <v>Les</v>
      </c>
      <c r="U62" s="110" t="str">
        <f t="shared" si="5"/>
        <v>AQL 7%</v>
      </c>
      <c r="V62" s="114"/>
      <c r="W62" s="170">
        <v>100</v>
      </c>
      <c r="X62" s="114"/>
      <c r="Y62" s="113">
        <f t="shared" si="6"/>
        <v>72.292000000000002</v>
      </c>
      <c r="Z62" s="115">
        <f t="shared" si="15"/>
        <v>0</v>
      </c>
      <c r="AA62" s="114"/>
      <c r="AB62" s="113" t="str">
        <f t="shared" si="7"/>
        <v>_</v>
      </c>
      <c r="AC62" s="115" t="str">
        <f t="shared" si="8"/>
        <v>_</v>
      </c>
      <c r="AD62" s="114"/>
      <c r="AE62" s="113" t="str">
        <f t="shared" si="9"/>
        <v>_</v>
      </c>
      <c r="AF62" s="115" t="str">
        <f t="shared" si="10"/>
        <v>_</v>
      </c>
      <c r="AG62" s="114"/>
      <c r="AH62" s="113" t="str">
        <f t="shared" si="11"/>
        <v>_</v>
      </c>
      <c r="AI62" s="115" t="str">
        <f t="shared" si="12"/>
        <v>_</v>
      </c>
      <c r="AJ62" s="114"/>
      <c r="AK62" s="113">
        <f t="shared" si="13"/>
        <v>72.292000000000002</v>
      </c>
      <c r="AL62" s="115">
        <f t="shared" si="14"/>
        <v>0</v>
      </c>
      <c r="AM62" s="114"/>
    </row>
    <row r="63" spans="1:39" ht="13.2">
      <c r="A63" s="6">
        <v>1</v>
      </c>
      <c r="B63" s="111" t="s">
        <v>34</v>
      </c>
      <c r="C63" s="173" t="s">
        <v>285</v>
      </c>
      <c r="D63" s="165" t="s">
        <v>329</v>
      </c>
      <c r="E63" s="167" t="s">
        <v>330</v>
      </c>
      <c r="F63" s="94">
        <v>6</v>
      </c>
      <c r="G63" s="111" t="str">
        <f t="shared" si="0"/>
        <v>Leslokalen theorie</v>
      </c>
      <c r="H63" s="164" t="s">
        <v>223</v>
      </c>
      <c r="I63" s="112">
        <v>3</v>
      </c>
      <c r="J63" s="111" t="str">
        <f t="shared" si="1"/>
        <v>Harde vloer zonder polymeer beschermlaag, met behandeling</v>
      </c>
      <c r="K63" s="168">
        <v>54.76</v>
      </c>
      <c r="L63" s="113">
        <f t="shared" si="2"/>
        <v>54.76</v>
      </c>
      <c r="M63" s="138">
        <f t="shared" si="3"/>
        <v>0</v>
      </c>
      <c r="N63" s="114"/>
      <c r="O63" s="94" t="s">
        <v>162</v>
      </c>
      <c r="P63" s="94"/>
      <c r="Q63" s="94"/>
      <c r="R63" s="94"/>
      <c r="S63" s="114"/>
      <c r="T63" s="110" t="str">
        <f t="shared" si="4"/>
        <v>Les</v>
      </c>
      <c r="U63" s="110" t="str">
        <f t="shared" si="5"/>
        <v>AQL 7%</v>
      </c>
      <c r="V63" s="114"/>
      <c r="W63" s="170">
        <v>100</v>
      </c>
      <c r="X63" s="114"/>
      <c r="Y63" s="113">
        <f t="shared" si="6"/>
        <v>67.9024</v>
      </c>
      <c r="Z63" s="115">
        <f t="shared" si="15"/>
        <v>0</v>
      </c>
      <c r="AA63" s="114"/>
      <c r="AB63" s="113" t="str">
        <f t="shared" si="7"/>
        <v>_</v>
      </c>
      <c r="AC63" s="115" t="str">
        <f t="shared" si="8"/>
        <v>_</v>
      </c>
      <c r="AD63" s="114"/>
      <c r="AE63" s="113" t="str">
        <f t="shared" si="9"/>
        <v>_</v>
      </c>
      <c r="AF63" s="115" t="str">
        <f t="shared" si="10"/>
        <v>_</v>
      </c>
      <c r="AG63" s="114"/>
      <c r="AH63" s="113" t="str">
        <f t="shared" si="11"/>
        <v>_</v>
      </c>
      <c r="AI63" s="115" t="str">
        <f t="shared" si="12"/>
        <v>_</v>
      </c>
      <c r="AJ63" s="114"/>
      <c r="AK63" s="113">
        <f t="shared" si="13"/>
        <v>67.9024</v>
      </c>
      <c r="AL63" s="115">
        <f t="shared" si="14"/>
        <v>0</v>
      </c>
      <c r="AM63" s="114"/>
    </row>
    <row r="64" spans="1:39" ht="13.2">
      <c r="A64" s="6">
        <v>1</v>
      </c>
      <c r="B64" s="111" t="s">
        <v>34</v>
      </c>
      <c r="C64" s="173" t="s">
        <v>285</v>
      </c>
      <c r="D64" s="165" t="s">
        <v>331</v>
      </c>
      <c r="E64" s="167" t="s">
        <v>301</v>
      </c>
      <c r="F64" s="94">
        <v>6</v>
      </c>
      <c r="G64" s="111" t="str">
        <f t="shared" si="0"/>
        <v>Leslokalen theorie</v>
      </c>
      <c r="H64" s="164" t="s">
        <v>223</v>
      </c>
      <c r="I64" s="112">
        <v>3</v>
      </c>
      <c r="J64" s="111" t="str">
        <f t="shared" si="1"/>
        <v>Harde vloer zonder polymeer beschermlaag, met behandeling</v>
      </c>
      <c r="K64" s="168">
        <v>54.76</v>
      </c>
      <c r="L64" s="113">
        <f t="shared" si="2"/>
        <v>54.76</v>
      </c>
      <c r="M64" s="138">
        <f t="shared" si="3"/>
        <v>0</v>
      </c>
      <c r="N64" s="114"/>
      <c r="O64" s="94" t="s">
        <v>162</v>
      </c>
      <c r="P64" s="94"/>
      <c r="Q64" s="94"/>
      <c r="R64" s="94"/>
      <c r="S64" s="114"/>
      <c r="T64" s="110" t="str">
        <f t="shared" si="4"/>
        <v>Les</v>
      </c>
      <c r="U64" s="110" t="str">
        <f t="shared" si="5"/>
        <v>AQL 7%</v>
      </c>
      <c r="V64" s="114"/>
      <c r="W64" s="170">
        <v>100</v>
      </c>
      <c r="X64" s="114"/>
      <c r="Y64" s="113">
        <f t="shared" si="6"/>
        <v>67.9024</v>
      </c>
      <c r="Z64" s="115">
        <f t="shared" si="15"/>
        <v>0</v>
      </c>
      <c r="AA64" s="114"/>
      <c r="AB64" s="113" t="str">
        <f t="shared" si="7"/>
        <v>_</v>
      </c>
      <c r="AC64" s="115" t="str">
        <f t="shared" si="8"/>
        <v>_</v>
      </c>
      <c r="AD64" s="114"/>
      <c r="AE64" s="113" t="str">
        <f t="shared" si="9"/>
        <v>_</v>
      </c>
      <c r="AF64" s="115" t="str">
        <f t="shared" si="10"/>
        <v>_</v>
      </c>
      <c r="AG64" s="114"/>
      <c r="AH64" s="113" t="str">
        <f t="shared" si="11"/>
        <v>_</v>
      </c>
      <c r="AI64" s="115" t="str">
        <f t="shared" si="12"/>
        <v>_</v>
      </c>
      <c r="AJ64" s="114"/>
      <c r="AK64" s="113">
        <f t="shared" si="13"/>
        <v>67.9024</v>
      </c>
      <c r="AL64" s="115">
        <f t="shared" si="14"/>
        <v>0</v>
      </c>
      <c r="AM64" s="114"/>
    </row>
    <row r="65" spans="1:39" ht="13.2">
      <c r="A65" s="6">
        <v>1</v>
      </c>
      <c r="B65" s="111" t="s">
        <v>34</v>
      </c>
      <c r="C65" s="173" t="s">
        <v>285</v>
      </c>
      <c r="D65" s="165" t="s">
        <v>332</v>
      </c>
      <c r="E65" s="167" t="s">
        <v>299</v>
      </c>
      <c r="F65" s="94">
        <v>1</v>
      </c>
      <c r="G65" s="111" t="str">
        <f t="shared" si="0"/>
        <v xml:space="preserve">Kantoorruimte / vergaderruimte </v>
      </c>
      <c r="H65" s="164" t="s">
        <v>258</v>
      </c>
      <c r="I65" s="112">
        <v>4</v>
      </c>
      <c r="J65" s="111" t="str">
        <f t="shared" si="1"/>
        <v>Tapijt</v>
      </c>
      <c r="K65" s="168">
        <v>20.25</v>
      </c>
      <c r="L65" s="113">
        <f t="shared" si="2"/>
        <v>20.25</v>
      </c>
      <c r="M65" s="138">
        <f t="shared" si="3"/>
        <v>0</v>
      </c>
      <c r="N65" s="114"/>
      <c r="O65" s="94" t="s">
        <v>164</v>
      </c>
      <c r="P65" s="94"/>
      <c r="Q65" s="94"/>
      <c r="R65" s="94"/>
      <c r="S65" s="114"/>
      <c r="T65" s="110" t="str">
        <f t="shared" si="4"/>
        <v>Bureau</v>
      </c>
      <c r="U65" s="110" t="str">
        <f t="shared" si="5"/>
        <v>AQL 7%</v>
      </c>
      <c r="V65" s="114"/>
      <c r="W65" s="170">
        <v>100</v>
      </c>
      <c r="X65" s="114"/>
      <c r="Y65" s="113">
        <f t="shared" si="6"/>
        <v>26.325000000000003</v>
      </c>
      <c r="Z65" s="115">
        <f t="shared" si="15"/>
        <v>0</v>
      </c>
      <c r="AA65" s="114"/>
      <c r="AB65" s="113" t="str">
        <f t="shared" si="7"/>
        <v>_</v>
      </c>
      <c r="AC65" s="115" t="str">
        <f t="shared" si="8"/>
        <v>_</v>
      </c>
      <c r="AD65" s="114"/>
      <c r="AE65" s="113" t="str">
        <f t="shared" si="9"/>
        <v>_</v>
      </c>
      <c r="AF65" s="115" t="str">
        <f t="shared" si="10"/>
        <v>_</v>
      </c>
      <c r="AG65" s="114"/>
      <c r="AH65" s="113" t="str">
        <f t="shared" si="11"/>
        <v>_</v>
      </c>
      <c r="AI65" s="115" t="str">
        <f t="shared" si="12"/>
        <v>_</v>
      </c>
      <c r="AJ65" s="114"/>
      <c r="AK65" s="113">
        <f t="shared" si="13"/>
        <v>26.325000000000003</v>
      </c>
      <c r="AL65" s="115">
        <f t="shared" si="14"/>
        <v>0</v>
      </c>
      <c r="AM65" s="114"/>
    </row>
    <row r="66" spans="1:39" ht="13.2">
      <c r="A66" s="6">
        <v>1</v>
      </c>
      <c r="B66" s="111" t="s">
        <v>34</v>
      </c>
      <c r="C66" s="173" t="s">
        <v>285</v>
      </c>
      <c r="D66" s="165" t="s">
        <v>333</v>
      </c>
      <c r="E66" s="167" t="s">
        <v>301</v>
      </c>
      <c r="F66" s="94">
        <v>6</v>
      </c>
      <c r="G66" s="111" t="str">
        <f t="shared" si="0"/>
        <v>Leslokalen theorie</v>
      </c>
      <c r="H66" s="164" t="s">
        <v>223</v>
      </c>
      <c r="I66" s="112">
        <v>3</v>
      </c>
      <c r="J66" s="111" t="str">
        <f t="shared" si="1"/>
        <v>Harde vloer zonder polymeer beschermlaag, met behandeling</v>
      </c>
      <c r="K66" s="168">
        <v>54.76</v>
      </c>
      <c r="L66" s="113">
        <f t="shared" si="2"/>
        <v>54.76</v>
      </c>
      <c r="M66" s="138">
        <f t="shared" si="3"/>
        <v>0</v>
      </c>
      <c r="N66" s="114"/>
      <c r="O66" s="94" t="s">
        <v>162</v>
      </c>
      <c r="P66" s="94"/>
      <c r="Q66" s="94"/>
      <c r="R66" s="94"/>
      <c r="S66" s="114"/>
      <c r="T66" s="110" t="str">
        <f t="shared" si="4"/>
        <v>Les</v>
      </c>
      <c r="U66" s="110" t="str">
        <f t="shared" si="5"/>
        <v>AQL 7%</v>
      </c>
      <c r="V66" s="114"/>
      <c r="W66" s="170">
        <v>100</v>
      </c>
      <c r="X66" s="114"/>
      <c r="Y66" s="113">
        <f t="shared" si="6"/>
        <v>67.9024</v>
      </c>
      <c r="Z66" s="115">
        <f t="shared" si="15"/>
        <v>0</v>
      </c>
      <c r="AA66" s="114"/>
      <c r="AB66" s="113" t="str">
        <f t="shared" si="7"/>
        <v>_</v>
      </c>
      <c r="AC66" s="115" t="str">
        <f t="shared" si="8"/>
        <v>_</v>
      </c>
      <c r="AD66" s="114"/>
      <c r="AE66" s="113" t="str">
        <f t="shared" si="9"/>
        <v>_</v>
      </c>
      <c r="AF66" s="115" t="str">
        <f t="shared" si="10"/>
        <v>_</v>
      </c>
      <c r="AG66" s="114"/>
      <c r="AH66" s="113" t="str">
        <f t="shared" si="11"/>
        <v>_</v>
      </c>
      <c r="AI66" s="115" t="str">
        <f t="shared" si="12"/>
        <v>_</v>
      </c>
      <c r="AJ66" s="114"/>
      <c r="AK66" s="113">
        <f t="shared" si="13"/>
        <v>67.9024</v>
      </c>
      <c r="AL66" s="115">
        <f t="shared" si="14"/>
        <v>0</v>
      </c>
      <c r="AM66" s="114"/>
    </row>
    <row r="67" spans="1:39" ht="13.2">
      <c r="A67" s="6">
        <v>1</v>
      </c>
      <c r="B67" s="111" t="s">
        <v>34</v>
      </c>
      <c r="C67" s="173" t="s">
        <v>285</v>
      </c>
      <c r="D67" s="165" t="s">
        <v>334</v>
      </c>
      <c r="E67" s="167" t="s">
        <v>335</v>
      </c>
      <c r="F67" s="94">
        <v>6</v>
      </c>
      <c r="G67" s="111" t="str">
        <f t="shared" si="0"/>
        <v>Leslokalen theorie</v>
      </c>
      <c r="H67" s="164" t="s">
        <v>223</v>
      </c>
      <c r="I67" s="112">
        <v>3</v>
      </c>
      <c r="J67" s="111" t="str">
        <f t="shared" si="1"/>
        <v>Harde vloer zonder polymeer beschermlaag, met behandeling</v>
      </c>
      <c r="K67" s="168">
        <v>54.76</v>
      </c>
      <c r="L67" s="113">
        <f t="shared" si="2"/>
        <v>54.76</v>
      </c>
      <c r="M67" s="138">
        <f t="shared" si="3"/>
        <v>0</v>
      </c>
      <c r="N67" s="114"/>
      <c r="O67" s="94" t="s">
        <v>162</v>
      </c>
      <c r="P67" s="94"/>
      <c r="Q67" s="94"/>
      <c r="R67" s="94"/>
      <c r="S67" s="114"/>
      <c r="T67" s="110" t="str">
        <f t="shared" si="4"/>
        <v>Les</v>
      </c>
      <c r="U67" s="110" t="str">
        <f t="shared" si="5"/>
        <v>AQL 7%</v>
      </c>
      <c r="V67" s="114"/>
      <c r="W67" s="170">
        <v>100</v>
      </c>
      <c r="X67" s="114"/>
      <c r="Y67" s="113">
        <f t="shared" si="6"/>
        <v>67.9024</v>
      </c>
      <c r="Z67" s="115">
        <f t="shared" si="15"/>
        <v>0</v>
      </c>
      <c r="AA67" s="114"/>
      <c r="AB67" s="113" t="str">
        <f t="shared" si="7"/>
        <v>_</v>
      </c>
      <c r="AC67" s="115" t="str">
        <f t="shared" si="8"/>
        <v>_</v>
      </c>
      <c r="AD67" s="114"/>
      <c r="AE67" s="113" t="str">
        <f t="shared" si="9"/>
        <v>_</v>
      </c>
      <c r="AF67" s="115" t="str">
        <f t="shared" si="10"/>
        <v>_</v>
      </c>
      <c r="AG67" s="114"/>
      <c r="AH67" s="113" t="str">
        <f t="shared" si="11"/>
        <v>_</v>
      </c>
      <c r="AI67" s="115" t="str">
        <f t="shared" si="12"/>
        <v>_</v>
      </c>
      <c r="AJ67" s="114"/>
      <c r="AK67" s="113">
        <f t="shared" si="13"/>
        <v>67.9024</v>
      </c>
      <c r="AL67" s="115">
        <f t="shared" si="14"/>
        <v>0</v>
      </c>
      <c r="AM67" s="114"/>
    </row>
    <row r="68" spans="1:39" ht="13.2">
      <c r="A68" s="6">
        <v>1</v>
      </c>
      <c r="B68" s="111" t="s">
        <v>34</v>
      </c>
      <c r="C68" s="173" t="s">
        <v>336</v>
      </c>
      <c r="D68" s="165" t="s">
        <v>337</v>
      </c>
      <c r="E68" s="167" t="s">
        <v>287</v>
      </c>
      <c r="F68" s="94">
        <v>3</v>
      </c>
      <c r="G68" s="111" t="str">
        <f t="shared" si="0"/>
        <v>Verkeersruimte / Garderobe / Wachtruimte</v>
      </c>
      <c r="H68" s="164" t="s">
        <v>223</v>
      </c>
      <c r="I68" s="112">
        <v>3</v>
      </c>
      <c r="J68" s="111" t="str">
        <f t="shared" si="1"/>
        <v>Harde vloer zonder polymeer beschermlaag, met behandeling</v>
      </c>
      <c r="K68" s="168">
        <v>1.65</v>
      </c>
      <c r="L68" s="113">
        <f t="shared" si="2"/>
        <v>1.65</v>
      </c>
      <c r="M68" s="138">
        <f t="shared" si="3"/>
        <v>0</v>
      </c>
      <c r="N68" s="114"/>
      <c r="O68" s="94" t="s">
        <v>156</v>
      </c>
      <c r="P68" s="94"/>
      <c r="Q68" s="94"/>
      <c r="R68" s="94"/>
      <c r="S68" s="114"/>
      <c r="T68" s="110" t="str">
        <f t="shared" si="4"/>
        <v>Verkeer</v>
      </c>
      <c r="U68" s="110" t="str">
        <f t="shared" si="5"/>
        <v>AQL 7%</v>
      </c>
      <c r="V68" s="114"/>
      <c r="W68" s="170">
        <v>100</v>
      </c>
      <c r="X68" s="114"/>
      <c r="Y68" s="113">
        <f t="shared" si="6"/>
        <v>3.3660000000000001</v>
      </c>
      <c r="Z68" s="115">
        <f t="shared" si="15"/>
        <v>0</v>
      </c>
      <c r="AA68" s="114"/>
      <c r="AB68" s="113" t="str">
        <f t="shared" si="7"/>
        <v>_</v>
      </c>
      <c r="AC68" s="115" t="str">
        <f t="shared" si="8"/>
        <v>_</v>
      </c>
      <c r="AD68" s="114"/>
      <c r="AE68" s="113" t="str">
        <f t="shared" si="9"/>
        <v>_</v>
      </c>
      <c r="AF68" s="115" t="str">
        <f t="shared" si="10"/>
        <v>_</v>
      </c>
      <c r="AG68" s="114"/>
      <c r="AH68" s="113" t="str">
        <f t="shared" si="11"/>
        <v>_</v>
      </c>
      <c r="AI68" s="115" t="str">
        <f t="shared" si="12"/>
        <v>_</v>
      </c>
      <c r="AJ68" s="114"/>
      <c r="AK68" s="113">
        <f t="shared" si="13"/>
        <v>3.3660000000000001</v>
      </c>
      <c r="AL68" s="115">
        <f t="shared" si="14"/>
        <v>0</v>
      </c>
      <c r="AM68" s="114"/>
    </row>
    <row r="69" spans="1:39" ht="13.2">
      <c r="A69" s="6">
        <v>1</v>
      </c>
      <c r="B69" s="111" t="s">
        <v>34</v>
      </c>
      <c r="C69" s="173" t="s">
        <v>336</v>
      </c>
      <c r="D69" s="165" t="s">
        <v>338</v>
      </c>
      <c r="E69" s="167" t="s">
        <v>339</v>
      </c>
      <c r="F69" s="94">
        <v>1</v>
      </c>
      <c r="G69" s="111" t="str">
        <f t="shared" ref="G69:G132" si="16">VLOOKUP(F69,cat_omschrijving,2,0)</f>
        <v xml:space="preserve">Kantoorruimte / vergaderruimte </v>
      </c>
      <c r="H69" s="164" t="s">
        <v>223</v>
      </c>
      <c r="I69" s="112">
        <v>3</v>
      </c>
      <c r="J69" s="111" t="str">
        <f t="shared" ref="J69:J132" si="17">VLOOKUP(I69,Legenda_vloerafwerking,2,0)</f>
        <v>Harde vloer zonder polymeer beschermlaag, met behandeling</v>
      </c>
      <c r="K69" s="168">
        <v>225</v>
      </c>
      <c r="L69" s="113">
        <f t="shared" ref="L69:L132" si="18">K69</f>
        <v>225</v>
      </c>
      <c r="M69" s="138">
        <f t="shared" ref="M69:M132" si="19">K69-L69</f>
        <v>0</v>
      </c>
      <c r="N69" s="114"/>
      <c r="O69" s="94" t="s">
        <v>162</v>
      </c>
      <c r="P69" s="94"/>
      <c r="Q69" s="94"/>
      <c r="R69" s="94"/>
      <c r="S69" s="114"/>
      <c r="T69" s="110" t="str">
        <f t="shared" ref="T69:T132" si="20">IF(F69="nio","_",VLOOKUP(F69,cat_omschrijving,3,0))</f>
        <v>Bureau</v>
      </c>
      <c r="U69" s="110" t="str">
        <f t="shared" ref="U69:U132" si="21">IF(F69="nio","_",VLOOKUP(F69,cat_omschrijving,4,0))</f>
        <v>AQL 7%</v>
      </c>
      <c r="V69" s="114"/>
      <c r="W69" s="170">
        <v>100</v>
      </c>
      <c r="X69" s="114"/>
      <c r="Y69" s="113">
        <f t="shared" ref="Y69:Y132" si="22">IF(F69="nio","_",(L69/W69)*VLOOKUP(O69,Aanpassing_frequenties,3,0))*VLOOKUP(O69,Aanpassing_frequenties,4,0)</f>
        <v>279</v>
      </c>
      <c r="Z69" s="115">
        <f t="shared" ref="Z69:Z132" si="23">Y69*Rekentarief</f>
        <v>0</v>
      </c>
      <c r="AA69" s="114"/>
      <c r="AB69" s="113" t="str">
        <f t="shared" ref="AB69:AB132" si="24">IF(OR($F69="nio",P69=""),"_",($L69/$W69)*VLOOKUP(P69,Aanpassing_frequenties,3,0))</f>
        <v>_</v>
      </c>
      <c r="AC69" s="115" t="str">
        <f t="shared" ref="AC69:AC132" si="25">IF(OR($F69="nio",P69=""),"_",AB69*Rekentarief30)</f>
        <v>_</v>
      </c>
      <c r="AD69" s="114"/>
      <c r="AE69" s="113" t="str">
        <f t="shared" ref="AE69:AE132" si="26">IF(OR($F69="nio",Q69=""),"_",($L69/$W69)*VLOOKUP(Q69,Aanpassing_frequenties,3,0))</f>
        <v>_</v>
      </c>
      <c r="AF69" s="115" t="str">
        <f t="shared" ref="AF69:AF132" si="27">IF(OR($F69="nio",Q69=""),"_",AE69*Rekentarief50)</f>
        <v>_</v>
      </c>
      <c r="AG69" s="114"/>
      <c r="AH69" s="113" t="str">
        <f t="shared" ref="AH69:AH132" si="28">IF(OR($F69="nio",R69=""),"_",($L69/$W69)*VLOOKUP(R69,Aanpassing_frequenties,3,0))</f>
        <v>_</v>
      </c>
      <c r="AI69" s="115" t="str">
        <f t="shared" ref="AI69:AI132" si="29">IF(OR($F69="nio",R69=""),"_",AH69*rekentarief150)</f>
        <v>_</v>
      </c>
      <c r="AJ69" s="114"/>
      <c r="AK69" s="113">
        <f t="shared" ref="AK69:AK132" si="30">IF(F69="nio","_",SUM(Y69,AB69,AE69,AH69))</f>
        <v>279</v>
      </c>
      <c r="AL69" s="115">
        <f t="shared" ref="AL69:AL132" si="31">IF(F69="nio","_",SUM(Z69,AC69,AF69,AI69))</f>
        <v>0</v>
      </c>
      <c r="AM69" s="114"/>
    </row>
    <row r="70" spans="1:39" ht="13.2">
      <c r="A70" s="6">
        <v>1</v>
      </c>
      <c r="B70" s="111" t="s">
        <v>34</v>
      </c>
      <c r="C70" s="173" t="s">
        <v>336</v>
      </c>
      <c r="D70" s="165" t="s">
        <v>340</v>
      </c>
      <c r="E70" s="167" t="s">
        <v>341</v>
      </c>
      <c r="F70" s="94">
        <v>6</v>
      </c>
      <c r="G70" s="111" t="str">
        <f t="shared" si="16"/>
        <v>Leslokalen theorie</v>
      </c>
      <c r="H70" s="164" t="s">
        <v>223</v>
      </c>
      <c r="I70" s="112">
        <v>3</v>
      </c>
      <c r="J70" s="111" t="str">
        <f t="shared" si="17"/>
        <v>Harde vloer zonder polymeer beschermlaag, met behandeling</v>
      </c>
      <c r="K70" s="168">
        <v>54.76</v>
      </c>
      <c r="L70" s="113">
        <f t="shared" si="18"/>
        <v>54.76</v>
      </c>
      <c r="M70" s="138">
        <f t="shared" si="19"/>
        <v>0</v>
      </c>
      <c r="N70" s="114"/>
      <c r="O70" s="94" t="s">
        <v>162</v>
      </c>
      <c r="P70" s="94"/>
      <c r="Q70" s="94"/>
      <c r="R70" s="94"/>
      <c r="S70" s="114"/>
      <c r="T70" s="110" t="str">
        <f t="shared" si="20"/>
        <v>Les</v>
      </c>
      <c r="U70" s="110" t="str">
        <f t="shared" si="21"/>
        <v>AQL 7%</v>
      </c>
      <c r="V70" s="114"/>
      <c r="W70" s="170">
        <v>100</v>
      </c>
      <c r="X70" s="114"/>
      <c r="Y70" s="113">
        <f t="shared" si="22"/>
        <v>67.9024</v>
      </c>
      <c r="Z70" s="115">
        <f t="shared" si="23"/>
        <v>0</v>
      </c>
      <c r="AA70" s="114"/>
      <c r="AB70" s="113" t="str">
        <f t="shared" si="24"/>
        <v>_</v>
      </c>
      <c r="AC70" s="115" t="str">
        <f t="shared" si="25"/>
        <v>_</v>
      </c>
      <c r="AD70" s="114"/>
      <c r="AE70" s="113" t="str">
        <f t="shared" si="26"/>
        <v>_</v>
      </c>
      <c r="AF70" s="115" t="str">
        <f t="shared" si="27"/>
        <v>_</v>
      </c>
      <c r="AG70" s="114"/>
      <c r="AH70" s="113" t="str">
        <f t="shared" si="28"/>
        <v>_</v>
      </c>
      <c r="AI70" s="115" t="str">
        <f t="shared" si="29"/>
        <v>_</v>
      </c>
      <c r="AJ70" s="114"/>
      <c r="AK70" s="113">
        <f t="shared" si="30"/>
        <v>67.9024</v>
      </c>
      <c r="AL70" s="115">
        <f t="shared" si="31"/>
        <v>0</v>
      </c>
      <c r="AM70" s="114"/>
    </row>
    <row r="71" spans="1:39" ht="13.2">
      <c r="A71" s="6">
        <v>1</v>
      </c>
      <c r="B71" s="111" t="s">
        <v>34</v>
      </c>
      <c r="C71" s="173" t="s">
        <v>336</v>
      </c>
      <c r="D71" s="165" t="s">
        <v>342</v>
      </c>
      <c r="E71" s="167" t="s">
        <v>343</v>
      </c>
      <c r="F71" s="94">
        <v>6</v>
      </c>
      <c r="G71" s="111" t="str">
        <f t="shared" si="16"/>
        <v>Leslokalen theorie</v>
      </c>
      <c r="H71" s="164" t="s">
        <v>223</v>
      </c>
      <c r="I71" s="112">
        <v>3</v>
      </c>
      <c r="J71" s="111" t="str">
        <f t="shared" si="17"/>
        <v>Harde vloer zonder polymeer beschermlaag, met behandeling</v>
      </c>
      <c r="K71" s="168">
        <v>54.76</v>
      </c>
      <c r="L71" s="113">
        <f t="shared" si="18"/>
        <v>54.76</v>
      </c>
      <c r="M71" s="138">
        <f t="shared" si="19"/>
        <v>0</v>
      </c>
      <c r="N71" s="114"/>
      <c r="O71" s="94" t="s">
        <v>162</v>
      </c>
      <c r="P71" s="94"/>
      <c r="Q71" s="94"/>
      <c r="R71" s="94"/>
      <c r="S71" s="114"/>
      <c r="T71" s="110" t="str">
        <f t="shared" si="20"/>
        <v>Les</v>
      </c>
      <c r="U71" s="110" t="str">
        <f t="shared" si="21"/>
        <v>AQL 7%</v>
      </c>
      <c r="V71" s="114"/>
      <c r="W71" s="170">
        <v>100</v>
      </c>
      <c r="X71" s="114"/>
      <c r="Y71" s="113">
        <f t="shared" si="22"/>
        <v>67.9024</v>
      </c>
      <c r="Z71" s="115">
        <f t="shared" si="23"/>
        <v>0</v>
      </c>
      <c r="AA71" s="114"/>
      <c r="AB71" s="113" t="str">
        <f t="shared" si="24"/>
        <v>_</v>
      </c>
      <c r="AC71" s="115" t="str">
        <f t="shared" si="25"/>
        <v>_</v>
      </c>
      <c r="AD71" s="114"/>
      <c r="AE71" s="113" t="str">
        <f t="shared" si="26"/>
        <v>_</v>
      </c>
      <c r="AF71" s="115" t="str">
        <f t="shared" si="27"/>
        <v>_</v>
      </c>
      <c r="AG71" s="114"/>
      <c r="AH71" s="113" t="str">
        <f t="shared" si="28"/>
        <v>_</v>
      </c>
      <c r="AI71" s="115" t="str">
        <f t="shared" si="29"/>
        <v>_</v>
      </c>
      <c r="AJ71" s="114"/>
      <c r="AK71" s="113">
        <f t="shared" si="30"/>
        <v>67.9024</v>
      </c>
      <c r="AL71" s="115">
        <f t="shared" si="31"/>
        <v>0</v>
      </c>
      <c r="AM71" s="114"/>
    </row>
    <row r="72" spans="1:39" ht="13.2">
      <c r="A72" s="6">
        <v>1</v>
      </c>
      <c r="B72" s="111" t="s">
        <v>34</v>
      </c>
      <c r="C72" s="173" t="s">
        <v>336</v>
      </c>
      <c r="D72" s="165" t="s">
        <v>344</v>
      </c>
      <c r="E72" s="167" t="s">
        <v>345</v>
      </c>
      <c r="F72" s="94">
        <v>6</v>
      </c>
      <c r="G72" s="111" t="str">
        <f t="shared" si="16"/>
        <v>Leslokalen theorie</v>
      </c>
      <c r="H72" s="164" t="s">
        <v>223</v>
      </c>
      <c r="I72" s="112">
        <v>3</v>
      </c>
      <c r="J72" s="111" t="str">
        <f t="shared" si="17"/>
        <v>Harde vloer zonder polymeer beschermlaag, met behandeling</v>
      </c>
      <c r="K72" s="168">
        <v>54.76</v>
      </c>
      <c r="L72" s="113">
        <f t="shared" si="18"/>
        <v>54.76</v>
      </c>
      <c r="M72" s="138">
        <f t="shared" si="19"/>
        <v>0</v>
      </c>
      <c r="N72" s="114"/>
      <c r="O72" s="94" t="s">
        <v>162</v>
      </c>
      <c r="P72" s="94"/>
      <c r="Q72" s="94"/>
      <c r="R72" s="94"/>
      <c r="S72" s="114"/>
      <c r="T72" s="110" t="str">
        <f t="shared" si="20"/>
        <v>Les</v>
      </c>
      <c r="U72" s="110" t="str">
        <f t="shared" si="21"/>
        <v>AQL 7%</v>
      </c>
      <c r="V72" s="114"/>
      <c r="W72" s="170">
        <v>100</v>
      </c>
      <c r="X72" s="114"/>
      <c r="Y72" s="113">
        <f t="shared" si="22"/>
        <v>67.9024</v>
      </c>
      <c r="Z72" s="115">
        <f t="shared" si="23"/>
        <v>0</v>
      </c>
      <c r="AA72" s="114"/>
      <c r="AB72" s="113" t="str">
        <f t="shared" si="24"/>
        <v>_</v>
      </c>
      <c r="AC72" s="115" t="str">
        <f t="shared" si="25"/>
        <v>_</v>
      </c>
      <c r="AD72" s="114"/>
      <c r="AE72" s="113" t="str">
        <f t="shared" si="26"/>
        <v>_</v>
      </c>
      <c r="AF72" s="115" t="str">
        <f t="shared" si="27"/>
        <v>_</v>
      </c>
      <c r="AG72" s="114"/>
      <c r="AH72" s="113" t="str">
        <f t="shared" si="28"/>
        <v>_</v>
      </c>
      <c r="AI72" s="115" t="str">
        <f t="shared" si="29"/>
        <v>_</v>
      </c>
      <c r="AJ72" s="114"/>
      <c r="AK72" s="113">
        <f t="shared" si="30"/>
        <v>67.9024</v>
      </c>
      <c r="AL72" s="115">
        <f t="shared" si="31"/>
        <v>0</v>
      </c>
      <c r="AM72" s="114"/>
    </row>
    <row r="73" spans="1:39" ht="13.2">
      <c r="A73" s="6">
        <v>1</v>
      </c>
      <c r="B73" s="111" t="s">
        <v>34</v>
      </c>
      <c r="C73" s="173" t="s">
        <v>336</v>
      </c>
      <c r="D73" s="165" t="s">
        <v>346</v>
      </c>
      <c r="E73" s="167" t="s">
        <v>347</v>
      </c>
      <c r="F73" s="94">
        <v>6</v>
      </c>
      <c r="G73" s="111" t="str">
        <f t="shared" si="16"/>
        <v>Leslokalen theorie</v>
      </c>
      <c r="H73" s="164" t="s">
        <v>223</v>
      </c>
      <c r="I73" s="112">
        <v>3</v>
      </c>
      <c r="J73" s="111" t="str">
        <f t="shared" si="17"/>
        <v>Harde vloer zonder polymeer beschermlaag, met behandeling</v>
      </c>
      <c r="K73" s="168">
        <v>54.76</v>
      </c>
      <c r="L73" s="113">
        <f t="shared" si="18"/>
        <v>54.76</v>
      </c>
      <c r="M73" s="138">
        <f t="shared" si="19"/>
        <v>0</v>
      </c>
      <c r="N73" s="114"/>
      <c r="O73" s="94" t="s">
        <v>162</v>
      </c>
      <c r="P73" s="94"/>
      <c r="Q73" s="94"/>
      <c r="R73" s="94"/>
      <c r="S73" s="114"/>
      <c r="T73" s="110" t="str">
        <f t="shared" si="20"/>
        <v>Les</v>
      </c>
      <c r="U73" s="110" t="str">
        <f t="shared" si="21"/>
        <v>AQL 7%</v>
      </c>
      <c r="V73" s="114"/>
      <c r="W73" s="170">
        <v>100</v>
      </c>
      <c r="X73" s="114"/>
      <c r="Y73" s="113">
        <f t="shared" si="22"/>
        <v>67.9024</v>
      </c>
      <c r="Z73" s="115">
        <f t="shared" si="23"/>
        <v>0</v>
      </c>
      <c r="AA73" s="114"/>
      <c r="AB73" s="113" t="str">
        <f t="shared" si="24"/>
        <v>_</v>
      </c>
      <c r="AC73" s="115" t="str">
        <f t="shared" si="25"/>
        <v>_</v>
      </c>
      <c r="AD73" s="114"/>
      <c r="AE73" s="113" t="str">
        <f t="shared" si="26"/>
        <v>_</v>
      </c>
      <c r="AF73" s="115" t="str">
        <f t="shared" si="27"/>
        <v>_</v>
      </c>
      <c r="AG73" s="114"/>
      <c r="AH73" s="113" t="str">
        <f t="shared" si="28"/>
        <v>_</v>
      </c>
      <c r="AI73" s="115" t="str">
        <f t="shared" si="29"/>
        <v>_</v>
      </c>
      <c r="AJ73" s="114"/>
      <c r="AK73" s="113">
        <f t="shared" si="30"/>
        <v>67.9024</v>
      </c>
      <c r="AL73" s="115">
        <f t="shared" si="31"/>
        <v>0</v>
      </c>
      <c r="AM73" s="114"/>
    </row>
    <row r="74" spans="1:39" ht="13.2">
      <c r="A74" s="6">
        <v>1</v>
      </c>
      <c r="B74" s="111" t="s">
        <v>34</v>
      </c>
      <c r="C74" s="173" t="s">
        <v>336</v>
      </c>
      <c r="D74" s="165" t="s">
        <v>348</v>
      </c>
      <c r="E74" s="167" t="s">
        <v>349</v>
      </c>
      <c r="F74" s="94">
        <v>6</v>
      </c>
      <c r="G74" s="111" t="str">
        <f t="shared" si="16"/>
        <v>Leslokalen theorie</v>
      </c>
      <c r="H74" s="164" t="s">
        <v>223</v>
      </c>
      <c r="I74" s="112">
        <v>3</v>
      </c>
      <c r="J74" s="111" t="str">
        <f t="shared" si="17"/>
        <v>Harde vloer zonder polymeer beschermlaag, met behandeling</v>
      </c>
      <c r="K74" s="168">
        <v>54.76</v>
      </c>
      <c r="L74" s="113">
        <f t="shared" si="18"/>
        <v>54.76</v>
      </c>
      <c r="M74" s="138">
        <f t="shared" si="19"/>
        <v>0</v>
      </c>
      <c r="N74" s="114"/>
      <c r="O74" s="94" t="s">
        <v>162</v>
      </c>
      <c r="P74" s="94"/>
      <c r="Q74" s="94"/>
      <c r="R74" s="94"/>
      <c r="S74" s="114"/>
      <c r="T74" s="110" t="str">
        <f t="shared" si="20"/>
        <v>Les</v>
      </c>
      <c r="U74" s="110" t="str">
        <f t="shared" si="21"/>
        <v>AQL 7%</v>
      </c>
      <c r="V74" s="114"/>
      <c r="W74" s="170">
        <v>100</v>
      </c>
      <c r="X74" s="114"/>
      <c r="Y74" s="113">
        <f t="shared" si="22"/>
        <v>67.9024</v>
      </c>
      <c r="Z74" s="115">
        <f t="shared" si="23"/>
        <v>0</v>
      </c>
      <c r="AA74" s="114"/>
      <c r="AB74" s="113" t="str">
        <f t="shared" si="24"/>
        <v>_</v>
      </c>
      <c r="AC74" s="115" t="str">
        <f t="shared" si="25"/>
        <v>_</v>
      </c>
      <c r="AD74" s="114"/>
      <c r="AE74" s="113" t="str">
        <f t="shared" si="26"/>
        <v>_</v>
      </c>
      <c r="AF74" s="115" t="str">
        <f t="shared" si="27"/>
        <v>_</v>
      </c>
      <c r="AG74" s="114"/>
      <c r="AH74" s="113" t="str">
        <f t="shared" si="28"/>
        <v>_</v>
      </c>
      <c r="AI74" s="115" t="str">
        <f t="shared" si="29"/>
        <v>_</v>
      </c>
      <c r="AJ74" s="114"/>
      <c r="AK74" s="113">
        <f t="shared" si="30"/>
        <v>67.9024</v>
      </c>
      <c r="AL74" s="115">
        <f t="shared" si="31"/>
        <v>0</v>
      </c>
      <c r="AM74" s="114"/>
    </row>
    <row r="75" spans="1:39" ht="13.2">
      <c r="A75" s="6">
        <v>1</v>
      </c>
      <c r="B75" s="111" t="s">
        <v>34</v>
      </c>
      <c r="C75" s="173" t="s">
        <v>336</v>
      </c>
      <c r="D75" s="165" t="s">
        <v>350</v>
      </c>
      <c r="E75" s="167" t="s">
        <v>351</v>
      </c>
      <c r="F75" s="94">
        <v>6</v>
      </c>
      <c r="G75" s="111" t="str">
        <f t="shared" si="16"/>
        <v>Leslokalen theorie</v>
      </c>
      <c r="H75" s="164" t="s">
        <v>223</v>
      </c>
      <c r="I75" s="112">
        <v>3</v>
      </c>
      <c r="J75" s="111" t="str">
        <f t="shared" si="17"/>
        <v>Harde vloer zonder polymeer beschermlaag, met behandeling</v>
      </c>
      <c r="K75" s="168">
        <v>54.76</v>
      </c>
      <c r="L75" s="113">
        <f t="shared" si="18"/>
        <v>54.76</v>
      </c>
      <c r="M75" s="138">
        <f t="shared" si="19"/>
        <v>0</v>
      </c>
      <c r="N75" s="114"/>
      <c r="O75" s="94" t="s">
        <v>162</v>
      </c>
      <c r="P75" s="94"/>
      <c r="Q75" s="94"/>
      <c r="R75" s="94"/>
      <c r="S75" s="114"/>
      <c r="T75" s="110" t="str">
        <f t="shared" si="20"/>
        <v>Les</v>
      </c>
      <c r="U75" s="110" t="str">
        <f t="shared" si="21"/>
        <v>AQL 7%</v>
      </c>
      <c r="V75" s="114"/>
      <c r="W75" s="170">
        <v>100</v>
      </c>
      <c r="X75" s="114"/>
      <c r="Y75" s="113">
        <f t="shared" si="22"/>
        <v>67.9024</v>
      </c>
      <c r="Z75" s="115">
        <f t="shared" si="23"/>
        <v>0</v>
      </c>
      <c r="AA75" s="114"/>
      <c r="AB75" s="113" t="str">
        <f t="shared" si="24"/>
        <v>_</v>
      </c>
      <c r="AC75" s="115" t="str">
        <f t="shared" si="25"/>
        <v>_</v>
      </c>
      <c r="AD75" s="114"/>
      <c r="AE75" s="113" t="str">
        <f t="shared" si="26"/>
        <v>_</v>
      </c>
      <c r="AF75" s="115" t="str">
        <f t="shared" si="27"/>
        <v>_</v>
      </c>
      <c r="AG75" s="114"/>
      <c r="AH75" s="113" t="str">
        <f t="shared" si="28"/>
        <v>_</v>
      </c>
      <c r="AI75" s="115" t="str">
        <f t="shared" si="29"/>
        <v>_</v>
      </c>
      <c r="AJ75" s="114"/>
      <c r="AK75" s="113">
        <f t="shared" si="30"/>
        <v>67.9024</v>
      </c>
      <c r="AL75" s="115">
        <f t="shared" si="31"/>
        <v>0</v>
      </c>
      <c r="AM75" s="114"/>
    </row>
    <row r="76" spans="1:39" ht="13.2">
      <c r="A76" s="6">
        <v>1</v>
      </c>
      <c r="B76" s="111" t="s">
        <v>34</v>
      </c>
      <c r="C76" s="173" t="s">
        <v>336</v>
      </c>
      <c r="D76" s="165" t="s">
        <v>352</v>
      </c>
      <c r="E76" s="167" t="s">
        <v>353</v>
      </c>
      <c r="F76" s="94">
        <v>1</v>
      </c>
      <c r="G76" s="111" t="str">
        <f t="shared" si="16"/>
        <v xml:space="preserve">Kantoorruimte / vergaderruimte </v>
      </c>
      <c r="H76" s="164" t="s">
        <v>258</v>
      </c>
      <c r="I76" s="112">
        <v>4</v>
      </c>
      <c r="J76" s="111" t="str">
        <f t="shared" si="17"/>
        <v>Tapijt</v>
      </c>
      <c r="K76" s="168">
        <v>20.25</v>
      </c>
      <c r="L76" s="113">
        <f t="shared" si="18"/>
        <v>20.25</v>
      </c>
      <c r="M76" s="138">
        <f t="shared" si="19"/>
        <v>0</v>
      </c>
      <c r="N76" s="114"/>
      <c r="O76" s="94" t="s">
        <v>162</v>
      </c>
      <c r="P76" s="94"/>
      <c r="Q76" s="94"/>
      <c r="R76" s="94"/>
      <c r="S76" s="114"/>
      <c r="T76" s="110" t="str">
        <f t="shared" si="20"/>
        <v>Bureau</v>
      </c>
      <c r="U76" s="110" t="str">
        <f t="shared" si="21"/>
        <v>AQL 7%</v>
      </c>
      <c r="V76" s="114"/>
      <c r="W76" s="170">
        <v>100</v>
      </c>
      <c r="X76" s="114"/>
      <c r="Y76" s="113">
        <f t="shared" si="22"/>
        <v>25.110000000000003</v>
      </c>
      <c r="Z76" s="115">
        <f t="shared" si="23"/>
        <v>0</v>
      </c>
      <c r="AA76" s="114"/>
      <c r="AB76" s="113" t="str">
        <f t="shared" si="24"/>
        <v>_</v>
      </c>
      <c r="AC76" s="115" t="str">
        <f t="shared" si="25"/>
        <v>_</v>
      </c>
      <c r="AD76" s="114"/>
      <c r="AE76" s="113" t="str">
        <f t="shared" si="26"/>
        <v>_</v>
      </c>
      <c r="AF76" s="115" t="str">
        <f t="shared" si="27"/>
        <v>_</v>
      </c>
      <c r="AG76" s="114"/>
      <c r="AH76" s="113" t="str">
        <f t="shared" si="28"/>
        <v>_</v>
      </c>
      <c r="AI76" s="115" t="str">
        <f t="shared" si="29"/>
        <v>_</v>
      </c>
      <c r="AJ76" s="114"/>
      <c r="AK76" s="113">
        <f t="shared" si="30"/>
        <v>25.110000000000003</v>
      </c>
      <c r="AL76" s="115">
        <f t="shared" si="31"/>
        <v>0</v>
      </c>
      <c r="AM76" s="114"/>
    </row>
    <row r="77" spans="1:39" ht="13.2">
      <c r="A77" s="6">
        <v>1</v>
      </c>
      <c r="B77" s="111" t="s">
        <v>34</v>
      </c>
      <c r="C77" s="173" t="s">
        <v>336</v>
      </c>
      <c r="D77" s="165" t="s">
        <v>354</v>
      </c>
      <c r="E77" s="167" t="s">
        <v>355</v>
      </c>
      <c r="F77" s="94">
        <v>6</v>
      </c>
      <c r="G77" s="111" t="str">
        <f t="shared" si="16"/>
        <v>Leslokalen theorie</v>
      </c>
      <c r="H77" s="164" t="s">
        <v>223</v>
      </c>
      <c r="I77" s="112">
        <v>3</v>
      </c>
      <c r="J77" s="111" t="str">
        <f t="shared" si="17"/>
        <v>Harde vloer zonder polymeer beschermlaag, met behandeling</v>
      </c>
      <c r="K77" s="168">
        <v>54.76</v>
      </c>
      <c r="L77" s="113">
        <f t="shared" si="18"/>
        <v>54.76</v>
      </c>
      <c r="M77" s="138">
        <f t="shared" si="19"/>
        <v>0</v>
      </c>
      <c r="N77" s="114"/>
      <c r="O77" s="94" t="s">
        <v>162</v>
      </c>
      <c r="P77" s="94"/>
      <c r="Q77" s="94"/>
      <c r="R77" s="94"/>
      <c r="S77" s="114"/>
      <c r="T77" s="110" t="str">
        <f t="shared" si="20"/>
        <v>Les</v>
      </c>
      <c r="U77" s="110" t="str">
        <f t="shared" si="21"/>
        <v>AQL 7%</v>
      </c>
      <c r="V77" s="114"/>
      <c r="W77" s="170">
        <v>100</v>
      </c>
      <c r="X77" s="114"/>
      <c r="Y77" s="113">
        <f t="shared" si="22"/>
        <v>67.9024</v>
      </c>
      <c r="Z77" s="115">
        <f t="shared" si="23"/>
        <v>0</v>
      </c>
      <c r="AA77" s="114"/>
      <c r="AB77" s="113" t="str">
        <f t="shared" si="24"/>
        <v>_</v>
      </c>
      <c r="AC77" s="115" t="str">
        <f t="shared" si="25"/>
        <v>_</v>
      </c>
      <c r="AD77" s="114"/>
      <c r="AE77" s="113" t="str">
        <f t="shared" si="26"/>
        <v>_</v>
      </c>
      <c r="AF77" s="115" t="str">
        <f t="shared" si="27"/>
        <v>_</v>
      </c>
      <c r="AG77" s="114"/>
      <c r="AH77" s="113" t="str">
        <f t="shared" si="28"/>
        <v>_</v>
      </c>
      <c r="AI77" s="115" t="str">
        <f t="shared" si="29"/>
        <v>_</v>
      </c>
      <c r="AJ77" s="114"/>
      <c r="AK77" s="113">
        <f t="shared" si="30"/>
        <v>67.9024</v>
      </c>
      <c r="AL77" s="115">
        <f t="shared" si="31"/>
        <v>0</v>
      </c>
      <c r="AM77" s="114"/>
    </row>
    <row r="78" spans="1:39" ht="13.2">
      <c r="A78" s="6">
        <v>1</v>
      </c>
      <c r="B78" s="111" t="s">
        <v>34</v>
      </c>
      <c r="C78" s="173" t="s">
        <v>336</v>
      </c>
      <c r="D78" s="165" t="s">
        <v>356</v>
      </c>
      <c r="E78" s="167" t="s">
        <v>345</v>
      </c>
      <c r="F78" s="94">
        <v>6</v>
      </c>
      <c r="G78" s="111" t="str">
        <f t="shared" si="16"/>
        <v>Leslokalen theorie</v>
      </c>
      <c r="H78" s="164" t="s">
        <v>223</v>
      </c>
      <c r="I78" s="112">
        <v>3</v>
      </c>
      <c r="J78" s="111" t="str">
        <f t="shared" si="17"/>
        <v>Harde vloer zonder polymeer beschermlaag, met behandeling</v>
      </c>
      <c r="K78" s="168">
        <v>54.76</v>
      </c>
      <c r="L78" s="113">
        <f t="shared" si="18"/>
        <v>54.76</v>
      </c>
      <c r="M78" s="138">
        <f t="shared" si="19"/>
        <v>0</v>
      </c>
      <c r="N78" s="114"/>
      <c r="O78" s="94" t="s">
        <v>162</v>
      </c>
      <c r="P78" s="94"/>
      <c r="Q78" s="94"/>
      <c r="R78" s="94"/>
      <c r="S78" s="114"/>
      <c r="T78" s="110" t="str">
        <f t="shared" si="20"/>
        <v>Les</v>
      </c>
      <c r="U78" s="110" t="str">
        <f t="shared" si="21"/>
        <v>AQL 7%</v>
      </c>
      <c r="V78" s="114"/>
      <c r="W78" s="170">
        <v>100</v>
      </c>
      <c r="X78" s="114"/>
      <c r="Y78" s="113">
        <f t="shared" si="22"/>
        <v>67.9024</v>
      </c>
      <c r="Z78" s="115">
        <f t="shared" si="23"/>
        <v>0</v>
      </c>
      <c r="AA78" s="114"/>
      <c r="AB78" s="113" t="str">
        <f t="shared" si="24"/>
        <v>_</v>
      </c>
      <c r="AC78" s="115" t="str">
        <f t="shared" si="25"/>
        <v>_</v>
      </c>
      <c r="AD78" s="114"/>
      <c r="AE78" s="113" t="str">
        <f t="shared" si="26"/>
        <v>_</v>
      </c>
      <c r="AF78" s="115" t="str">
        <f t="shared" si="27"/>
        <v>_</v>
      </c>
      <c r="AG78" s="114"/>
      <c r="AH78" s="113" t="str">
        <f t="shared" si="28"/>
        <v>_</v>
      </c>
      <c r="AI78" s="115" t="str">
        <f t="shared" si="29"/>
        <v>_</v>
      </c>
      <c r="AJ78" s="114"/>
      <c r="AK78" s="113">
        <f t="shared" si="30"/>
        <v>67.9024</v>
      </c>
      <c r="AL78" s="115">
        <f t="shared" si="31"/>
        <v>0</v>
      </c>
      <c r="AM78" s="114"/>
    </row>
    <row r="79" spans="1:39" ht="13.2">
      <c r="A79" s="6">
        <v>1</v>
      </c>
      <c r="B79" s="111" t="s">
        <v>34</v>
      </c>
      <c r="C79" s="173" t="s">
        <v>336</v>
      </c>
      <c r="D79" s="165" t="s">
        <v>357</v>
      </c>
      <c r="E79" s="167" t="s">
        <v>358</v>
      </c>
      <c r="F79" s="94">
        <v>6</v>
      </c>
      <c r="G79" s="111" t="str">
        <f t="shared" si="16"/>
        <v>Leslokalen theorie</v>
      </c>
      <c r="H79" s="164" t="s">
        <v>223</v>
      </c>
      <c r="I79" s="112">
        <v>3</v>
      </c>
      <c r="J79" s="111" t="str">
        <f t="shared" si="17"/>
        <v>Harde vloer zonder polymeer beschermlaag, met behandeling</v>
      </c>
      <c r="K79" s="168">
        <v>54.76</v>
      </c>
      <c r="L79" s="113">
        <f t="shared" si="18"/>
        <v>54.76</v>
      </c>
      <c r="M79" s="138">
        <f t="shared" si="19"/>
        <v>0</v>
      </c>
      <c r="N79" s="114"/>
      <c r="O79" s="94" t="s">
        <v>162</v>
      </c>
      <c r="P79" s="94"/>
      <c r="Q79" s="94"/>
      <c r="R79" s="94"/>
      <c r="S79" s="114"/>
      <c r="T79" s="110" t="str">
        <f t="shared" si="20"/>
        <v>Les</v>
      </c>
      <c r="U79" s="110" t="str">
        <f t="shared" si="21"/>
        <v>AQL 7%</v>
      </c>
      <c r="V79" s="114"/>
      <c r="W79" s="170">
        <v>100</v>
      </c>
      <c r="X79" s="114"/>
      <c r="Y79" s="113">
        <f t="shared" si="22"/>
        <v>67.9024</v>
      </c>
      <c r="Z79" s="115">
        <f t="shared" si="23"/>
        <v>0</v>
      </c>
      <c r="AA79" s="114"/>
      <c r="AB79" s="113" t="str">
        <f t="shared" si="24"/>
        <v>_</v>
      </c>
      <c r="AC79" s="115" t="str">
        <f t="shared" si="25"/>
        <v>_</v>
      </c>
      <c r="AD79" s="114"/>
      <c r="AE79" s="113" t="str">
        <f t="shared" si="26"/>
        <v>_</v>
      </c>
      <c r="AF79" s="115" t="str">
        <f t="shared" si="27"/>
        <v>_</v>
      </c>
      <c r="AG79" s="114"/>
      <c r="AH79" s="113" t="str">
        <f t="shared" si="28"/>
        <v>_</v>
      </c>
      <c r="AI79" s="115" t="str">
        <f t="shared" si="29"/>
        <v>_</v>
      </c>
      <c r="AJ79" s="114"/>
      <c r="AK79" s="113">
        <f t="shared" si="30"/>
        <v>67.9024</v>
      </c>
      <c r="AL79" s="115">
        <f t="shared" si="31"/>
        <v>0</v>
      </c>
      <c r="AM79" s="114"/>
    </row>
    <row r="80" spans="1:39" ht="13.2">
      <c r="A80" s="6">
        <v>1</v>
      </c>
      <c r="B80" s="111" t="s">
        <v>34</v>
      </c>
      <c r="C80" s="173" t="s">
        <v>336</v>
      </c>
      <c r="D80" s="165" t="s">
        <v>359</v>
      </c>
      <c r="E80" s="167" t="s">
        <v>345</v>
      </c>
      <c r="F80" s="94">
        <v>6</v>
      </c>
      <c r="G80" s="111" t="str">
        <f t="shared" si="16"/>
        <v>Leslokalen theorie</v>
      </c>
      <c r="H80" s="164" t="s">
        <v>223</v>
      </c>
      <c r="I80" s="112">
        <v>3</v>
      </c>
      <c r="J80" s="111" t="str">
        <f t="shared" si="17"/>
        <v>Harde vloer zonder polymeer beschermlaag, met behandeling</v>
      </c>
      <c r="K80" s="168">
        <v>54.76</v>
      </c>
      <c r="L80" s="113">
        <f t="shared" si="18"/>
        <v>54.76</v>
      </c>
      <c r="M80" s="138">
        <f t="shared" si="19"/>
        <v>0</v>
      </c>
      <c r="N80" s="114"/>
      <c r="O80" s="94" t="s">
        <v>162</v>
      </c>
      <c r="P80" s="94"/>
      <c r="Q80" s="94"/>
      <c r="R80" s="94"/>
      <c r="S80" s="114"/>
      <c r="T80" s="110" t="str">
        <f t="shared" si="20"/>
        <v>Les</v>
      </c>
      <c r="U80" s="110" t="str">
        <f t="shared" si="21"/>
        <v>AQL 7%</v>
      </c>
      <c r="V80" s="114"/>
      <c r="W80" s="170">
        <v>100</v>
      </c>
      <c r="X80" s="114"/>
      <c r="Y80" s="113">
        <f t="shared" si="22"/>
        <v>67.9024</v>
      </c>
      <c r="Z80" s="115">
        <f t="shared" si="23"/>
        <v>0</v>
      </c>
      <c r="AA80" s="114"/>
      <c r="AB80" s="113" t="str">
        <f t="shared" si="24"/>
        <v>_</v>
      </c>
      <c r="AC80" s="115" t="str">
        <f t="shared" si="25"/>
        <v>_</v>
      </c>
      <c r="AD80" s="114"/>
      <c r="AE80" s="113" t="str">
        <f t="shared" si="26"/>
        <v>_</v>
      </c>
      <c r="AF80" s="115" t="str">
        <f t="shared" si="27"/>
        <v>_</v>
      </c>
      <c r="AG80" s="114"/>
      <c r="AH80" s="113" t="str">
        <f t="shared" si="28"/>
        <v>_</v>
      </c>
      <c r="AI80" s="115" t="str">
        <f t="shared" si="29"/>
        <v>_</v>
      </c>
      <c r="AJ80" s="114"/>
      <c r="AK80" s="113">
        <f t="shared" si="30"/>
        <v>67.9024</v>
      </c>
      <c r="AL80" s="115">
        <f t="shared" si="31"/>
        <v>0</v>
      </c>
      <c r="AM80" s="114"/>
    </row>
    <row r="81" spans="1:39" ht="13.2">
      <c r="A81" s="6">
        <v>1</v>
      </c>
      <c r="B81" s="111" t="s">
        <v>34</v>
      </c>
      <c r="C81" s="173" t="s">
        <v>336</v>
      </c>
      <c r="D81" s="165" t="s">
        <v>360</v>
      </c>
      <c r="E81" s="167" t="s">
        <v>330</v>
      </c>
      <c r="F81" s="94">
        <v>6</v>
      </c>
      <c r="G81" s="111" t="str">
        <f t="shared" si="16"/>
        <v>Leslokalen theorie</v>
      </c>
      <c r="H81" s="164" t="s">
        <v>223</v>
      </c>
      <c r="I81" s="112">
        <v>3</v>
      </c>
      <c r="J81" s="111" t="str">
        <f t="shared" si="17"/>
        <v>Harde vloer zonder polymeer beschermlaag, met behandeling</v>
      </c>
      <c r="K81" s="168">
        <v>54.76</v>
      </c>
      <c r="L81" s="113">
        <f t="shared" si="18"/>
        <v>54.76</v>
      </c>
      <c r="M81" s="138">
        <f t="shared" si="19"/>
        <v>0</v>
      </c>
      <c r="N81" s="114"/>
      <c r="O81" s="94" t="s">
        <v>162</v>
      </c>
      <c r="P81" s="94"/>
      <c r="Q81" s="94"/>
      <c r="R81" s="94"/>
      <c r="S81" s="114"/>
      <c r="T81" s="110" t="str">
        <f t="shared" si="20"/>
        <v>Les</v>
      </c>
      <c r="U81" s="110" t="str">
        <f t="shared" si="21"/>
        <v>AQL 7%</v>
      </c>
      <c r="V81" s="114"/>
      <c r="W81" s="170">
        <v>100</v>
      </c>
      <c r="X81" s="114"/>
      <c r="Y81" s="113">
        <f t="shared" si="22"/>
        <v>67.9024</v>
      </c>
      <c r="Z81" s="115">
        <f t="shared" si="23"/>
        <v>0</v>
      </c>
      <c r="AA81" s="114"/>
      <c r="AB81" s="113" t="str">
        <f t="shared" si="24"/>
        <v>_</v>
      </c>
      <c r="AC81" s="115" t="str">
        <f t="shared" si="25"/>
        <v>_</v>
      </c>
      <c r="AD81" s="114"/>
      <c r="AE81" s="113" t="str">
        <f t="shared" si="26"/>
        <v>_</v>
      </c>
      <c r="AF81" s="115" t="str">
        <f t="shared" si="27"/>
        <v>_</v>
      </c>
      <c r="AG81" s="114"/>
      <c r="AH81" s="113" t="str">
        <f t="shared" si="28"/>
        <v>_</v>
      </c>
      <c r="AI81" s="115" t="str">
        <f t="shared" si="29"/>
        <v>_</v>
      </c>
      <c r="AJ81" s="114"/>
      <c r="AK81" s="113">
        <f t="shared" si="30"/>
        <v>67.9024</v>
      </c>
      <c r="AL81" s="115">
        <f t="shared" si="31"/>
        <v>0</v>
      </c>
      <c r="AM81" s="114"/>
    </row>
    <row r="82" spans="1:39" ht="13.2">
      <c r="A82" s="6">
        <v>1</v>
      </c>
      <c r="B82" s="111" t="s">
        <v>34</v>
      </c>
      <c r="C82" s="173" t="s">
        <v>336</v>
      </c>
      <c r="D82" s="165" t="s">
        <v>361</v>
      </c>
      <c r="E82" s="167" t="s">
        <v>362</v>
      </c>
      <c r="F82" s="94">
        <v>1</v>
      </c>
      <c r="G82" s="111" t="str">
        <f t="shared" si="16"/>
        <v xml:space="preserve">Kantoorruimte / vergaderruimte </v>
      </c>
      <c r="H82" s="164" t="s">
        <v>223</v>
      </c>
      <c r="I82" s="112">
        <v>3</v>
      </c>
      <c r="J82" s="111" t="str">
        <f t="shared" si="17"/>
        <v>Harde vloer zonder polymeer beschermlaag, met behandeling</v>
      </c>
      <c r="K82" s="168">
        <v>37.74</v>
      </c>
      <c r="L82" s="113">
        <f t="shared" si="18"/>
        <v>37.74</v>
      </c>
      <c r="M82" s="138">
        <f t="shared" si="19"/>
        <v>0</v>
      </c>
      <c r="N82" s="114"/>
      <c r="O82" s="94" t="s">
        <v>162</v>
      </c>
      <c r="P82" s="94"/>
      <c r="Q82" s="94"/>
      <c r="R82" s="94"/>
      <c r="S82" s="114"/>
      <c r="T82" s="110" t="str">
        <f t="shared" si="20"/>
        <v>Bureau</v>
      </c>
      <c r="U82" s="110" t="str">
        <f t="shared" si="21"/>
        <v>AQL 7%</v>
      </c>
      <c r="V82" s="114"/>
      <c r="W82" s="170">
        <v>100</v>
      </c>
      <c r="X82" s="114"/>
      <c r="Y82" s="113">
        <f t="shared" si="22"/>
        <v>46.797600000000003</v>
      </c>
      <c r="Z82" s="115">
        <f t="shared" si="23"/>
        <v>0</v>
      </c>
      <c r="AA82" s="114"/>
      <c r="AB82" s="113" t="str">
        <f t="shared" si="24"/>
        <v>_</v>
      </c>
      <c r="AC82" s="115" t="str">
        <f t="shared" si="25"/>
        <v>_</v>
      </c>
      <c r="AD82" s="114"/>
      <c r="AE82" s="113" t="str">
        <f t="shared" si="26"/>
        <v>_</v>
      </c>
      <c r="AF82" s="115" t="str">
        <f t="shared" si="27"/>
        <v>_</v>
      </c>
      <c r="AG82" s="114"/>
      <c r="AH82" s="113" t="str">
        <f t="shared" si="28"/>
        <v>_</v>
      </c>
      <c r="AI82" s="115" t="str">
        <f t="shared" si="29"/>
        <v>_</v>
      </c>
      <c r="AJ82" s="114"/>
      <c r="AK82" s="113">
        <f t="shared" si="30"/>
        <v>46.797600000000003</v>
      </c>
      <c r="AL82" s="115">
        <f t="shared" si="31"/>
        <v>0</v>
      </c>
      <c r="AM82" s="114"/>
    </row>
    <row r="83" spans="1:39" ht="13.2">
      <c r="A83" s="6">
        <v>1</v>
      </c>
      <c r="B83" s="111" t="s">
        <v>34</v>
      </c>
      <c r="C83" s="173" t="s">
        <v>336</v>
      </c>
      <c r="D83" s="165" t="s">
        <v>363</v>
      </c>
      <c r="E83" s="167" t="s">
        <v>315</v>
      </c>
      <c r="F83" s="94">
        <v>3</v>
      </c>
      <c r="G83" s="111" t="str">
        <f t="shared" si="16"/>
        <v>Verkeersruimte / Garderobe / Wachtruimte</v>
      </c>
      <c r="H83" s="164" t="s">
        <v>223</v>
      </c>
      <c r="I83" s="112">
        <v>3</v>
      </c>
      <c r="J83" s="111" t="str">
        <f t="shared" si="17"/>
        <v>Harde vloer zonder polymeer beschermlaag, met behandeling</v>
      </c>
      <c r="K83" s="168">
        <v>126</v>
      </c>
      <c r="L83" s="113">
        <f t="shared" si="18"/>
        <v>126</v>
      </c>
      <c r="M83" s="138">
        <f t="shared" si="19"/>
        <v>0</v>
      </c>
      <c r="N83" s="114"/>
      <c r="O83" s="94" t="s">
        <v>156</v>
      </c>
      <c r="P83" s="94"/>
      <c r="Q83" s="94"/>
      <c r="R83" s="94"/>
      <c r="S83" s="114"/>
      <c r="T83" s="110" t="str">
        <f t="shared" si="20"/>
        <v>Verkeer</v>
      </c>
      <c r="U83" s="110" t="str">
        <f t="shared" si="21"/>
        <v>AQL 7%</v>
      </c>
      <c r="V83" s="114"/>
      <c r="W83" s="170">
        <v>100</v>
      </c>
      <c r="X83" s="114"/>
      <c r="Y83" s="113">
        <f t="shared" si="22"/>
        <v>257.04000000000002</v>
      </c>
      <c r="Z83" s="115">
        <f t="shared" si="23"/>
        <v>0</v>
      </c>
      <c r="AA83" s="114"/>
      <c r="AB83" s="113" t="str">
        <f t="shared" si="24"/>
        <v>_</v>
      </c>
      <c r="AC83" s="115" t="str">
        <f t="shared" si="25"/>
        <v>_</v>
      </c>
      <c r="AD83" s="114"/>
      <c r="AE83" s="113" t="str">
        <f t="shared" si="26"/>
        <v>_</v>
      </c>
      <c r="AF83" s="115" t="str">
        <f t="shared" si="27"/>
        <v>_</v>
      </c>
      <c r="AG83" s="114"/>
      <c r="AH83" s="113" t="str">
        <f t="shared" si="28"/>
        <v>_</v>
      </c>
      <c r="AI83" s="115" t="str">
        <f t="shared" si="29"/>
        <v>_</v>
      </c>
      <c r="AJ83" s="114"/>
      <c r="AK83" s="113">
        <f t="shared" si="30"/>
        <v>257.04000000000002</v>
      </c>
      <c r="AL83" s="115">
        <f t="shared" si="31"/>
        <v>0</v>
      </c>
      <c r="AM83" s="114"/>
    </row>
    <row r="84" spans="1:39" ht="13.2">
      <c r="A84" s="6">
        <v>1</v>
      </c>
      <c r="B84" s="111" t="s">
        <v>34</v>
      </c>
      <c r="C84" s="173" t="s">
        <v>336</v>
      </c>
      <c r="D84" s="165" t="s">
        <v>364</v>
      </c>
      <c r="E84" s="167" t="s">
        <v>365</v>
      </c>
      <c r="F84" s="94">
        <v>6</v>
      </c>
      <c r="G84" s="111" t="str">
        <f t="shared" si="16"/>
        <v>Leslokalen theorie</v>
      </c>
      <c r="H84" s="164" t="s">
        <v>223</v>
      </c>
      <c r="I84" s="112">
        <v>3</v>
      </c>
      <c r="J84" s="111" t="str">
        <f t="shared" si="17"/>
        <v>Harde vloer zonder polymeer beschermlaag, met behandeling</v>
      </c>
      <c r="K84" s="168">
        <v>65.86</v>
      </c>
      <c r="L84" s="113">
        <f t="shared" si="18"/>
        <v>65.86</v>
      </c>
      <c r="M84" s="138">
        <f t="shared" si="19"/>
        <v>0</v>
      </c>
      <c r="N84" s="114"/>
      <c r="O84" s="94" t="s">
        <v>162</v>
      </c>
      <c r="P84" s="94"/>
      <c r="Q84" s="94"/>
      <c r="R84" s="94"/>
      <c r="S84" s="114"/>
      <c r="T84" s="110" t="str">
        <f t="shared" si="20"/>
        <v>Les</v>
      </c>
      <c r="U84" s="110" t="str">
        <f t="shared" si="21"/>
        <v>AQL 7%</v>
      </c>
      <c r="V84" s="114"/>
      <c r="W84" s="170">
        <v>100</v>
      </c>
      <c r="X84" s="114"/>
      <c r="Y84" s="113">
        <f t="shared" si="22"/>
        <v>81.666399999999996</v>
      </c>
      <c r="Z84" s="115">
        <f t="shared" si="23"/>
        <v>0</v>
      </c>
      <c r="AA84" s="114"/>
      <c r="AB84" s="113" t="str">
        <f t="shared" si="24"/>
        <v>_</v>
      </c>
      <c r="AC84" s="115" t="str">
        <f t="shared" si="25"/>
        <v>_</v>
      </c>
      <c r="AD84" s="114"/>
      <c r="AE84" s="113" t="str">
        <f t="shared" si="26"/>
        <v>_</v>
      </c>
      <c r="AF84" s="115" t="str">
        <f t="shared" si="27"/>
        <v>_</v>
      </c>
      <c r="AG84" s="114"/>
      <c r="AH84" s="113" t="str">
        <f t="shared" si="28"/>
        <v>_</v>
      </c>
      <c r="AI84" s="115" t="str">
        <f t="shared" si="29"/>
        <v>_</v>
      </c>
      <c r="AJ84" s="114"/>
      <c r="AK84" s="113">
        <f t="shared" si="30"/>
        <v>81.666399999999996</v>
      </c>
      <c r="AL84" s="115">
        <f t="shared" si="31"/>
        <v>0</v>
      </c>
      <c r="AM84" s="114"/>
    </row>
    <row r="85" spans="1:39" ht="13.2">
      <c r="A85" s="6">
        <v>1</v>
      </c>
      <c r="B85" s="111" t="s">
        <v>34</v>
      </c>
      <c r="C85" s="173" t="s">
        <v>336</v>
      </c>
      <c r="D85" s="165" t="s">
        <v>366</v>
      </c>
      <c r="E85" s="167" t="s">
        <v>317</v>
      </c>
      <c r="F85" s="94">
        <v>3</v>
      </c>
      <c r="G85" s="111" t="str">
        <f t="shared" si="16"/>
        <v>Verkeersruimte / Garderobe / Wachtruimte</v>
      </c>
      <c r="H85" s="164" t="s">
        <v>223</v>
      </c>
      <c r="I85" s="112">
        <v>3</v>
      </c>
      <c r="J85" s="111" t="str">
        <f t="shared" si="17"/>
        <v>Harde vloer zonder polymeer beschermlaag, met behandeling</v>
      </c>
      <c r="K85" s="168">
        <v>220</v>
      </c>
      <c r="L85" s="113">
        <f t="shared" si="18"/>
        <v>220</v>
      </c>
      <c r="M85" s="138">
        <f t="shared" si="19"/>
        <v>0</v>
      </c>
      <c r="N85" s="114"/>
      <c r="O85" s="94" t="s">
        <v>156</v>
      </c>
      <c r="P85" s="94"/>
      <c r="Q85" s="94"/>
      <c r="R85" s="94"/>
      <c r="S85" s="114"/>
      <c r="T85" s="110" t="str">
        <f t="shared" si="20"/>
        <v>Verkeer</v>
      </c>
      <c r="U85" s="110" t="str">
        <f t="shared" si="21"/>
        <v>AQL 7%</v>
      </c>
      <c r="V85" s="114"/>
      <c r="W85" s="170">
        <v>100</v>
      </c>
      <c r="X85" s="114"/>
      <c r="Y85" s="113">
        <f t="shared" si="22"/>
        <v>448.8</v>
      </c>
      <c r="Z85" s="115">
        <f t="shared" si="23"/>
        <v>0</v>
      </c>
      <c r="AA85" s="114"/>
      <c r="AB85" s="113" t="str">
        <f t="shared" si="24"/>
        <v>_</v>
      </c>
      <c r="AC85" s="115" t="str">
        <f t="shared" si="25"/>
        <v>_</v>
      </c>
      <c r="AD85" s="114"/>
      <c r="AE85" s="113" t="str">
        <f t="shared" si="26"/>
        <v>_</v>
      </c>
      <c r="AF85" s="115" t="str">
        <f t="shared" si="27"/>
        <v>_</v>
      </c>
      <c r="AG85" s="114"/>
      <c r="AH85" s="113" t="str">
        <f t="shared" si="28"/>
        <v>_</v>
      </c>
      <c r="AI85" s="115" t="str">
        <f t="shared" si="29"/>
        <v>_</v>
      </c>
      <c r="AJ85" s="114"/>
      <c r="AK85" s="113">
        <f t="shared" si="30"/>
        <v>448.8</v>
      </c>
      <c r="AL85" s="115">
        <f t="shared" si="31"/>
        <v>0</v>
      </c>
      <c r="AM85" s="114"/>
    </row>
    <row r="86" spans="1:39" ht="13.2">
      <c r="A86" s="6">
        <v>1</v>
      </c>
      <c r="B86" s="111" t="s">
        <v>34</v>
      </c>
      <c r="C86" s="173" t="s">
        <v>336</v>
      </c>
      <c r="D86" s="165" t="s">
        <v>367</v>
      </c>
      <c r="E86" s="167" t="s">
        <v>319</v>
      </c>
      <c r="F86" s="94">
        <v>3</v>
      </c>
      <c r="G86" s="111" t="str">
        <f t="shared" si="16"/>
        <v>Verkeersruimte / Garderobe / Wachtruimte</v>
      </c>
      <c r="H86" s="164" t="s">
        <v>223</v>
      </c>
      <c r="I86" s="112">
        <v>3</v>
      </c>
      <c r="J86" s="111" t="str">
        <f t="shared" si="17"/>
        <v>Harde vloer zonder polymeer beschermlaag, met behandeling</v>
      </c>
      <c r="K86" s="168">
        <v>85.6</v>
      </c>
      <c r="L86" s="113">
        <f t="shared" si="18"/>
        <v>85.6</v>
      </c>
      <c r="M86" s="138">
        <f t="shared" si="19"/>
        <v>0</v>
      </c>
      <c r="N86" s="114"/>
      <c r="O86" s="94" t="s">
        <v>156</v>
      </c>
      <c r="P86" s="94"/>
      <c r="Q86" s="94"/>
      <c r="R86" s="94"/>
      <c r="S86" s="114"/>
      <c r="T86" s="110" t="str">
        <f t="shared" si="20"/>
        <v>Verkeer</v>
      </c>
      <c r="U86" s="110" t="str">
        <f t="shared" si="21"/>
        <v>AQL 7%</v>
      </c>
      <c r="V86" s="114"/>
      <c r="W86" s="170">
        <v>100</v>
      </c>
      <c r="X86" s="114"/>
      <c r="Y86" s="113">
        <f t="shared" si="22"/>
        <v>174.624</v>
      </c>
      <c r="Z86" s="115">
        <f t="shared" si="23"/>
        <v>0</v>
      </c>
      <c r="AA86" s="114"/>
      <c r="AB86" s="113" t="str">
        <f t="shared" si="24"/>
        <v>_</v>
      </c>
      <c r="AC86" s="115" t="str">
        <f t="shared" si="25"/>
        <v>_</v>
      </c>
      <c r="AD86" s="114"/>
      <c r="AE86" s="113" t="str">
        <f t="shared" si="26"/>
        <v>_</v>
      </c>
      <c r="AF86" s="115" t="str">
        <f t="shared" si="27"/>
        <v>_</v>
      </c>
      <c r="AG86" s="114"/>
      <c r="AH86" s="113" t="str">
        <f t="shared" si="28"/>
        <v>_</v>
      </c>
      <c r="AI86" s="115" t="str">
        <f t="shared" si="29"/>
        <v>_</v>
      </c>
      <c r="AJ86" s="114"/>
      <c r="AK86" s="113">
        <f t="shared" si="30"/>
        <v>174.624</v>
      </c>
      <c r="AL86" s="115">
        <f t="shared" si="31"/>
        <v>0</v>
      </c>
      <c r="AM86" s="114"/>
    </row>
    <row r="87" spans="1:39" ht="13.2">
      <c r="A87" s="6">
        <v>1</v>
      </c>
      <c r="B87" s="111" t="s">
        <v>34</v>
      </c>
      <c r="C87" s="173" t="s">
        <v>336</v>
      </c>
      <c r="D87" s="165" t="s">
        <v>368</v>
      </c>
      <c r="E87" s="167" t="s">
        <v>242</v>
      </c>
      <c r="F87" s="94">
        <v>3</v>
      </c>
      <c r="G87" s="111" t="str">
        <f t="shared" si="16"/>
        <v>Verkeersruimte / Garderobe / Wachtruimte</v>
      </c>
      <c r="H87" s="164" t="s">
        <v>369</v>
      </c>
      <c r="I87" s="112">
        <v>3</v>
      </c>
      <c r="J87" s="111" t="str">
        <f t="shared" si="17"/>
        <v>Harde vloer zonder polymeer beschermlaag, met behandeling</v>
      </c>
      <c r="K87" s="168">
        <v>16.899999999999999</v>
      </c>
      <c r="L87" s="113">
        <f t="shared" si="18"/>
        <v>16.899999999999999</v>
      </c>
      <c r="M87" s="138">
        <f t="shared" si="19"/>
        <v>0</v>
      </c>
      <c r="N87" s="114"/>
      <c r="O87" s="94" t="s">
        <v>156</v>
      </c>
      <c r="P87" s="94"/>
      <c r="Q87" s="94"/>
      <c r="R87" s="94"/>
      <c r="S87" s="114"/>
      <c r="T87" s="110" t="str">
        <f t="shared" si="20"/>
        <v>Verkeer</v>
      </c>
      <c r="U87" s="110" t="str">
        <f t="shared" si="21"/>
        <v>AQL 7%</v>
      </c>
      <c r="V87" s="114"/>
      <c r="W87" s="170">
        <v>100</v>
      </c>
      <c r="X87" s="114"/>
      <c r="Y87" s="113">
        <f t="shared" si="22"/>
        <v>34.475999999999999</v>
      </c>
      <c r="Z87" s="115">
        <f t="shared" si="23"/>
        <v>0</v>
      </c>
      <c r="AA87" s="114"/>
      <c r="AB87" s="113" t="str">
        <f t="shared" si="24"/>
        <v>_</v>
      </c>
      <c r="AC87" s="115" t="str">
        <f t="shared" si="25"/>
        <v>_</v>
      </c>
      <c r="AD87" s="114"/>
      <c r="AE87" s="113" t="str">
        <f t="shared" si="26"/>
        <v>_</v>
      </c>
      <c r="AF87" s="115" t="str">
        <f t="shared" si="27"/>
        <v>_</v>
      </c>
      <c r="AG87" s="114"/>
      <c r="AH87" s="113" t="str">
        <f t="shared" si="28"/>
        <v>_</v>
      </c>
      <c r="AI87" s="115" t="str">
        <f t="shared" si="29"/>
        <v>_</v>
      </c>
      <c r="AJ87" s="114"/>
      <c r="AK87" s="113">
        <f t="shared" si="30"/>
        <v>34.475999999999999</v>
      </c>
      <c r="AL87" s="115">
        <f t="shared" si="31"/>
        <v>0</v>
      </c>
      <c r="AM87" s="114"/>
    </row>
    <row r="88" spans="1:39" ht="13.2">
      <c r="A88" s="6">
        <v>1</v>
      </c>
      <c r="B88" s="111" t="s">
        <v>34</v>
      </c>
      <c r="C88" s="173" t="s">
        <v>336</v>
      </c>
      <c r="D88" s="165" t="s">
        <v>370</v>
      </c>
      <c r="E88" s="167" t="s">
        <v>244</v>
      </c>
      <c r="F88" s="94">
        <v>3</v>
      </c>
      <c r="G88" s="111" t="str">
        <f t="shared" si="16"/>
        <v>Verkeersruimte / Garderobe / Wachtruimte</v>
      </c>
      <c r="H88" s="164" t="s">
        <v>369</v>
      </c>
      <c r="I88" s="112">
        <v>3</v>
      </c>
      <c r="J88" s="111" t="str">
        <f t="shared" si="17"/>
        <v>Harde vloer zonder polymeer beschermlaag, met behandeling</v>
      </c>
      <c r="K88" s="168">
        <v>16.899999999999999</v>
      </c>
      <c r="L88" s="113">
        <f t="shared" si="18"/>
        <v>16.899999999999999</v>
      </c>
      <c r="M88" s="138">
        <f t="shared" si="19"/>
        <v>0</v>
      </c>
      <c r="N88" s="114"/>
      <c r="O88" s="94" t="s">
        <v>156</v>
      </c>
      <c r="P88" s="94"/>
      <c r="Q88" s="94"/>
      <c r="R88" s="94"/>
      <c r="S88" s="114"/>
      <c r="T88" s="110" t="str">
        <f t="shared" si="20"/>
        <v>Verkeer</v>
      </c>
      <c r="U88" s="110" t="str">
        <f t="shared" si="21"/>
        <v>AQL 7%</v>
      </c>
      <c r="V88" s="114"/>
      <c r="W88" s="170">
        <v>100</v>
      </c>
      <c r="X88" s="114"/>
      <c r="Y88" s="113">
        <f t="shared" si="22"/>
        <v>34.475999999999999</v>
      </c>
      <c r="Z88" s="115">
        <f t="shared" si="23"/>
        <v>0</v>
      </c>
      <c r="AA88" s="114"/>
      <c r="AB88" s="113" t="str">
        <f t="shared" si="24"/>
        <v>_</v>
      </c>
      <c r="AC88" s="115" t="str">
        <f t="shared" si="25"/>
        <v>_</v>
      </c>
      <c r="AD88" s="114"/>
      <c r="AE88" s="113" t="str">
        <f t="shared" si="26"/>
        <v>_</v>
      </c>
      <c r="AF88" s="115" t="str">
        <f t="shared" si="27"/>
        <v>_</v>
      </c>
      <c r="AG88" s="114"/>
      <c r="AH88" s="113" t="str">
        <f t="shared" si="28"/>
        <v>_</v>
      </c>
      <c r="AI88" s="115" t="str">
        <f t="shared" si="29"/>
        <v>_</v>
      </c>
      <c r="AJ88" s="114"/>
      <c r="AK88" s="113">
        <f t="shared" si="30"/>
        <v>34.475999999999999</v>
      </c>
      <c r="AL88" s="115">
        <f t="shared" si="31"/>
        <v>0</v>
      </c>
      <c r="AM88" s="114"/>
    </row>
    <row r="89" spans="1:39" ht="13.2">
      <c r="A89" s="6">
        <v>1</v>
      </c>
      <c r="B89" s="111" t="s">
        <v>34</v>
      </c>
      <c r="C89" s="173" t="s">
        <v>336</v>
      </c>
      <c r="D89" s="165" t="s">
        <v>371</v>
      </c>
      <c r="E89" s="167" t="s">
        <v>246</v>
      </c>
      <c r="F89" s="94">
        <v>3</v>
      </c>
      <c r="G89" s="111" t="str">
        <f t="shared" si="16"/>
        <v>Verkeersruimte / Garderobe / Wachtruimte</v>
      </c>
      <c r="H89" s="164" t="s">
        <v>223</v>
      </c>
      <c r="I89" s="112">
        <v>3</v>
      </c>
      <c r="J89" s="111" t="str">
        <f t="shared" si="17"/>
        <v>Harde vloer zonder polymeer beschermlaag, met behandeling</v>
      </c>
      <c r="K89" s="168">
        <v>32.130000000000003</v>
      </c>
      <c r="L89" s="113">
        <f t="shared" si="18"/>
        <v>32.130000000000003</v>
      </c>
      <c r="M89" s="138">
        <f t="shared" si="19"/>
        <v>0</v>
      </c>
      <c r="N89" s="114"/>
      <c r="O89" s="94" t="s">
        <v>156</v>
      </c>
      <c r="P89" s="94"/>
      <c r="Q89" s="94"/>
      <c r="R89" s="94"/>
      <c r="S89" s="114"/>
      <c r="T89" s="110" t="str">
        <f t="shared" si="20"/>
        <v>Verkeer</v>
      </c>
      <c r="U89" s="110" t="str">
        <f t="shared" si="21"/>
        <v>AQL 7%</v>
      </c>
      <c r="V89" s="114"/>
      <c r="W89" s="170">
        <v>100</v>
      </c>
      <c r="X89" s="114"/>
      <c r="Y89" s="113">
        <f t="shared" si="22"/>
        <v>65.545200000000008</v>
      </c>
      <c r="Z89" s="115">
        <f t="shared" si="23"/>
        <v>0</v>
      </c>
      <c r="AA89" s="114"/>
      <c r="AB89" s="113" t="str">
        <f t="shared" si="24"/>
        <v>_</v>
      </c>
      <c r="AC89" s="115" t="str">
        <f t="shared" si="25"/>
        <v>_</v>
      </c>
      <c r="AD89" s="114"/>
      <c r="AE89" s="113" t="str">
        <f t="shared" si="26"/>
        <v>_</v>
      </c>
      <c r="AF89" s="115" t="str">
        <f t="shared" si="27"/>
        <v>_</v>
      </c>
      <c r="AG89" s="114"/>
      <c r="AH89" s="113" t="str">
        <f t="shared" si="28"/>
        <v>_</v>
      </c>
      <c r="AI89" s="115" t="str">
        <f t="shared" si="29"/>
        <v>_</v>
      </c>
      <c r="AJ89" s="114"/>
      <c r="AK89" s="113">
        <f t="shared" si="30"/>
        <v>65.545200000000008</v>
      </c>
      <c r="AL89" s="115">
        <f t="shared" si="31"/>
        <v>0</v>
      </c>
      <c r="AM89" s="114"/>
    </row>
    <row r="90" spans="1:39" ht="13.2">
      <c r="A90" s="6">
        <v>1</v>
      </c>
      <c r="B90" s="111" t="s">
        <v>34</v>
      </c>
      <c r="C90" s="173" t="s">
        <v>336</v>
      </c>
      <c r="D90" s="165" t="s">
        <v>372</v>
      </c>
      <c r="E90" s="167" t="s">
        <v>248</v>
      </c>
      <c r="F90" s="94">
        <v>2</v>
      </c>
      <c r="G90" s="111" t="str">
        <f t="shared" si="16"/>
        <v>Sanitaire ruimte</v>
      </c>
      <c r="H90" s="164" t="s">
        <v>249</v>
      </c>
      <c r="I90" s="112">
        <v>3</v>
      </c>
      <c r="J90" s="111" t="str">
        <f t="shared" si="17"/>
        <v>Harde vloer zonder polymeer beschermlaag, met behandeling</v>
      </c>
      <c r="K90" s="168">
        <v>18.55</v>
      </c>
      <c r="L90" s="113">
        <f t="shared" si="18"/>
        <v>18.55</v>
      </c>
      <c r="M90" s="138">
        <f t="shared" si="19"/>
        <v>0</v>
      </c>
      <c r="N90" s="114"/>
      <c r="O90" s="94" t="s">
        <v>159</v>
      </c>
      <c r="P90" s="94"/>
      <c r="Q90" s="94"/>
      <c r="R90" s="94"/>
      <c r="S90" s="114"/>
      <c r="T90" s="110" t="str">
        <f t="shared" si="20"/>
        <v>Sanitair</v>
      </c>
      <c r="U90" s="110" t="str">
        <f t="shared" si="21"/>
        <v>AQL 4%</v>
      </c>
      <c r="V90" s="114"/>
      <c r="W90" s="170">
        <v>100</v>
      </c>
      <c r="X90" s="114"/>
      <c r="Y90" s="113">
        <f t="shared" si="22"/>
        <v>39.697000000000003</v>
      </c>
      <c r="Z90" s="115">
        <f t="shared" si="23"/>
        <v>0</v>
      </c>
      <c r="AA90" s="114"/>
      <c r="AB90" s="113" t="str">
        <f t="shared" si="24"/>
        <v>_</v>
      </c>
      <c r="AC90" s="115" t="str">
        <f t="shared" si="25"/>
        <v>_</v>
      </c>
      <c r="AD90" s="114"/>
      <c r="AE90" s="113" t="str">
        <f t="shared" si="26"/>
        <v>_</v>
      </c>
      <c r="AF90" s="115" t="str">
        <f t="shared" si="27"/>
        <v>_</v>
      </c>
      <c r="AG90" s="114"/>
      <c r="AH90" s="113" t="str">
        <f t="shared" si="28"/>
        <v>_</v>
      </c>
      <c r="AI90" s="115" t="str">
        <f t="shared" si="29"/>
        <v>_</v>
      </c>
      <c r="AJ90" s="114"/>
      <c r="AK90" s="113">
        <f t="shared" si="30"/>
        <v>39.697000000000003</v>
      </c>
      <c r="AL90" s="115">
        <f t="shared" si="31"/>
        <v>0</v>
      </c>
      <c r="AM90" s="114"/>
    </row>
    <row r="91" spans="1:39" ht="13.2">
      <c r="A91" s="6">
        <v>1</v>
      </c>
      <c r="B91" s="111" t="s">
        <v>34</v>
      </c>
      <c r="C91" s="173" t="s">
        <v>336</v>
      </c>
      <c r="D91" s="165" t="s">
        <v>373</v>
      </c>
      <c r="E91" s="167" t="s">
        <v>251</v>
      </c>
      <c r="F91" s="94">
        <v>2</v>
      </c>
      <c r="G91" s="111" t="str">
        <f t="shared" si="16"/>
        <v>Sanitaire ruimte</v>
      </c>
      <c r="H91" s="164" t="s">
        <v>249</v>
      </c>
      <c r="I91" s="112">
        <v>3</v>
      </c>
      <c r="J91" s="111" t="str">
        <f t="shared" si="17"/>
        <v>Harde vloer zonder polymeer beschermlaag, met behandeling</v>
      </c>
      <c r="K91" s="168">
        <v>24.85</v>
      </c>
      <c r="L91" s="113">
        <f t="shared" si="18"/>
        <v>24.85</v>
      </c>
      <c r="M91" s="138">
        <f t="shared" si="19"/>
        <v>0</v>
      </c>
      <c r="N91" s="114"/>
      <c r="O91" s="94" t="s">
        <v>159</v>
      </c>
      <c r="P91" s="94"/>
      <c r="Q91" s="94"/>
      <c r="R91" s="94"/>
      <c r="S91" s="114"/>
      <c r="T91" s="110" t="str">
        <f t="shared" si="20"/>
        <v>Sanitair</v>
      </c>
      <c r="U91" s="110" t="str">
        <f t="shared" si="21"/>
        <v>AQL 4%</v>
      </c>
      <c r="V91" s="114"/>
      <c r="W91" s="170">
        <v>100</v>
      </c>
      <c r="X91" s="114"/>
      <c r="Y91" s="113">
        <f t="shared" si="22"/>
        <v>53.179000000000009</v>
      </c>
      <c r="Z91" s="115">
        <f t="shared" si="23"/>
        <v>0</v>
      </c>
      <c r="AA91" s="114"/>
      <c r="AB91" s="113" t="str">
        <f t="shared" si="24"/>
        <v>_</v>
      </c>
      <c r="AC91" s="115" t="str">
        <f t="shared" si="25"/>
        <v>_</v>
      </c>
      <c r="AD91" s="114"/>
      <c r="AE91" s="113" t="str">
        <f t="shared" si="26"/>
        <v>_</v>
      </c>
      <c r="AF91" s="115" t="str">
        <f t="shared" si="27"/>
        <v>_</v>
      </c>
      <c r="AG91" s="114"/>
      <c r="AH91" s="113" t="str">
        <f t="shared" si="28"/>
        <v>_</v>
      </c>
      <c r="AI91" s="115" t="str">
        <f t="shared" si="29"/>
        <v>_</v>
      </c>
      <c r="AJ91" s="114"/>
      <c r="AK91" s="113">
        <f t="shared" si="30"/>
        <v>53.179000000000009</v>
      </c>
      <c r="AL91" s="115">
        <f t="shared" si="31"/>
        <v>0</v>
      </c>
      <c r="AM91" s="114"/>
    </row>
    <row r="92" spans="1:39" ht="13.2">
      <c r="A92" s="6">
        <v>1</v>
      </c>
      <c r="B92" s="111" t="s">
        <v>34</v>
      </c>
      <c r="C92" s="173" t="s">
        <v>336</v>
      </c>
      <c r="D92" s="165" t="s">
        <v>374</v>
      </c>
      <c r="E92" s="167" t="s">
        <v>375</v>
      </c>
      <c r="F92" s="94">
        <v>6</v>
      </c>
      <c r="G92" s="111" t="str">
        <f t="shared" si="16"/>
        <v>Leslokalen theorie</v>
      </c>
      <c r="H92" s="164" t="s">
        <v>223</v>
      </c>
      <c r="I92" s="112">
        <v>3</v>
      </c>
      <c r="J92" s="111" t="str">
        <f t="shared" si="17"/>
        <v>Harde vloer zonder polymeer beschermlaag, met behandeling</v>
      </c>
      <c r="K92" s="168">
        <v>65.86</v>
      </c>
      <c r="L92" s="113">
        <f t="shared" si="18"/>
        <v>65.86</v>
      </c>
      <c r="M92" s="138">
        <f t="shared" si="19"/>
        <v>0</v>
      </c>
      <c r="N92" s="114"/>
      <c r="O92" s="94" t="s">
        <v>162</v>
      </c>
      <c r="P92" s="94"/>
      <c r="Q92" s="94"/>
      <c r="R92" s="94"/>
      <c r="S92" s="114"/>
      <c r="T92" s="110" t="str">
        <f t="shared" si="20"/>
        <v>Les</v>
      </c>
      <c r="U92" s="110" t="str">
        <f t="shared" si="21"/>
        <v>AQL 7%</v>
      </c>
      <c r="V92" s="114"/>
      <c r="W92" s="170">
        <v>100</v>
      </c>
      <c r="X92" s="114"/>
      <c r="Y92" s="113">
        <f t="shared" si="22"/>
        <v>81.666399999999996</v>
      </c>
      <c r="Z92" s="115">
        <f t="shared" si="23"/>
        <v>0</v>
      </c>
      <c r="AA92" s="114"/>
      <c r="AB92" s="113" t="str">
        <f t="shared" si="24"/>
        <v>_</v>
      </c>
      <c r="AC92" s="115" t="str">
        <f t="shared" si="25"/>
        <v>_</v>
      </c>
      <c r="AD92" s="114"/>
      <c r="AE92" s="113" t="str">
        <f t="shared" si="26"/>
        <v>_</v>
      </c>
      <c r="AF92" s="115" t="str">
        <f t="shared" si="27"/>
        <v>_</v>
      </c>
      <c r="AG92" s="114"/>
      <c r="AH92" s="113" t="str">
        <f t="shared" si="28"/>
        <v>_</v>
      </c>
      <c r="AI92" s="115" t="str">
        <f t="shared" si="29"/>
        <v>_</v>
      </c>
      <c r="AJ92" s="114"/>
      <c r="AK92" s="113">
        <f t="shared" si="30"/>
        <v>81.666399999999996</v>
      </c>
      <c r="AL92" s="115">
        <f t="shared" si="31"/>
        <v>0</v>
      </c>
      <c r="AM92" s="114"/>
    </row>
    <row r="93" spans="1:39" ht="13.2">
      <c r="A93" s="6">
        <v>1</v>
      </c>
      <c r="B93" s="111" t="s">
        <v>34</v>
      </c>
      <c r="C93" s="173" t="s">
        <v>336</v>
      </c>
      <c r="D93" s="165" t="s">
        <v>376</v>
      </c>
      <c r="E93" s="167" t="s">
        <v>375</v>
      </c>
      <c r="F93" s="94">
        <v>6</v>
      </c>
      <c r="G93" s="111" t="str">
        <f t="shared" si="16"/>
        <v>Leslokalen theorie</v>
      </c>
      <c r="H93" s="164" t="s">
        <v>223</v>
      </c>
      <c r="I93" s="112">
        <v>3</v>
      </c>
      <c r="J93" s="111" t="str">
        <f t="shared" si="17"/>
        <v>Harde vloer zonder polymeer beschermlaag, met behandeling</v>
      </c>
      <c r="K93" s="168">
        <v>65.86</v>
      </c>
      <c r="L93" s="113">
        <f t="shared" si="18"/>
        <v>65.86</v>
      </c>
      <c r="M93" s="138">
        <f t="shared" si="19"/>
        <v>0</v>
      </c>
      <c r="N93" s="114"/>
      <c r="O93" s="94" t="s">
        <v>162</v>
      </c>
      <c r="P93" s="94"/>
      <c r="Q93" s="94"/>
      <c r="R93" s="94"/>
      <c r="S93" s="114"/>
      <c r="T93" s="110" t="str">
        <f t="shared" si="20"/>
        <v>Les</v>
      </c>
      <c r="U93" s="110" t="str">
        <f t="shared" si="21"/>
        <v>AQL 7%</v>
      </c>
      <c r="V93" s="114"/>
      <c r="W93" s="170">
        <v>100</v>
      </c>
      <c r="X93" s="114"/>
      <c r="Y93" s="113">
        <f t="shared" si="22"/>
        <v>81.666399999999996</v>
      </c>
      <c r="Z93" s="115">
        <f t="shared" si="23"/>
        <v>0</v>
      </c>
      <c r="AA93" s="114"/>
      <c r="AB93" s="113" t="str">
        <f t="shared" si="24"/>
        <v>_</v>
      </c>
      <c r="AC93" s="115" t="str">
        <f t="shared" si="25"/>
        <v>_</v>
      </c>
      <c r="AD93" s="114"/>
      <c r="AE93" s="113" t="str">
        <f t="shared" si="26"/>
        <v>_</v>
      </c>
      <c r="AF93" s="115" t="str">
        <f t="shared" si="27"/>
        <v>_</v>
      </c>
      <c r="AG93" s="114"/>
      <c r="AH93" s="113" t="str">
        <f t="shared" si="28"/>
        <v>_</v>
      </c>
      <c r="AI93" s="115" t="str">
        <f t="shared" si="29"/>
        <v>_</v>
      </c>
      <c r="AJ93" s="114"/>
      <c r="AK93" s="113">
        <f t="shared" si="30"/>
        <v>81.666399999999996</v>
      </c>
      <c r="AL93" s="115">
        <f t="shared" si="31"/>
        <v>0</v>
      </c>
      <c r="AM93" s="114"/>
    </row>
    <row r="94" spans="1:39" ht="13.2">
      <c r="A94" s="6">
        <v>1</v>
      </c>
      <c r="B94" s="111" t="s">
        <v>34</v>
      </c>
      <c r="C94" s="173" t="s">
        <v>336</v>
      </c>
      <c r="D94" s="165" t="s">
        <v>377</v>
      </c>
      <c r="E94" s="167" t="s">
        <v>355</v>
      </c>
      <c r="F94" s="94">
        <v>6</v>
      </c>
      <c r="G94" s="111" t="str">
        <f t="shared" si="16"/>
        <v>Leslokalen theorie</v>
      </c>
      <c r="H94" s="164" t="s">
        <v>223</v>
      </c>
      <c r="I94" s="112">
        <v>3</v>
      </c>
      <c r="J94" s="111" t="str">
        <f t="shared" si="17"/>
        <v>Harde vloer zonder polymeer beschermlaag, met behandeling</v>
      </c>
      <c r="K94" s="168">
        <v>54.76</v>
      </c>
      <c r="L94" s="113">
        <f t="shared" si="18"/>
        <v>54.76</v>
      </c>
      <c r="M94" s="138">
        <f t="shared" si="19"/>
        <v>0</v>
      </c>
      <c r="N94" s="114"/>
      <c r="O94" s="94" t="s">
        <v>162</v>
      </c>
      <c r="P94" s="94"/>
      <c r="Q94" s="94"/>
      <c r="R94" s="94"/>
      <c r="S94" s="114"/>
      <c r="T94" s="110" t="str">
        <f t="shared" si="20"/>
        <v>Les</v>
      </c>
      <c r="U94" s="110" t="str">
        <f t="shared" si="21"/>
        <v>AQL 7%</v>
      </c>
      <c r="V94" s="114"/>
      <c r="W94" s="170">
        <v>100</v>
      </c>
      <c r="X94" s="114"/>
      <c r="Y94" s="113">
        <f t="shared" si="22"/>
        <v>67.9024</v>
      </c>
      <c r="Z94" s="115">
        <f t="shared" si="23"/>
        <v>0</v>
      </c>
      <c r="AA94" s="114"/>
      <c r="AB94" s="113" t="str">
        <f t="shared" si="24"/>
        <v>_</v>
      </c>
      <c r="AC94" s="115" t="str">
        <f t="shared" si="25"/>
        <v>_</v>
      </c>
      <c r="AD94" s="114"/>
      <c r="AE94" s="113" t="str">
        <f t="shared" si="26"/>
        <v>_</v>
      </c>
      <c r="AF94" s="115" t="str">
        <f t="shared" si="27"/>
        <v>_</v>
      </c>
      <c r="AG94" s="114"/>
      <c r="AH94" s="113" t="str">
        <f t="shared" si="28"/>
        <v>_</v>
      </c>
      <c r="AI94" s="115" t="str">
        <f t="shared" si="29"/>
        <v>_</v>
      </c>
      <c r="AJ94" s="114"/>
      <c r="AK94" s="113">
        <f t="shared" si="30"/>
        <v>67.9024</v>
      </c>
      <c r="AL94" s="115">
        <f t="shared" si="31"/>
        <v>0</v>
      </c>
      <c r="AM94" s="114"/>
    </row>
    <row r="95" spans="1:39" ht="13.2">
      <c r="A95" s="6">
        <v>1</v>
      </c>
      <c r="B95" s="111" t="s">
        <v>34</v>
      </c>
      <c r="C95" s="173" t="s">
        <v>336</v>
      </c>
      <c r="D95" s="165" t="s">
        <v>378</v>
      </c>
      <c r="E95" s="167" t="s">
        <v>353</v>
      </c>
      <c r="F95" s="94">
        <v>2</v>
      </c>
      <c r="G95" s="111" t="str">
        <f t="shared" si="16"/>
        <v>Sanitaire ruimte</v>
      </c>
      <c r="H95" s="164" t="s">
        <v>258</v>
      </c>
      <c r="I95" s="112">
        <v>4</v>
      </c>
      <c r="J95" s="111" t="str">
        <f t="shared" si="17"/>
        <v>Tapijt</v>
      </c>
      <c r="K95" s="168">
        <v>20.25</v>
      </c>
      <c r="L95" s="113">
        <f t="shared" si="18"/>
        <v>20.25</v>
      </c>
      <c r="M95" s="138">
        <f t="shared" si="19"/>
        <v>0</v>
      </c>
      <c r="N95" s="114"/>
      <c r="O95" s="94" t="s">
        <v>156</v>
      </c>
      <c r="P95" s="94"/>
      <c r="Q95" s="94"/>
      <c r="R95" s="94"/>
      <c r="S95" s="114"/>
      <c r="T95" s="110" t="str">
        <f t="shared" si="20"/>
        <v>Sanitair</v>
      </c>
      <c r="U95" s="110" t="str">
        <f t="shared" si="21"/>
        <v>AQL 4%</v>
      </c>
      <c r="V95" s="114"/>
      <c r="W95" s="170">
        <v>100</v>
      </c>
      <c r="X95" s="114"/>
      <c r="Y95" s="113">
        <f t="shared" si="22"/>
        <v>41.31</v>
      </c>
      <c r="Z95" s="115">
        <f t="shared" si="23"/>
        <v>0</v>
      </c>
      <c r="AA95" s="114"/>
      <c r="AB95" s="113" t="str">
        <f t="shared" si="24"/>
        <v>_</v>
      </c>
      <c r="AC95" s="115" t="str">
        <f t="shared" si="25"/>
        <v>_</v>
      </c>
      <c r="AD95" s="114"/>
      <c r="AE95" s="113" t="str">
        <f t="shared" si="26"/>
        <v>_</v>
      </c>
      <c r="AF95" s="115" t="str">
        <f t="shared" si="27"/>
        <v>_</v>
      </c>
      <c r="AG95" s="114"/>
      <c r="AH95" s="113" t="str">
        <f t="shared" si="28"/>
        <v>_</v>
      </c>
      <c r="AI95" s="115" t="str">
        <f t="shared" si="29"/>
        <v>_</v>
      </c>
      <c r="AJ95" s="114"/>
      <c r="AK95" s="113">
        <f t="shared" si="30"/>
        <v>41.31</v>
      </c>
      <c r="AL95" s="115">
        <f t="shared" si="31"/>
        <v>0</v>
      </c>
      <c r="AM95" s="114"/>
    </row>
    <row r="96" spans="1:39" ht="13.2">
      <c r="A96" s="6">
        <v>1</v>
      </c>
      <c r="B96" s="111" t="s">
        <v>34</v>
      </c>
      <c r="C96" s="173" t="s">
        <v>336</v>
      </c>
      <c r="D96" s="165" t="s">
        <v>379</v>
      </c>
      <c r="E96" s="167" t="s">
        <v>343</v>
      </c>
      <c r="F96" s="94">
        <v>6</v>
      </c>
      <c r="G96" s="111" t="str">
        <f t="shared" si="16"/>
        <v>Leslokalen theorie</v>
      </c>
      <c r="H96" s="164" t="s">
        <v>223</v>
      </c>
      <c r="I96" s="112">
        <v>3</v>
      </c>
      <c r="J96" s="111" t="str">
        <f t="shared" si="17"/>
        <v>Harde vloer zonder polymeer beschermlaag, met behandeling</v>
      </c>
      <c r="K96" s="168">
        <v>54.76</v>
      </c>
      <c r="L96" s="113">
        <f t="shared" si="18"/>
        <v>54.76</v>
      </c>
      <c r="M96" s="138">
        <f t="shared" si="19"/>
        <v>0</v>
      </c>
      <c r="N96" s="114"/>
      <c r="O96" s="94" t="s">
        <v>162</v>
      </c>
      <c r="P96" s="94"/>
      <c r="Q96" s="94"/>
      <c r="R96" s="94"/>
      <c r="S96" s="114"/>
      <c r="T96" s="110" t="str">
        <f t="shared" si="20"/>
        <v>Les</v>
      </c>
      <c r="U96" s="110" t="str">
        <f t="shared" si="21"/>
        <v>AQL 7%</v>
      </c>
      <c r="V96" s="114"/>
      <c r="W96" s="170">
        <v>100</v>
      </c>
      <c r="X96" s="114"/>
      <c r="Y96" s="113">
        <f t="shared" si="22"/>
        <v>67.9024</v>
      </c>
      <c r="Z96" s="115">
        <f t="shared" si="23"/>
        <v>0</v>
      </c>
      <c r="AA96" s="114"/>
      <c r="AB96" s="113" t="str">
        <f t="shared" si="24"/>
        <v>_</v>
      </c>
      <c r="AC96" s="115" t="str">
        <f t="shared" si="25"/>
        <v>_</v>
      </c>
      <c r="AD96" s="114"/>
      <c r="AE96" s="113" t="str">
        <f t="shared" si="26"/>
        <v>_</v>
      </c>
      <c r="AF96" s="115" t="str">
        <f t="shared" si="27"/>
        <v>_</v>
      </c>
      <c r="AG96" s="114"/>
      <c r="AH96" s="113" t="str">
        <f t="shared" si="28"/>
        <v>_</v>
      </c>
      <c r="AI96" s="115" t="str">
        <f t="shared" si="29"/>
        <v>_</v>
      </c>
      <c r="AJ96" s="114"/>
      <c r="AK96" s="113">
        <f t="shared" si="30"/>
        <v>67.9024</v>
      </c>
      <c r="AL96" s="115">
        <f t="shared" si="31"/>
        <v>0</v>
      </c>
      <c r="AM96" s="114"/>
    </row>
    <row r="97" spans="1:39" ht="13.2">
      <c r="A97" s="6">
        <v>1</v>
      </c>
      <c r="B97" s="111" t="s">
        <v>34</v>
      </c>
      <c r="C97" s="173" t="s">
        <v>336</v>
      </c>
      <c r="D97" s="165" t="s">
        <v>380</v>
      </c>
      <c r="E97" s="167" t="s">
        <v>355</v>
      </c>
      <c r="F97" s="94">
        <v>6</v>
      </c>
      <c r="G97" s="111" t="str">
        <f t="shared" si="16"/>
        <v>Leslokalen theorie</v>
      </c>
      <c r="H97" s="164" t="s">
        <v>223</v>
      </c>
      <c r="I97" s="112">
        <v>3</v>
      </c>
      <c r="J97" s="111" t="str">
        <f t="shared" si="17"/>
        <v>Harde vloer zonder polymeer beschermlaag, met behandeling</v>
      </c>
      <c r="K97" s="168">
        <v>54.76</v>
      </c>
      <c r="L97" s="113">
        <f t="shared" si="18"/>
        <v>54.76</v>
      </c>
      <c r="M97" s="138">
        <f t="shared" si="19"/>
        <v>0</v>
      </c>
      <c r="N97" s="114"/>
      <c r="O97" s="94" t="s">
        <v>162</v>
      </c>
      <c r="P97" s="94"/>
      <c r="Q97" s="94"/>
      <c r="R97" s="94"/>
      <c r="S97" s="114"/>
      <c r="T97" s="110" t="str">
        <f t="shared" si="20"/>
        <v>Les</v>
      </c>
      <c r="U97" s="110" t="str">
        <f t="shared" si="21"/>
        <v>AQL 7%</v>
      </c>
      <c r="V97" s="114"/>
      <c r="W97" s="170">
        <v>100</v>
      </c>
      <c r="X97" s="114"/>
      <c r="Y97" s="113">
        <f t="shared" si="22"/>
        <v>67.9024</v>
      </c>
      <c r="Z97" s="115">
        <f t="shared" si="23"/>
        <v>0</v>
      </c>
      <c r="AA97" s="114"/>
      <c r="AB97" s="113" t="str">
        <f t="shared" si="24"/>
        <v>_</v>
      </c>
      <c r="AC97" s="115" t="str">
        <f t="shared" si="25"/>
        <v>_</v>
      </c>
      <c r="AD97" s="114"/>
      <c r="AE97" s="113" t="str">
        <f t="shared" si="26"/>
        <v>_</v>
      </c>
      <c r="AF97" s="115" t="str">
        <f t="shared" si="27"/>
        <v>_</v>
      </c>
      <c r="AG97" s="114"/>
      <c r="AH97" s="113" t="str">
        <f t="shared" si="28"/>
        <v>_</v>
      </c>
      <c r="AI97" s="115" t="str">
        <f t="shared" si="29"/>
        <v>_</v>
      </c>
      <c r="AJ97" s="114"/>
      <c r="AK97" s="113">
        <f t="shared" si="30"/>
        <v>67.9024</v>
      </c>
      <c r="AL97" s="115">
        <f t="shared" si="31"/>
        <v>0</v>
      </c>
      <c r="AM97" s="114"/>
    </row>
    <row r="98" spans="1:39" ht="13.2">
      <c r="A98" s="6">
        <v>1</v>
      </c>
      <c r="B98" s="111" t="s">
        <v>34</v>
      </c>
      <c r="C98" s="173" t="s">
        <v>220</v>
      </c>
      <c r="D98" s="165" t="s">
        <v>381</v>
      </c>
      <c r="E98" s="167" t="s">
        <v>382</v>
      </c>
      <c r="F98" s="94">
        <v>3</v>
      </c>
      <c r="G98" s="111" t="str">
        <f t="shared" si="16"/>
        <v>Verkeersruimte / Garderobe / Wachtruimte</v>
      </c>
      <c r="H98" s="164" t="s">
        <v>249</v>
      </c>
      <c r="I98" s="112">
        <v>3</v>
      </c>
      <c r="J98" s="111" t="str">
        <f t="shared" si="17"/>
        <v>Harde vloer zonder polymeer beschermlaag, met behandeling</v>
      </c>
      <c r="K98" s="168">
        <v>15.9</v>
      </c>
      <c r="L98" s="113">
        <f t="shared" si="18"/>
        <v>15.9</v>
      </c>
      <c r="M98" s="138">
        <f t="shared" si="19"/>
        <v>0</v>
      </c>
      <c r="N98" s="114"/>
      <c r="O98" s="94" t="s">
        <v>156</v>
      </c>
      <c r="P98" s="94"/>
      <c r="Q98" s="94"/>
      <c r="R98" s="94"/>
      <c r="S98" s="114"/>
      <c r="T98" s="110" t="str">
        <f t="shared" si="20"/>
        <v>Verkeer</v>
      </c>
      <c r="U98" s="110" t="str">
        <f t="shared" si="21"/>
        <v>AQL 7%</v>
      </c>
      <c r="V98" s="114"/>
      <c r="W98" s="170">
        <v>100</v>
      </c>
      <c r="X98" s="114"/>
      <c r="Y98" s="113">
        <f t="shared" si="22"/>
        <v>32.436</v>
      </c>
      <c r="Z98" s="115">
        <f t="shared" si="23"/>
        <v>0</v>
      </c>
      <c r="AA98" s="114"/>
      <c r="AB98" s="113" t="str">
        <f t="shared" si="24"/>
        <v>_</v>
      </c>
      <c r="AC98" s="115" t="str">
        <f t="shared" si="25"/>
        <v>_</v>
      </c>
      <c r="AD98" s="114"/>
      <c r="AE98" s="113" t="str">
        <f t="shared" si="26"/>
        <v>_</v>
      </c>
      <c r="AF98" s="115" t="str">
        <f t="shared" si="27"/>
        <v>_</v>
      </c>
      <c r="AG98" s="114"/>
      <c r="AH98" s="113" t="str">
        <f t="shared" si="28"/>
        <v>_</v>
      </c>
      <c r="AI98" s="115" t="str">
        <f t="shared" si="29"/>
        <v>_</v>
      </c>
      <c r="AJ98" s="114"/>
      <c r="AK98" s="113">
        <f t="shared" si="30"/>
        <v>32.436</v>
      </c>
      <c r="AL98" s="115">
        <f t="shared" si="31"/>
        <v>0</v>
      </c>
      <c r="AM98" s="114"/>
    </row>
    <row r="99" spans="1:39" ht="13.2">
      <c r="A99" s="6">
        <v>1</v>
      </c>
      <c r="B99" s="111" t="s">
        <v>34</v>
      </c>
      <c r="C99" s="173" t="s">
        <v>220</v>
      </c>
      <c r="D99" s="165" t="s">
        <v>383</v>
      </c>
      <c r="E99" s="167" t="s">
        <v>384</v>
      </c>
      <c r="F99" s="94">
        <v>1</v>
      </c>
      <c r="G99" s="111" t="str">
        <f t="shared" si="16"/>
        <v xml:space="preserve">Kantoorruimte / vergaderruimte </v>
      </c>
      <c r="H99" s="164" t="s">
        <v>223</v>
      </c>
      <c r="I99" s="112">
        <v>3</v>
      </c>
      <c r="J99" s="111" t="str">
        <f t="shared" si="17"/>
        <v>Harde vloer zonder polymeer beschermlaag, met behandeling</v>
      </c>
      <c r="K99" s="168">
        <v>20.2</v>
      </c>
      <c r="L99" s="113">
        <f t="shared" si="18"/>
        <v>20.2</v>
      </c>
      <c r="M99" s="138">
        <f t="shared" si="19"/>
        <v>0</v>
      </c>
      <c r="N99" s="114"/>
      <c r="O99" s="94" t="s">
        <v>164</v>
      </c>
      <c r="P99" s="94"/>
      <c r="Q99" s="94"/>
      <c r="R99" s="94"/>
      <c r="S99" s="114"/>
      <c r="T99" s="110" t="str">
        <f t="shared" si="20"/>
        <v>Bureau</v>
      </c>
      <c r="U99" s="110" t="str">
        <f t="shared" si="21"/>
        <v>AQL 7%</v>
      </c>
      <c r="V99" s="114"/>
      <c r="W99" s="170">
        <v>100</v>
      </c>
      <c r="X99" s="114"/>
      <c r="Y99" s="113">
        <f t="shared" si="22"/>
        <v>26.259999999999998</v>
      </c>
      <c r="Z99" s="115">
        <f t="shared" si="23"/>
        <v>0</v>
      </c>
      <c r="AA99" s="114"/>
      <c r="AB99" s="113" t="str">
        <f t="shared" si="24"/>
        <v>_</v>
      </c>
      <c r="AC99" s="115" t="str">
        <f t="shared" si="25"/>
        <v>_</v>
      </c>
      <c r="AD99" s="114"/>
      <c r="AE99" s="113" t="str">
        <f t="shared" si="26"/>
        <v>_</v>
      </c>
      <c r="AF99" s="115" t="str">
        <f t="shared" si="27"/>
        <v>_</v>
      </c>
      <c r="AG99" s="114"/>
      <c r="AH99" s="113" t="str">
        <f t="shared" si="28"/>
        <v>_</v>
      </c>
      <c r="AI99" s="115" t="str">
        <f t="shared" si="29"/>
        <v>_</v>
      </c>
      <c r="AJ99" s="114"/>
      <c r="AK99" s="113">
        <f t="shared" si="30"/>
        <v>26.259999999999998</v>
      </c>
      <c r="AL99" s="115">
        <f t="shared" si="31"/>
        <v>0</v>
      </c>
      <c r="AM99" s="114"/>
    </row>
    <row r="100" spans="1:39" ht="13.2">
      <c r="A100" s="6">
        <v>1</v>
      </c>
      <c r="B100" s="111" t="s">
        <v>34</v>
      </c>
      <c r="C100" s="173" t="s">
        <v>220</v>
      </c>
      <c r="D100" s="165" t="s">
        <v>385</v>
      </c>
      <c r="E100" s="167" t="s">
        <v>386</v>
      </c>
      <c r="F100" s="94">
        <v>1</v>
      </c>
      <c r="G100" s="111" t="str">
        <f t="shared" si="16"/>
        <v xml:space="preserve">Kantoorruimte / vergaderruimte </v>
      </c>
      <c r="H100" s="164" t="s">
        <v>223</v>
      </c>
      <c r="I100" s="112">
        <v>3</v>
      </c>
      <c r="J100" s="111" t="str">
        <f t="shared" si="17"/>
        <v>Harde vloer zonder polymeer beschermlaag, met behandeling</v>
      </c>
      <c r="K100" s="168">
        <v>9.1999999999999993</v>
      </c>
      <c r="L100" s="113">
        <f t="shared" si="18"/>
        <v>9.1999999999999993</v>
      </c>
      <c r="M100" s="138">
        <f t="shared" si="19"/>
        <v>0</v>
      </c>
      <c r="N100" s="114"/>
      <c r="O100" s="94" t="s">
        <v>162</v>
      </c>
      <c r="P100" s="94"/>
      <c r="Q100" s="94"/>
      <c r="R100" s="94"/>
      <c r="S100" s="114"/>
      <c r="T100" s="110" t="str">
        <f t="shared" si="20"/>
        <v>Bureau</v>
      </c>
      <c r="U100" s="110" t="str">
        <f t="shared" si="21"/>
        <v>AQL 7%</v>
      </c>
      <c r="V100" s="114"/>
      <c r="W100" s="170">
        <v>100</v>
      </c>
      <c r="X100" s="114"/>
      <c r="Y100" s="113">
        <f t="shared" si="22"/>
        <v>11.407999999999999</v>
      </c>
      <c r="Z100" s="115">
        <f t="shared" si="23"/>
        <v>0</v>
      </c>
      <c r="AA100" s="114"/>
      <c r="AB100" s="113" t="str">
        <f t="shared" si="24"/>
        <v>_</v>
      </c>
      <c r="AC100" s="115" t="str">
        <f t="shared" si="25"/>
        <v>_</v>
      </c>
      <c r="AD100" s="114"/>
      <c r="AE100" s="113" t="str">
        <f t="shared" si="26"/>
        <v>_</v>
      </c>
      <c r="AF100" s="115" t="str">
        <f t="shared" si="27"/>
        <v>_</v>
      </c>
      <c r="AG100" s="114"/>
      <c r="AH100" s="113" t="str">
        <f t="shared" si="28"/>
        <v>_</v>
      </c>
      <c r="AI100" s="115" t="str">
        <f t="shared" si="29"/>
        <v>_</v>
      </c>
      <c r="AJ100" s="114"/>
      <c r="AK100" s="113">
        <f t="shared" si="30"/>
        <v>11.407999999999999</v>
      </c>
      <c r="AL100" s="115">
        <f t="shared" si="31"/>
        <v>0</v>
      </c>
      <c r="AM100" s="114"/>
    </row>
    <row r="101" spans="1:39" ht="13.2">
      <c r="A101" s="6">
        <v>1</v>
      </c>
      <c r="B101" s="111" t="s">
        <v>34</v>
      </c>
      <c r="C101" s="173" t="s">
        <v>220</v>
      </c>
      <c r="D101" s="165" t="s">
        <v>387</v>
      </c>
      <c r="E101" s="167" t="s">
        <v>319</v>
      </c>
      <c r="F101" s="94">
        <v>3</v>
      </c>
      <c r="G101" s="111" t="str">
        <f t="shared" si="16"/>
        <v>Verkeersruimte / Garderobe / Wachtruimte</v>
      </c>
      <c r="H101" s="164" t="s">
        <v>388</v>
      </c>
      <c r="I101" s="112">
        <v>1</v>
      </c>
      <c r="J101" s="111" t="str">
        <f t="shared" si="17"/>
        <v>Vloerafwerking met polymeer beschermlaag</v>
      </c>
      <c r="K101" s="168">
        <v>254.5</v>
      </c>
      <c r="L101" s="113">
        <f t="shared" si="18"/>
        <v>254.5</v>
      </c>
      <c r="M101" s="138">
        <f t="shared" si="19"/>
        <v>0</v>
      </c>
      <c r="N101" s="114"/>
      <c r="O101" s="94" t="s">
        <v>159</v>
      </c>
      <c r="P101" s="94"/>
      <c r="Q101" s="94"/>
      <c r="R101" s="94"/>
      <c r="S101" s="114"/>
      <c r="T101" s="110" t="str">
        <f t="shared" si="20"/>
        <v>Verkeer</v>
      </c>
      <c r="U101" s="110" t="str">
        <f t="shared" si="21"/>
        <v>AQL 7%</v>
      </c>
      <c r="V101" s="114"/>
      <c r="W101" s="170">
        <v>100</v>
      </c>
      <c r="X101" s="114"/>
      <c r="Y101" s="113">
        <f t="shared" si="22"/>
        <v>544.63</v>
      </c>
      <c r="Z101" s="115">
        <f t="shared" si="23"/>
        <v>0</v>
      </c>
      <c r="AA101" s="114"/>
      <c r="AB101" s="113" t="str">
        <f t="shared" si="24"/>
        <v>_</v>
      </c>
      <c r="AC101" s="115" t="str">
        <f t="shared" si="25"/>
        <v>_</v>
      </c>
      <c r="AD101" s="114"/>
      <c r="AE101" s="113" t="str">
        <f t="shared" si="26"/>
        <v>_</v>
      </c>
      <c r="AF101" s="115" t="str">
        <f t="shared" si="27"/>
        <v>_</v>
      </c>
      <c r="AG101" s="114"/>
      <c r="AH101" s="113" t="str">
        <f t="shared" si="28"/>
        <v>_</v>
      </c>
      <c r="AI101" s="115" t="str">
        <f t="shared" si="29"/>
        <v>_</v>
      </c>
      <c r="AJ101" s="114"/>
      <c r="AK101" s="113">
        <f t="shared" si="30"/>
        <v>544.63</v>
      </c>
      <c r="AL101" s="115">
        <f t="shared" si="31"/>
        <v>0</v>
      </c>
      <c r="AM101" s="114"/>
    </row>
    <row r="102" spans="1:39" ht="13.2">
      <c r="A102" s="6">
        <v>1</v>
      </c>
      <c r="B102" s="111" t="s">
        <v>34</v>
      </c>
      <c r="C102" s="173" t="s">
        <v>220</v>
      </c>
      <c r="D102" s="165" t="s">
        <v>389</v>
      </c>
      <c r="E102" s="167" t="s">
        <v>390</v>
      </c>
      <c r="F102" s="94">
        <v>3</v>
      </c>
      <c r="G102" s="111" t="str">
        <f t="shared" si="16"/>
        <v>Verkeersruimte / Garderobe / Wachtruimte</v>
      </c>
      <c r="H102" s="164" t="s">
        <v>258</v>
      </c>
      <c r="I102" s="112">
        <v>4</v>
      </c>
      <c r="J102" s="111" t="str">
        <f t="shared" si="17"/>
        <v>Tapijt</v>
      </c>
      <c r="K102" s="168">
        <v>8</v>
      </c>
      <c r="L102" s="113">
        <f t="shared" si="18"/>
        <v>8</v>
      </c>
      <c r="M102" s="138">
        <f t="shared" si="19"/>
        <v>0</v>
      </c>
      <c r="N102" s="114"/>
      <c r="O102" s="94" t="s">
        <v>159</v>
      </c>
      <c r="P102" s="94"/>
      <c r="Q102" s="94"/>
      <c r="R102" s="94"/>
      <c r="S102" s="114"/>
      <c r="T102" s="110" t="str">
        <f t="shared" si="20"/>
        <v>Verkeer</v>
      </c>
      <c r="U102" s="110" t="str">
        <f t="shared" si="21"/>
        <v>AQL 7%</v>
      </c>
      <c r="V102" s="114"/>
      <c r="W102" s="170">
        <v>100</v>
      </c>
      <c r="X102" s="114"/>
      <c r="Y102" s="113">
        <f t="shared" si="22"/>
        <v>17.12</v>
      </c>
      <c r="Z102" s="115">
        <f t="shared" si="23"/>
        <v>0</v>
      </c>
      <c r="AA102" s="114"/>
      <c r="AB102" s="113" t="str">
        <f t="shared" si="24"/>
        <v>_</v>
      </c>
      <c r="AC102" s="115" t="str">
        <f t="shared" si="25"/>
        <v>_</v>
      </c>
      <c r="AD102" s="114"/>
      <c r="AE102" s="113" t="str">
        <f t="shared" si="26"/>
        <v>_</v>
      </c>
      <c r="AF102" s="115" t="str">
        <f t="shared" si="27"/>
        <v>_</v>
      </c>
      <c r="AG102" s="114"/>
      <c r="AH102" s="113" t="str">
        <f t="shared" si="28"/>
        <v>_</v>
      </c>
      <c r="AI102" s="115" t="str">
        <f t="shared" si="29"/>
        <v>_</v>
      </c>
      <c r="AJ102" s="114"/>
      <c r="AK102" s="113">
        <f t="shared" si="30"/>
        <v>17.12</v>
      </c>
      <c r="AL102" s="115">
        <f t="shared" si="31"/>
        <v>0</v>
      </c>
      <c r="AM102" s="114"/>
    </row>
    <row r="103" spans="1:39" ht="13.2">
      <c r="A103" s="6">
        <v>1</v>
      </c>
      <c r="B103" s="111" t="s">
        <v>34</v>
      </c>
      <c r="C103" s="173" t="s">
        <v>220</v>
      </c>
      <c r="D103" s="165" t="s">
        <v>391</v>
      </c>
      <c r="E103" s="167" t="s">
        <v>392</v>
      </c>
      <c r="F103" s="94">
        <v>3</v>
      </c>
      <c r="G103" s="111" t="str">
        <f t="shared" si="16"/>
        <v>Verkeersruimte / Garderobe / Wachtruimte</v>
      </c>
      <c r="H103" s="164" t="s">
        <v>393</v>
      </c>
      <c r="I103" s="112">
        <v>1</v>
      </c>
      <c r="J103" s="111" t="str">
        <f t="shared" si="17"/>
        <v>Vloerafwerking met polymeer beschermlaag</v>
      </c>
      <c r="K103" s="168">
        <v>84.2</v>
      </c>
      <c r="L103" s="113">
        <f t="shared" si="18"/>
        <v>84.2</v>
      </c>
      <c r="M103" s="138">
        <f t="shared" si="19"/>
        <v>0</v>
      </c>
      <c r="N103" s="114"/>
      <c r="O103" s="94" t="s">
        <v>159</v>
      </c>
      <c r="P103" s="94"/>
      <c r="Q103" s="94"/>
      <c r="R103" s="94"/>
      <c r="S103" s="114"/>
      <c r="T103" s="110" t="str">
        <f t="shared" si="20"/>
        <v>Verkeer</v>
      </c>
      <c r="U103" s="110" t="str">
        <f t="shared" si="21"/>
        <v>AQL 7%</v>
      </c>
      <c r="V103" s="114"/>
      <c r="W103" s="170">
        <v>100</v>
      </c>
      <c r="X103" s="114"/>
      <c r="Y103" s="113">
        <f t="shared" si="22"/>
        <v>180.18800000000002</v>
      </c>
      <c r="Z103" s="115">
        <f t="shared" si="23"/>
        <v>0</v>
      </c>
      <c r="AA103" s="114"/>
      <c r="AB103" s="113" t="str">
        <f t="shared" si="24"/>
        <v>_</v>
      </c>
      <c r="AC103" s="115" t="str">
        <f t="shared" si="25"/>
        <v>_</v>
      </c>
      <c r="AD103" s="114"/>
      <c r="AE103" s="113" t="str">
        <f t="shared" si="26"/>
        <v>_</v>
      </c>
      <c r="AF103" s="115" t="str">
        <f t="shared" si="27"/>
        <v>_</v>
      </c>
      <c r="AG103" s="114"/>
      <c r="AH103" s="113" t="str">
        <f t="shared" si="28"/>
        <v>_</v>
      </c>
      <c r="AI103" s="115" t="str">
        <f t="shared" si="29"/>
        <v>_</v>
      </c>
      <c r="AJ103" s="114"/>
      <c r="AK103" s="113">
        <f t="shared" si="30"/>
        <v>180.18800000000002</v>
      </c>
      <c r="AL103" s="115">
        <f t="shared" si="31"/>
        <v>0</v>
      </c>
      <c r="AM103" s="114"/>
    </row>
    <row r="104" spans="1:39" ht="13.2">
      <c r="A104" s="6">
        <v>1</v>
      </c>
      <c r="B104" s="111" t="s">
        <v>34</v>
      </c>
      <c r="C104" s="173" t="s">
        <v>220</v>
      </c>
      <c r="D104" s="165" t="s">
        <v>394</v>
      </c>
      <c r="E104" s="167" t="s">
        <v>395</v>
      </c>
      <c r="F104" s="94">
        <v>3</v>
      </c>
      <c r="G104" s="111" t="str">
        <f t="shared" si="16"/>
        <v>Verkeersruimte / Garderobe / Wachtruimte</v>
      </c>
      <c r="H104" s="164" t="s">
        <v>249</v>
      </c>
      <c r="I104" s="112">
        <v>3</v>
      </c>
      <c r="J104" s="111" t="str">
        <f t="shared" si="17"/>
        <v>Harde vloer zonder polymeer beschermlaag, met behandeling</v>
      </c>
      <c r="K104" s="168">
        <v>287.3</v>
      </c>
      <c r="L104" s="113">
        <f t="shared" si="18"/>
        <v>287.3</v>
      </c>
      <c r="M104" s="138">
        <f t="shared" si="19"/>
        <v>0</v>
      </c>
      <c r="N104" s="114"/>
      <c r="O104" s="94" t="s">
        <v>156</v>
      </c>
      <c r="P104" s="94"/>
      <c r="Q104" s="94"/>
      <c r="R104" s="94"/>
      <c r="S104" s="114"/>
      <c r="T104" s="110" t="str">
        <f t="shared" si="20"/>
        <v>Verkeer</v>
      </c>
      <c r="U104" s="110" t="str">
        <f t="shared" si="21"/>
        <v>AQL 7%</v>
      </c>
      <c r="V104" s="114"/>
      <c r="W104" s="170">
        <v>100</v>
      </c>
      <c r="X104" s="114"/>
      <c r="Y104" s="113">
        <f t="shared" si="22"/>
        <v>586.0920000000001</v>
      </c>
      <c r="Z104" s="115">
        <f t="shared" si="23"/>
        <v>0</v>
      </c>
      <c r="AA104" s="114"/>
      <c r="AB104" s="113" t="str">
        <f t="shared" si="24"/>
        <v>_</v>
      </c>
      <c r="AC104" s="115" t="str">
        <f t="shared" si="25"/>
        <v>_</v>
      </c>
      <c r="AD104" s="114"/>
      <c r="AE104" s="113" t="str">
        <f t="shared" si="26"/>
        <v>_</v>
      </c>
      <c r="AF104" s="115" t="str">
        <f t="shared" si="27"/>
        <v>_</v>
      </c>
      <c r="AG104" s="114"/>
      <c r="AH104" s="113" t="str">
        <f t="shared" si="28"/>
        <v>_</v>
      </c>
      <c r="AI104" s="115" t="str">
        <f t="shared" si="29"/>
        <v>_</v>
      </c>
      <c r="AJ104" s="114"/>
      <c r="AK104" s="113">
        <f t="shared" si="30"/>
        <v>586.0920000000001</v>
      </c>
      <c r="AL104" s="115">
        <f t="shared" si="31"/>
        <v>0</v>
      </c>
      <c r="AM104" s="114"/>
    </row>
    <row r="105" spans="1:39" ht="13.2">
      <c r="A105" s="6">
        <v>1</v>
      </c>
      <c r="B105" s="111" t="s">
        <v>34</v>
      </c>
      <c r="C105" s="173" t="s">
        <v>220</v>
      </c>
      <c r="D105" s="165" t="s">
        <v>396</v>
      </c>
      <c r="E105" s="167" t="s">
        <v>397</v>
      </c>
      <c r="F105" s="94">
        <v>7</v>
      </c>
      <c r="G105" s="111" t="str">
        <f t="shared" si="16"/>
        <v>Leslokalen praktijk</v>
      </c>
      <c r="H105" s="164" t="s">
        <v>264</v>
      </c>
      <c r="I105" s="112">
        <v>3</v>
      </c>
      <c r="J105" s="111" t="str">
        <f t="shared" si="17"/>
        <v>Harde vloer zonder polymeer beschermlaag, met behandeling</v>
      </c>
      <c r="K105" s="168">
        <v>40.1</v>
      </c>
      <c r="L105" s="113">
        <f t="shared" si="18"/>
        <v>40.1</v>
      </c>
      <c r="M105" s="138">
        <f t="shared" si="19"/>
        <v>0</v>
      </c>
      <c r="N105" s="114"/>
      <c r="O105" s="94" t="s">
        <v>162</v>
      </c>
      <c r="P105" s="94"/>
      <c r="Q105" s="94"/>
      <c r="R105" s="94"/>
      <c r="S105" s="114"/>
      <c r="T105" s="110" t="str">
        <f t="shared" si="20"/>
        <v>Les</v>
      </c>
      <c r="U105" s="110" t="str">
        <f t="shared" si="21"/>
        <v>AQL 7%</v>
      </c>
      <c r="V105" s="114"/>
      <c r="W105" s="170">
        <v>100</v>
      </c>
      <c r="X105" s="114"/>
      <c r="Y105" s="113">
        <f t="shared" si="22"/>
        <v>49.724000000000004</v>
      </c>
      <c r="Z105" s="115">
        <f t="shared" si="23"/>
        <v>0</v>
      </c>
      <c r="AA105" s="114"/>
      <c r="AB105" s="113" t="str">
        <f t="shared" si="24"/>
        <v>_</v>
      </c>
      <c r="AC105" s="115" t="str">
        <f t="shared" si="25"/>
        <v>_</v>
      </c>
      <c r="AD105" s="114"/>
      <c r="AE105" s="113" t="str">
        <f t="shared" si="26"/>
        <v>_</v>
      </c>
      <c r="AF105" s="115" t="str">
        <f t="shared" si="27"/>
        <v>_</v>
      </c>
      <c r="AG105" s="114"/>
      <c r="AH105" s="113" t="str">
        <f t="shared" si="28"/>
        <v>_</v>
      </c>
      <c r="AI105" s="115" t="str">
        <f t="shared" si="29"/>
        <v>_</v>
      </c>
      <c r="AJ105" s="114"/>
      <c r="AK105" s="113">
        <f t="shared" si="30"/>
        <v>49.724000000000004</v>
      </c>
      <c r="AL105" s="115">
        <f t="shared" si="31"/>
        <v>0</v>
      </c>
      <c r="AM105" s="114"/>
    </row>
    <row r="106" spans="1:39" ht="13.2">
      <c r="A106" s="6">
        <v>1</v>
      </c>
      <c r="B106" s="111" t="s">
        <v>34</v>
      </c>
      <c r="C106" s="173" t="s">
        <v>220</v>
      </c>
      <c r="D106" s="165" t="s">
        <v>398</v>
      </c>
      <c r="E106" s="167" t="s">
        <v>399</v>
      </c>
      <c r="F106" s="94">
        <v>3</v>
      </c>
      <c r="G106" s="111" t="str">
        <f t="shared" si="16"/>
        <v>Verkeersruimte / Garderobe / Wachtruimte</v>
      </c>
      <c r="H106" s="164" t="s">
        <v>223</v>
      </c>
      <c r="I106" s="112">
        <v>3</v>
      </c>
      <c r="J106" s="111" t="str">
        <f t="shared" si="17"/>
        <v>Harde vloer zonder polymeer beschermlaag, met behandeling</v>
      </c>
      <c r="K106" s="168">
        <v>105.8</v>
      </c>
      <c r="L106" s="113">
        <f t="shared" si="18"/>
        <v>105.8</v>
      </c>
      <c r="M106" s="138">
        <f t="shared" si="19"/>
        <v>0</v>
      </c>
      <c r="N106" s="114"/>
      <c r="O106" s="94" t="s">
        <v>156</v>
      </c>
      <c r="P106" s="94"/>
      <c r="Q106" s="94"/>
      <c r="R106" s="94"/>
      <c r="S106" s="114"/>
      <c r="T106" s="110" t="str">
        <f t="shared" si="20"/>
        <v>Verkeer</v>
      </c>
      <c r="U106" s="110" t="str">
        <f t="shared" si="21"/>
        <v>AQL 7%</v>
      </c>
      <c r="V106" s="114"/>
      <c r="W106" s="170">
        <v>100</v>
      </c>
      <c r="X106" s="114"/>
      <c r="Y106" s="113">
        <f t="shared" si="22"/>
        <v>215.83200000000002</v>
      </c>
      <c r="Z106" s="115">
        <f t="shared" si="23"/>
        <v>0</v>
      </c>
      <c r="AA106" s="114"/>
      <c r="AB106" s="113" t="str">
        <f t="shared" si="24"/>
        <v>_</v>
      </c>
      <c r="AC106" s="115" t="str">
        <f t="shared" si="25"/>
        <v>_</v>
      </c>
      <c r="AD106" s="114"/>
      <c r="AE106" s="113" t="str">
        <f t="shared" si="26"/>
        <v>_</v>
      </c>
      <c r="AF106" s="115" t="str">
        <f t="shared" si="27"/>
        <v>_</v>
      </c>
      <c r="AG106" s="114"/>
      <c r="AH106" s="113" t="str">
        <f t="shared" si="28"/>
        <v>_</v>
      </c>
      <c r="AI106" s="115" t="str">
        <f t="shared" si="29"/>
        <v>_</v>
      </c>
      <c r="AJ106" s="114"/>
      <c r="AK106" s="113">
        <f t="shared" si="30"/>
        <v>215.83200000000002</v>
      </c>
      <c r="AL106" s="115">
        <f t="shared" si="31"/>
        <v>0</v>
      </c>
      <c r="AM106" s="114"/>
    </row>
    <row r="107" spans="1:39" ht="13.2">
      <c r="A107" s="6">
        <v>1</v>
      </c>
      <c r="B107" s="111" t="s">
        <v>34</v>
      </c>
      <c r="C107" s="173" t="s">
        <v>220</v>
      </c>
      <c r="D107" s="165" t="s">
        <v>400</v>
      </c>
      <c r="E107" s="167" t="s">
        <v>401</v>
      </c>
      <c r="F107" s="94">
        <v>1</v>
      </c>
      <c r="G107" s="111" t="str">
        <f t="shared" si="16"/>
        <v xml:space="preserve">Kantoorruimte / vergaderruimte </v>
      </c>
      <c r="H107" s="164" t="s">
        <v>223</v>
      </c>
      <c r="I107" s="112">
        <v>3</v>
      </c>
      <c r="J107" s="111" t="str">
        <f t="shared" si="17"/>
        <v>Harde vloer zonder polymeer beschermlaag, met behandeling</v>
      </c>
      <c r="K107" s="168">
        <v>18.2</v>
      </c>
      <c r="L107" s="113">
        <f t="shared" si="18"/>
        <v>18.2</v>
      </c>
      <c r="M107" s="138">
        <f t="shared" si="19"/>
        <v>0</v>
      </c>
      <c r="N107" s="114"/>
      <c r="O107" s="94" t="s">
        <v>164</v>
      </c>
      <c r="P107" s="94"/>
      <c r="Q107" s="94"/>
      <c r="R107" s="94"/>
      <c r="S107" s="114"/>
      <c r="T107" s="110" t="str">
        <f t="shared" si="20"/>
        <v>Bureau</v>
      </c>
      <c r="U107" s="110" t="str">
        <f t="shared" si="21"/>
        <v>AQL 7%</v>
      </c>
      <c r="V107" s="114"/>
      <c r="W107" s="170">
        <v>100</v>
      </c>
      <c r="X107" s="114"/>
      <c r="Y107" s="113">
        <f t="shared" si="22"/>
        <v>23.66</v>
      </c>
      <c r="Z107" s="115">
        <f t="shared" si="23"/>
        <v>0</v>
      </c>
      <c r="AA107" s="114"/>
      <c r="AB107" s="113" t="str">
        <f t="shared" si="24"/>
        <v>_</v>
      </c>
      <c r="AC107" s="115" t="str">
        <f t="shared" si="25"/>
        <v>_</v>
      </c>
      <c r="AD107" s="114"/>
      <c r="AE107" s="113" t="str">
        <f t="shared" si="26"/>
        <v>_</v>
      </c>
      <c r="AF107" s="115" t="str">
        <f t="shared" si="27"/>
        <v>_</v>
      </c>
      <c r="AG107" s="114"/>
      <c r="AH107" s="113" t="str">
        <f t="shared" si="28"/>
        <v>_</v>
      </c>
      <c r="AI107" s="115" t="str">
        <f t="shared" si="29"/>
        <v>_</v>
      </c>
      <c r="AJ107" s="114"/>
      <c r="AK107" s="113">
        <f t="shared" si="30"/>
        <v>23.66</v>
      </c>
      <c r="AL107" s="115">
        <f t="shared" si="31"/>
        <v>0</v>
      </c>
      <c r="AM107" s="114"/>
    </row>
    <row r="108" spans="1:39" ht="13.2">
      <c r="A108" s="6">
        <v>1</v>
      </c>
      <c r="B108" s="111" t="s">
        <v>34</v>
      </c>
      <c r="C108" s="173" t="s">
        <v>220</v>
      </c>
      <c r="D108" s="165" t="s">
        <v>402</v>
      </c>
      <c r="E108" s="167" t="s">
        <v>403</v>
      </c>
      <c r="F108" s="94">
        <v>2</v>
      </c>
      <c r="G108" s="111" t="str">
        <f t="shared" si="16"/>
        <v>Sanitaire ruimte</v>
      </c>
      <c r="H108" s="164" t="s">
        <v>249</v>
      </c>
      <c r="I108" s="112">
        <v>3</v>
      </c>
      <c r="J108" s="111" t="str">
        <f t="shared" si="17"/>
        <v>Harde vloer zonder polymeer beschermlaag, met behandeling</v>
      </c>
      <c r="K108" s="168">
        <v>18.100000000000001</v>
      </c>
      <c r="L108" s="113">
        <f t="shared" si="18"/>
        <v>18.100000000000001</v>
      </c>
      <c r="M108" s="138">
        <f t="shared" si="19"/>
        <v>0</v>
      </c>
      <c r="N108" s="114"/>
      <c r="O108" s="94" t="s">
        <v>159</v>
      </c>
      <c r="P108" s="94"/>
      <c r="Q108" s="94"/>
      <c r="R108" s="94"/>
      <c r="S108" s="114"/>
      <c r="T108" s="110" t="str">
        <f t="shared" si="20"/>
        <v>Sanitair</v>
      </c>
      <c r="U108" s="110" t="str">
        <f t="shared" si="21"/>
        <v>AQL 4%</v>
      </c>
      <c r="V108" s="114"/>
      <c r="W108" s="170">
        <v>100</v>
      </c>
      <c r="X108" s="114"/>
      <c r="Y108" s="113">
        <f t="shared" si="22"/>
        <v>38.734000000000002</v>
      </c>
      <c r="Z108" s="115">
        <f t="shared" si="23"/>
        <v>0</v>
      </c>
      <c r="AA108" s="114"/>
      <c r="AB108" s="113" t="str">
        <f t="shared" si="24"/>
        <v>_</v>
      </c>
      <c r="AC108" s="115" t="str">
        <f t="shared" si="25"/>
        <v>_</v>
      </c>
      <c r="AD108" s="114"/>
      <c r="AE108" s="113" t="str">
        <f t="shared" si="26"/>
        <v>_</v>
      </c>
      <c r="AF108" s="115" t="str">
        <f t="shared" si="27"/>
        <v>_</v>
      </c>
      <c r="AG108" s="114"/>
      <c r="AH108" s="113" t="str">
        <f t="shared" si="28"/>
        <v>_</v>
      </c>
      <c r="AI108" s="115" t="str">
        <f t="shared" si="29"/>
        <v>_</v>
      </c>
      <c r="AJ108" s="114"/>
      <c r="AK108" s="113">
        <f t="shared" si="30"/>
        <v>38.734000000000002</v>
      </c>
      <c r="AL108" s="115">
        <f t="shared" si="31"/>
        <v>0</v>
      </c>
      <c r="AM108" s="114"/>
    </row>
    <row r="109" spans="1:39" ht="13.2">
      <c r="A109" s="6">
        <v>1</v>
      </c>
      <c r="B109" s="111" t="s">
        <v>34</v>
      </c>
      <c r="C109" s="173" t="s">
        <v>220</v>
      </c>
      <c r="D109" s="165" t="s">
        <v>404</v>
      </c>
      <c r="E109" s="167" t="s">
        <v>405</v>
      </c>
      <c r="F109" s="94">
        <v>1</v>
      </c>
      <c r="G109" s="111" t="str">
        <f t="shared" si="16"/>
        <v xml:space="preserve">Kantoorruimte / vergaderruimte </v>
      </c>
      <c r="H109" s="164" t="s">
        <v>223</v>
      </c>
      <c r="I109" s="112">
        <v>3</v>
      </c>
      <c r="J109" s="111" t="str">
        <f t="shared" si="17"/>
        <v>Harde vloer zonder polymeer beschermlaag, met behandeling</v>
      </c>
      <c r="K109" s="168">
        <v>42.6</v>
      </c>
      <c r="L109" s="113">
        <f t="shared" si="18"/>
        <v>42.6</v>
      </c>
      <c r="M109" s="138">
        <f t="shared" si="19"/>
        <v>0</v>
      </c>
      <c r="N109" s="114"/>
      <c r="O109" s="94" t="s">
        <v>164</v>
      </c>
      <c r="P109" s="94"/>
      <c r="Q109" s="94"/>
      <c r="R109" s="94"/>
      <c r="S109" s="114"/>
      <c r="T109" s="110" t="str">
        <f t="shared" si="20"/>
        <v>Bureau</v>
      </c>
      <c r="U109" s="110" t="str">
        <f t="shared" si="21"/>
        <v>AQL 7%</v>
      </c>
      <c r="V109" s="114"/>
      <c r="W109" s="170">
        <v>100</v>
      </c>
      <c r="X109" s="114"/>
      <c r="Y109" s="113">
        <f t="shared" si="22"/>
        <v>55.379999999999995</v>
      </c>
      <c r="Z109" s="115">
        <f t="shared" si="23"/>
        <v>0</v>
      </c>
      <c r="AA109" s="114"/>
      <c r="AB109" s="113" t="str">
        <f t="shared" si="24"/>
        <v>_</v>
      </c>
      <c r="AC109" s="115" t="str">
        <f t="shared" si="25"/>
        <v>_</v>
      </c>
      <c r="AD109" s="114"/>
      <c r="AE109" s="113" t="str">
        <f t="shared" si="26"/>
        <v>_</v>
      </c>
      <c r="AF109" s="115" t="str">
        <f t="shared" si="27"/>
        <v>_</v>
      </c>
      <c r="AG109" s="114"/>
      <c r="AH109" s="113" t="str">
        <f t="shared" si="28"/>
        <v>_</v>
      </c>
      <c r="AI109" s="115" t="str">
        <f t="shared" si="29"/>
        <v>_</v>
      </c>
      <c r="AJ109" s="114"/>
      <c r="AK109" s="113">
        <f t="shared" si="30"/>
        <v>55.379999999999995</v>
      </c>
      <c r="AL109" s="115">
        <f t="shared" si="31"/>
        <v>0</v>
      </c>
      <c r="AM109" s="114"/>
    </row>
    <row r="110" spans="1:39" ht="13.2">
      <c r="A110" s="6">
        <v>1</v>
      </c>
      <c r="B110" s="111" t="s">
        <v>34</v>
      </c>
      <c r="C110" s="173" t="s">
        <v>220</v>
      </c>
      <c r="D110" s="165" t="s">
        <v>406</v>
      </c>
      <c r="E110" s="167" t="s">
        <v>407</v>
      </c>
      <c r="F110" s="94">
        <v>1</v>
      </c>
      <c r="G110" s="111" t="str">
        <f t="shared" si="16"/>
        <v xml:space="preserve">Kantoorruimte / vergaderruimte </v>
      </c>
      <c r="H110" s="164" t="s">
        <v>223</v>
      </c>
      <c r="I110" s="112">
        <v>3</v>
      </c>
      <c r="J110" s="111" t="str">
        <f t="shared" si="17"/>
        <v>Harde vloer zonder polymeer beschermlaag, met behandeling</v>
      </c>
      <c r="K110" s="168">
        <v>18.7</v>
      </c>
      <c r="L110" s="113">
        <f t="shared" si="18"/>
        <v>18.7</v>
      </c>
      <c r="M110" s="138">
        <f t="shared" si="19"/>
        <v>0</v>
      </c>
      <c r="N110" s="114"/>
      <c r="O110" s="94" t="s">
        <v>164</v>
      </c>
      <c r="P110" s="94"/>
      <c r="Q110" s="94"/>
      <c r="R110" s="94"/>
      <c r="S110" s="114"/>
      <c r="T110" s="110" t="str">
        <f t="shared" si="20"/>
        <v>Bureau</v>
      </c>
      <c r="U110" s="110" t="str">
        <f t="shared" si="21"/>
        <v>AQL 7%</v>
      </c>
      <c r="V110" s="114"/>
      <c r="W110" s="170">
        <v>100</v>
      </c>
      <c r="X110" s="114"/>
      <c r="Y110" s="113">
        <f t="shared" si="22"/>
        <v>24.31</v>
      </c>
      <c r="Z110" s="115">
        <f t="shared" si="23"/>
        <v>0</v>
      </c>
      <c r="AA110" s="114"/>
      <c r="AB110" s="113" t="str">
        <f t="shared" si="24"/>
        <v>_</v>
      </c>
      <c r="AC110" s="115" t="str">
        <f t="shared" si="25"/>
        <v>_</v>
      </c>
      <c r="AD110" s="114"/>
      <c r="AE110" s="113" t="str">
        <f t="shared" si="26"/>
        <v>_</v>
      </c>
      <c r="AF110" s="115" t="str">
        <f t="shared" si="27"/>
        <v>_</v>
      </c>
      <c r="AG110" s="114"/>
      <c r="AH110" s="113" t="str">
        <f t="shared" si="28"/>
        <v>_</v>
      </c>
      <c r="AI110" s="115" t="str">
        <f t="shared" si="29"/>
        <v>_</v>
      </c>
      <c r="AJ110" s="114"/>
      <c r="AK110" s="113">
        <f t="shared" si="30"/>
        <v>24.31</v>
      </c>
      <c r="AL110" s="115">
        <f t="shared" si="31"/>
        <v>0</v>
      </c>
      <c r="AM110" s="114"/>
    </row>
    <row r="111" spans="1:39" ht="13.2">
      <c r="A111" s="6">
        <v>1</v>
      </c>
      <c r="B111" s="111" t="s">
        <v>34</v>
      </c>
      <c r="C111" s="173" t="s">
        <v>220</v>
      </c>
      <c r="D111" s="165" t="s">
        <v>408</v>
      </c>
      <c r="E111" s="167" t="s">
        <v>409</v>
      </c>
      <c r="F111" s="94">
        <v>1</v>
      </c>
      <c r="G111" s="111" t="str">
        <f t="shared" si="16"/>
        <v xml:space="preserve">Kantoorruimte / vergaderruimte </v>
      </c>
      <c r="H111" s="164" t="s">
        <v>388</v>
      </c>
      <c r="I111" s="112">
        <v>1</v>
      </c>
      <c r="J111" s="111" t="str">
        <f t="shared" si="17"/>
        <v>Vloerafwerking met polymeer beschermlaag</v>
      </c>
      <c r="K111" s="168">
        <v>25.2</v>
      </c>
      <c r="L111" s="113">
        <f t="shared" si="18"/>
        <v>25.2</v>
      </c>
      <c r="M111" s="138">
        <f t="shared" si="19"/>
        <v>0</v>
      </c>
      <c r="N111" s="114"/>
      <c r="O111" s="94" t="s">
        <v>164</v>
      </c>
      <c r="P111" s="94"/>
      <c r="Q111" s="94"/>
      <c r="R111" s="94"/>
      <c r="S111" s="114"/>
      <c r="T111" s="110" t="str">
        <f t="shared" si="20"/>
        <v>Bureau</v>
      </c>
      <c r="U111" s="110" t="str">
        <f t="shared" si="21"/>
        <v>AQL 7%</v>
      </c>
      <c r="V111" s="114"/>
      <c r="W111" s="170">
        <v>100</v>
      </c>
      <c r="X111" s="114"/>
      <c r="Y111" s="113">
        <f t="shared" si="22"/>
        <v>32.76</v>
      </c>
      <c r="Z111" s="115">
        <f t="shared" si="23"/>
        <v>0</v>
      </c>
      <c r="AA111" s="114"/>
      <c r="AB111" s="113" t="str">
        <f t="shared" si="24"/>
        <v>_</v>
      </c>
      <c r="AC111" s="115" t="str">
        <f t="shared" si="25"/>
        <v>_</v>
      </c>
      <c r="AD111" s="114"/>
      <c r="AE111" s="113" t="str">
        <f t="shared" si="26"/>
        <v>_</v>
      </c>
      <c r="AF111" s="115" t="str">
        <f t="shared" si="27"/>
        <v>_</v>
      </c>
      <c r="AG111" s="114"/>
      <c r="AH111" s="113" t="str">
        <f t="shared" si="28"/>
        <v>_</v>
      </c>
      <c r="AI111" s="115" t="str">
        <f t="shared" si="29"/>
        <v>_</v>
      </c>
      <c r="AJ111" s="114"/>
      <c r="AK111" s="113">
        <f t="shared" si="30"/>
        <v>32.76</v>
      </c>
      <c r="AL111" s="115">
        <f t="shared" si="31"/>
        <v>0</v>
      </c>
      <c r="AM111" s="114"/>
    </row>
    <row r="112" spans="1:39" ht="13.2">
      <c r="A112" s="6">
        <v>1</v>
      </c>
      <c r="B112" s="111" t="s">
        <v>34</v>
      </c>
      <c r="C112" s="173" t="s">
        <v>220</v>
      </c>
      <c r="D112" s="165" t="s">
        <v>410</v>
      </c>
      <c r="E112" s="167" t="s">
        <v>411</v>
      </c>
      <c r="F112" s="94">
        <v>1</v>
      </c>
      <c r="G112" s="111" t="str">
        <f t="shared" si="16"/>
        <v xml:space="preserve">Kantoorruimte / vergaderruimte </v>
      </c>
      <c r="H112" s="164" t="s">
        <v>223</v>
      </c>
      <c r="I112" s="112">
        <v>3</v>
      </c>
      <c r="J112" s="111" t="str">
        <f t="shared" si="17"/>
        <v>Harde vloer zonder polymeer beschermlaag, met behandeling</v>
      </c>
      <c r="K112" s="168">
        <v>46</v>
      </c>
      <c r="L112" s="113">
        <f t="shared" si="18"/>
        <v>46</v>
      </c>
      <c r="M112" s="138">
        <f t="shared" si="19"/>
        <v>0</v>
      </c>
      <c r="N112" s="114"/>
      <c r="O112" s="94" t="s">
        <v>162</v>
      </c>
      <c r="P112" s="94"/>
      <c r="Q112" s="94"/>
      <c r="R112" s="94"/>
      <c r="S112" s="114"/>
      <c r="T112" s="110" t="str">
        <f t="shared" si="20"/>
        <v>Bureau</v>
      </c>
      <c r="U112" s="110" t="str">
        <f t="shared" si="21"/>
        <v>AQL 7%</v>
      </c>
      <c r="V112" s="114"/>
      <c r="W112" s="170">
        <v>100</v>
      </c>
      <c r="X112" s="114"/>
      <c r="Y112" s="113">
        <f t="shared" si="22"/>
        <v>57.04</v>
      </c>
      <c r="Z112" s="115">
        <f t="shared" si="23"/>
        <v>0</v>
      </c>
      <c r="AA112" s="114"/>
      <c r="AB112" s="113" t="str">
        <f t="shared" si="24"/>
        <v>_</v>
      </c>
      <c r="AC112" s="115" t="str">
        <f t="shared" si="25"/>
        <v>_</v>
      </c>
      <c r="AD112" s="114"/>
      <c r="AE112" s="113" t="str">
        <f t="shared" si="26"/>
        <v>_</v>
      </c>
      <c r="AF112" s="115" t="str">
        <f t="shared" si="27"/>
        <v>_</v>
      </c>
      <c r="AG112" s="114"/>
      <c r="AH112" s="113" t="str">
        <f t="shared" si="28"/>
        <v>_</v>
      </c>
      <c r="AI112" s="115" t="str">
        <f t="shared" si="29"/>
        <v>_</v>
      </c>
      <c r="AJ112" s="114"/>
      <c r="AK112" s="113">
        <f t="shared" si="30"/>
        <v>57.04</v>
      </c>
      <c r="AL112" s="115">
        <f t="shared" si="31"/>
        <v>0</v>
      </c>
      <c r="AM112" s="114"/>
    </row>
    <row r="113" spans="1:39" ht="13.2">
      <c r="A113" s="6">
        <v>1</v>
      </c>
      <c r="B113" s="111" t="s">
        <v>34</v>
      </c>
      <c r="C113" s="173" t="s">
        <v>285</v>
      </c>
      <c r="D113" s="165" t="s">
        <v>412</v>
      </c>
      <c r="E113" s="167" t="s">
        <v>413</v>
      </c>
      <c r="F113" s="94">
        <v>3</v>
      </c>
      <c r="G113" s="111" t="str">
        <f t="shared" si="16"/>
        <v>Verkeersruimte / Garderobe / Wachtruimte</v>
      </c>
      <c r="H113" s="164" t="s">
        <v>223</v>
      </c>
      <c r="I113" s="112">
        <v>3</v>
      </c>
      <c r="J113" s="111" t="str">
        <f t="shared" si="17"/>
        <v>Harde vloer zonder polymeer beschermlaag, met behandeling</v>
      </c>
      <c r="K113" s="168">
        <v>35.299999999999997</v>
      </c>
      <c r="L113" s="113">
        <f t="shared" si="18"/>
        <v>35.299999999999997</v>
      </c>
      <c r="M113" s="138">
        <f t="shared" si="19"/>
        <v>0</v>
      </c>
      <c r="N113" s="114"/>
      <c r="O113" s="94" t="s">
        <v>156</v>
      </c>
      <c r="P113" s="94"/>
      <c r="Q113" s="94"/>
      <c r="R113" s="94"/>
      <c r="S113" s="114"/>
      <c r="T113" s="110" t="str">
        <f t="shared" si="20"/>
        <v>Verkeer</v>
      </c>
      <c r="U113" s="110" t="str">
        <f t="shared" si="21"/>
        <v>AQL 7%</v>
      </c>
      <c r="V113" s="114"/>
      <c r="W113" s="170">
        <v>100</v>
      </c>
      <c r="X113" s="114"/>
      <c r="Y113" s="113">
        <f t="shared" si="22"/>
        <v>72.012</v>
      </c>
      <c r="Z113" s="115">
        <f t="shared" si="23"/>
        <v>0</v>
      </c>
      <c r="AA113" s="114"/>
      <c r="AB113" s="113" t="str">
        <f t="shared" si="24"/>
        <v>_</v>
      </c>
      <c r="AC113" s="115" t="str">
        <f t="shared" si="25"/>
        <v>_</v>
      </c>
      <c r="AD113" s="114"/>
      <c r="AE113" s="113" t="str">
        <f t="shared" si="26"/>
        <v>_</v>
      </c>
      <c r="AF113" s="115" t="str">
        <f t="shared" si="27"/>
        <v>_</v>
      </c>
      <c r="AG113" s="114"/>
      <c r="AH113" s="113" t="str">
        <f t="shared" si="28"/>
        <v>_</v>
      </c>
      <c r="AI113" s="115" t="str">
        <f t="shared" si="29"/>
        <v>_</v>
      </c>
      <c r="AJ113" s="114"/>
      <c r="AK113" s="113">
        <f t="shared" si="30"/>
        <v>72.012</v>
      </c>
      <c r="AL113" s="115">
        <f t="shared" si="31"/>
        <v>0</v>
      </c>
      <c r="AM113" s="114"/>
    </row>
    <row r="114" spans="1:39" ht="13.2">
      <c r="A114" s="6">
        <v>1</v>
      </c>
      <c r="B114" s="111" t="s">
        <v>34</v>
      </c>
      <c r="C114" s="173" t="s">
        <v>285</v>
      </c>
      <c r="D114" s="165" t="s">
        <v>414</v>
      </c>
      <c r="E114" s="167" t="s">
        <v>415</v>
      </c>
      <c r="F114" s="94">
        <v>1</v>
      </c>
      <c r="G114" s="111" t="str">
        <f t="shared" si="16"/>
        <v xml:space="preserve">Kantoorruimte / vergaderruimte </v>
      </c>
      <c r="H114" s="164" t="s">
        <v>258</v>
      </c>
      <c r="I114" s="112">
        <v>4</v>
      </c>
      <c r="J114" s="111" t="str">
        <f t="shared" si="17"/>
        <v>Tapijt</v>
      </c>
      <c r="K114" s="168">
        <v>16.3</v>
      </c>
      <c r="L114" s="113">
        <f t="shared" si="18"/>
        <v>16.3</v>
      </c>
      <c r="M114" s="138">
        <f t="shared" si="19"/>
        <v>0</v>
      </c>
      <c r="N114" s="114"/>
      <c r="O114" s="94" t="s">
        <v>162</v>
      </c>
      <c r="P114" s="94"/>
      <c r="Q114" s="94"/>
      <c r="R114" s="94"/>
      <c r="S114" s="114"/>
      <c r="T114" s="110" t="str">
        <f t="shared" si="20"/>
        <v>Bureau</v>
      </c>
      <c r="U114" s="110" t="str">
        <f t="shared" si="21"/>
        <v>AQL 7%</v>
      </c>
      <c r="V114" s="114"/>
      <c r="W114" s="170">
        <v>100</v>
      </c>
      <c r="X114" s="114"/>
      <c r="Y114" s="113">
        <f t="shared" si="22"/>
        <v>20.212</v>
      </c>
      <c r="Z114" s="115">
        <f t="shared" si="23"/>
        <v>0</v>
      </c>
      <c r="AA114" s="114"/>
      <c r="AB114" s="113" t="str">
        <f t="shared" si="24"/>
        <v>_</v>
      </c>
      <c r="AC114" s="115" t="str">
        <f t="shared" si="25"/>
        <v>_</v>
      </c>
      <c r="AD114" s="114"/>
      <c r="AE114" s="113" t="str">
        <f t="shared" si="26"/>
        <v>_</v>
      </c>
      <c r="AF114" s="115" t="str">
        <f t="shared" si="27"/>
        <v>_</v>
      </c>
      <c r="AG114" s="114"/>
      <c r="AH114" s="113" t="str">
        <f t="shared" si="28"/>
        <v>_</v>
      </c>
      <c r="AI114" s="115" t="str">
        <f t="shared" si="29"/>
        <v>_</v>
      </c>
      <c r="AJ114" s="114"/>
      <c r="AK114" s="113">
        <f t="shared" si="30"/>
        <v>20.212</v>
      </c>
      <c r="AL114" s="115">
        <f t="shared" si="31"/>
        <v>0</v>
      </c>
      <c r="AM114" s="114"/>
    </row>
    <row r="115" spans="1:39" ht="13.2">
      <c r="A115" s="6">
        <v>1</v>
      </c>
      <c r="B115" s="111" t="s">
        <v>34</v>
      </c>
      <c r="C115" s="173" t="s">
        <v>285</v>
      </c>
      <c r="D115" s="165" t="s">
        <v>416</v>
      </c>
      <c r="E115" s="167" t="s">
        <v>417</v>
      </c>
      <c r="F115" s="94">
        <v>3</v>
      </c>
      <c r="G115" s="111" t="str">
        <f t="shared" si="16"/>
        <v>Verkeersruimte / Garderobe / Wachtruimte</v>
      </c>
      <c r="H115" s="164" t="s">
        <v>223</v>
      </c>
      <c r="I115" s="112">
        <v>3</v>
      </c>
      <c r="J115" s="111" t="str">
        <f t="shared" si="17"/>
        <v>Harde vloer zonder polymeer beschermlaag, met behandeling</v>
      </c>
      <c r="K115" s="168">
        <v>76.400000000000006</v>
      </c>
      <c r="L115" s="113">
        <f t="shared" si="18"/>
        <v>76.400000000000006</v>
      </c>
      <c r="M115" s="138">
        <f t="shared" si="19"/>
        <v>0</v>
      </c>
      <c r="N115" s="114"/>
      <c r="O115" s="94" t="s">
        <v>156</v>
      </c>
      <c r="P115" s="94"/>
      <c r="Q115" s="94"/>
      <c r="R115" s="94"/>
      <c r="S115" s="114"/>
      <c r="T115" s="110" t="str">
        <f t="shared" si="20"/>
        <v>Verkeer</v>
      </c>
      <c r="U115" s="110" t="str">
        <f t="shared" si="21"/>
        <v>AQL 7%</v>
      </c>
      <c r="V115" s="114"/>
      <c r="W115" s="170">
        <v>100</v>
      </c>
      <c r="X115" s="114"/>
      <c r="Y115" s="113">
        <f t="shared" si="22"/>
        <v>155.85599999999999</v>
      </c>
      <c r="Z115" s="115">
        <f t="shared" si="23"/>
        <v>0</v>
      </c>
      <c r="AA115" s="114"/>
      <c r="AB115" s="113" t="str">
        <f t="shared" si="24"/>
        <v>_</v>
      </c>
      <c r="AC115" s="115" t="str">
        <f t="shared" si="25"/>
        <v>_</v>
      </c>
      <c r="AD115" s="114"/>
      <c r="AE115" s="113" t="str">
        <f t="shared" si="26"/>
        <v>_</v>
      </c>
      <c r="AF115" s="115" t="str">
        <f t="shared" si="27"/>
        <v>_</v>
      </c>
      <c r="AG115" s="114"/>
      <c r="AH115" s="113" t="str">
        <f t="shared" si="28"/>
        <v>_</v>
      </c>
      <c r="AI115" s="115" t="str">
        <f t="shared" si="29"/>
        <v>_</v>
      </c>
      <c r="AJ115" s="114"/>
      <c r="AK115" s="113">
        <f t="shared" si="30"/>
        <v>155.85599999999999</v>
      </c>
      <c r="AL115" s="115">
        <f t="shared" si="31"/>
        <v>0</v>
      </c>
      <c r="AM115" s="114"/>
    </row>
    <row r="116" spans="1:39" ht="13.2">
      <c r="A116" s="6">
        <v>1</v>
      </c>
      <c r="B116" s="111" t="s">
        <v>34</v>
      </c>
      <c r="C116" s="173" t="s">
        <v>285</v>
      </c>
      <c r="D116" s="165" t="s">
        <v>418</v>
      </c>
      <c r="E116" s="167" t="s">
        <v>419</v>
      </c>
      <c r="F116" s="94">
        <v>1</v>
      </c>
      <c r="G116" s="111" t="str">
        <f t="shared" si="16"/>
        <v xml:space="preserve">Kantoorruimte / vergaderruimte </v>
      </c>
      <c r="H116" s="164" t="s">
        <v>258</v>
      </c>
      <c r="I116" s="112">
        <v>4</v>
      </c>
      <c r="J116" s="111" t="str">
        <f t="shared" si="17"/>
        <v>Tapijt</v>
      </c>
      <c r="K116" s="168">
        <v>18.399999999999999</v>
      </c>
      <c r="L116" s="113">
        <f t="shared" si="18"/>
        <v>18.399999999999999</v>
      </c>
      <c r="M116" s="138">
        <f t="shared" si="19"/>
        <v>0</v>
      </c>
      <c r="N116" s="114"/>
      <c r="O116" s="94" t="s">
        <v>162</v>
      </c>
      <c r="P116" s="94"/>
      <c r="Q116" s="94"/>
      <c r="R116" s="94"/>
      <c r="S116" s="114"/>
      <c r="T116" s="110" t="str">
        <f t="shared" si="20"/>
        <v>Bureau</v>
      </c>
      <c r="U116" s="110" t="str">
        <f t="shared" si="21"/>
        <v>AQL 7%</v>
      </c>
      <c r="V116" s="114"/>
      <c r="W116" s="170">
        <v>100</v>
      </c>
      <c r="X116" s="114"/>
      <c r="Y116" s="113">
        <f t="shared" si="22"/>
        <v>22.815999999999999</v>
      </c>
      <c r="Z116" s="115">
        <f t="shared" si="23"/>
        <v>0</v>
      </c>
      <c r="AA116" s="114"/>
      <c r="AB116" s="113" t="str">
        <f t="shared" si="24"/>
        <v>_</v>
      </c>
      <c r="AC116" s="115" t="str">
        <f t="shared" si="25"/>
        <v>_</v>
      </c>
      <c r="AD116" s="114"/>
      <c r="AE116" s="113" t="str">
        <f t="shared" si="26"/>
        <v>_</v>
      </c>
      <c r="AF116" s="115" t="str">
        <f t="shared" si="27"/>
        <v>_</v>
      </c>
      <c r="AG116" s="114"/>
      <c r="AH116" s="113" t="str">
        <f t="shared" si="28"/>
        <v>_</v>
      </c>
      <c r="AI116" s="115" t="str">
        <f t="shared" si="29"/>
        <v>_</v>
      </c>
      <c r="AJ116" s="114"/>
      <c r="AK116" s="113">
        <f t="shared" si="30"/>
        <v>22.815999999999999</v>
      </c>
      <c r="AL116" s="115">
        <f t="shared" si="31"/>
        <v>0</v>
      </c>
      <c r="AM116" s="114"/>
    </row>
    <row r="117" spans="1:39" ht="13.2">
      <c r="A117" s="6">
        <v>1</v>
      </c>
      <c r="B117" s="111" t="s">
        <v>34</v>
      </c>
      <c r="C117" s="173" t="s">
        <v>285</v>
      </c>
      <c r="D117" s="165" t="s">
        <v>420</v>
      </c>
      <c r="E117" s="167" t="s">
        <v>421</v>
      </c>
      <c r="F117" s="94">
        <v>1</v>
      </c>
      <c r="G117" s="111" t="str">
        <f t="shared" si="16"/>
        <v xml:space="preserve">Kantoorruimte / vergaderruimte </v>
      </c>
      <c r="H117" s="164" t="s">
        <v>258</v>
      </c>
      <c r="I117" s="112">
        <v>4</v>
      </c>
      <c r="J117" s="111" t="str">
        <f t="shared" si="17"/>
        <v>Tapijt</v>
      </c>
      <c r="K117" s="168">
        <v>18.8</v>
      </c>
      <c r="L117" s="113">
        <f t="shared" si="18"/>
        <v>18.8</v>
      </c>
      <c r="M117" s="138">
        <f t="shared" si="19"/>
        <v>0</v>
      </c>
      <c r="N117" s="114"/>
      <c r="O117" s="94" t="s">
        <v>162</v>
      </c>
      <c r="P117" s="94"/>
      <c r="Q117" s="94"/>
      <c r="R117" s="94"/>
      <c r="S117" s="114"/>
      <c r="T117" s="110" t="str">
        <f t="shared" si="20"/>
        <v>Bureau</v>
      </c>
      <c r="U117" s="110" t="str">
        <f t="shared" si="21"/>
        <v>AQL 7%</v>
      </c>
      <c r="V117" s="114"/>
      <c r="W117" s="170">
        <v>100</v>
      </c>
      <c r="X117" s="114"/>
      <c r="Y117" s="113">
        <f t="shared" si="22"/>
        <v>23.312000000000001</v>
      </c>
      <c r="Z117" s="115">
        <f t="shared" si="23"/>
        <v>0</v>
      </c>
      <c r="AA117" s="114"/>
      <c r="AB117" s="113" t="str">
        <f t="shared" si="24"/>
        <v>_</v>
      </c>
      <c r="AC117" s="115" t="str">
        <f t="shared" si="25"/>
        <v>_</v>
      </c>
      <c r="AD117" s="114"/>
      <c r="AE117" s="113" t="str">
        <f t="shared" si="26"/>
        <v>_</v>
      </c>
      <c r="AF117" s="115" t="str">
        <f t="shared" si="27"/>
        <v>_</v>
      </c>
      <c r="AG117" s="114"/>
      <c r="AH117" s="113" t="str">
        <f t="shared" si="28"/>
        <v>_</v>
      </c>
      <c r="AI117" s="115" t="str">
        <f t="shared" si="29"/>
        <v>_</v>
      </c>
      <c r="AJ117" s="114"/>
      <c r="AK117" s="113">
        <f t="shared" si="30"/>
        <v>23.312000000000001</v>
      </c>
      <c r="AL117" s="115">
        <f t="shared" si="31"/>
        <v>0</v>
      </c>
      <c r="AM117" s="114"/>
    </row>
    <row r="118" spans="1:39" ht="13.2">
      <c r="A118" s="6">
        <v>1</v>
      </c>
      <c r="B118" s="111" t="s">
        <v>34</v>
      </c>
      <c r="C118" s="173" t="s">
        <v>285</v>
      </c>
      <c r="D118" s="165" t="s">
        <v>422</v>
      </c>
      <c r="E118" s="167" t="s">
        <v>419</v>
      </c>
      <c r="F118" s="94">
        <v>1</v>
      </c>
      <c r="G118" s="111" t="str">
        <f t="shared" si="16"/>
        <v xml:space="preserve">Kantoorruimte / vergaderruimte </v>
      </c>
      <c r="H118" s="164" t="s">
        <v>258</v>
      </c>
      <c r="I118" s="112">
        <v>4</v>
      </c>
      <c r="J118" s="111" t="str">
        <f t="shared" si="17"/>
        <v>Tapijt</v>
      </c>
      <c r="K118" s="168">
        <v>11.8</v>
      </c>
      <c r="L118" s="113">
        <f t="shared" si="18"/>
        <v>11.8</v>
      </c>
      <c r="M118" s="138">
        <f t="shared" si="19"/>
        <v>0</v>
      </c>
      <c r="N118" s="114"/>
      <c r="O118" s="94" t="s">
        <v>162</v>
      </c>
      <c r="P118" s="94"/>
      <c r="Q118" s="94"/>
      <c r="R118" s="94"/>
      <c r="S118" s="114"/>
      <c r="T118" s="110" t="str">
        <f t="shared" si="20"/>
        <v>Bureau</v>
      </c>
      <c r="U118" s="110" t="str">
        <f t="shared" si="21"/>
        <v>AQL 7%</v>
      </c>
      <c r="V118" s="114"/>
      <c r="W118" s="170">
        <v>100</v>
      </c>
      <c r="X118" s="114"/>
      <c r="Y118" s="113">
        <f t="shared" si="22"/>
        <v>14.632000000000001</v>
      </c>
      <c r="Z118" s="115">
        <f t="shared" si="23"/>
        <v>0</v>
      </c>
      <c r="AA118" s="114"/>
      <c r="AB118" s="113" t="str">
        <f t="shared" si="24"/>
        <v>_</v>
      </c>
      <c r="AC118" s="115" t="str">
        <f t="shared" si="25"/>
        <v>_</v>
      </c>
      <c r="AD118" s="114"/>
      <c r="AE118" s="113" t="str">
        <f t="shared" si="26"/>
        <v>_</v>
      </c>
      <c r="AF118" s="115" t="str">
        <f t="shared" si="27"/>
        <v>_</v>
      </c>
      <c r="AG118" s="114"/>
      <c r="AH118" s="113" t="str">
        <f t="shared" si="28"/>
        <v>_</v>
      </c>
      <c r="AI118" s="115" t="str">
        <f t="shared" si="29"/>
        <v>_</v>
      </c>
      <c r="AJ118" s="114"/>
      <c r="AK118" s="113">
        <f t="shared" si="30"/>
        <v>14.632000000000001</v>
      </c>
      <c r="AL118" s="115">
        <f t="shared" si="31"/>
        <v>0</v>
      </c>
      <c r="AM118" s="114"/>
    </row>
    <row r="119" spans="1:39" ht="13.2">
      <c r="A119" s="6">
        <v>1</v>
      </c>
      <c r="B119" s="111" t="s">
        <v>34</v>
      </c>
      <c r="C119" s="173" t="s">
        <v>285</v>
      </c>
      <c r="D119" s="165" t="s">
        <v>423</v>
      </c>
      <c r="E119" s="167" t="s">
        <v>424</v>
      </c>
      <c r="F119" s="94">
        <v>1</v>
      </c>
      <c r="G119" s="111" t="str">
        <f t="shared" si="16"/>
        <v xml:space="preserve">Kantoorruimte / vergaderruimte </v>
      </c>
      <c r="H119" s="164" t="s">
        <v>223</v>
      </c>
      <c r="I119" s="112">
        <v>3</v>
      </c>
      <c r="J119" s="111" t="str">
        <f t="shared" si="17"/>
        <v>Harde vloer zonder polymeer beschermlaag, met behandeling</v>
      </c>
      <c r="K119" s="168">
        <v>31.8</v>
      </c>
      <c r="L119" s="113">
        <f t="shared" si="18"/>
        <v>31.8</v>
      </c>
      <c r="M119" s="138">
        <f t="shared" si="19"/>
        <v>0</v>
      </c>
      <c r="N119" s="114"/>
      <c r="O119" s="94" t="s">
        <v>164</v>
      </c>
      <c r="P119" s="94"/>
      <c r="Q119" s="94"/>
      <c r="R119" s="94"/>
      <c r="S119" s="114"/>
      <c r="T119" s="110" t="str">
        <f t="shared" si="20"/>
        <v>Bureau</v>
      </c>
      <c r="U119" s="110" t="str">
        <f t="shared" si="21"/>
        <v>AQL 7%</v>
      </c>
      <c r="V119" s="114"/>
      <c r="W119" s="170">
        <v>100</v>
      </c>
      <c r="X119" s="114"/>
      <c r="Y119" s="113">
        <f t="shared" si="22"/>
        <v>41.34</v>
      </c>
      <c r="Z119" s="115">
        <f t="shared" si="23"/>
        <v>0</v>
      </c>
      <c r="AA119" s="114"/>
      <c r="AB119" s="113" t="str">
        <f t="shared" si="24"/>
        <v>_</v>
      </c>
      <c r="AC119" s="115" t="str">
        <f t="shared" si="25"/>
        <v>_</v>
      </c>
      <c r="AD119" s="114"/>
      <c r="AE119" s="113" t="str">
        <f t="shared" si="26"/>
        <v>_</v>
      </c>
      <c r="AF119" s="115" t="str">
        <f t="shared" si="27"/>
        <v>_</v>
      </c>
      <c r="AG119" s="114"/>
      <c r="AH119" s="113" t="str">
        <f t="shared" si="28"/>
        <v>_</v>
      </c>
      <c r="AI119" s="115" t="str">
        <f t="shared" si="29"/>
        <v>_</v>
      </c>
      <c r="AJ119" s="114"/>
      <c r="AK119" s="113">
        <f t="shared" si="30"/>
        <v>41.34</v>
      </c>
      <c r="AL119" s="115">
        <f t="shared" si="31"/>
        <v>0</v>
      </c>
      <c r="AM119" s="114"/>
    </row>
    <row r="120" spans="1:39" ht="13.2">
      <c r="A120" s="6">
        <v>1</v>
      </c>
      <c r="B120" s="111" t="s">
        <v>34</v>
      </c>
      <c r="C120" s="173" t="s">
        <v>285</v>
      </c>
      <c r="D120" s="165" t="s">
        <v>425</v>
      </c>
      <c r="E120" s="167" t="s">
        <v>426</v>
      </c>
      <c r="F120" s="94">
        <v>1</v>
      </c>
      <c r="G120" s="111" t="str">
        <f t="shared" si="16"/>
        <v xml:space="preserve">Kantoorruimte / vergaderruimte </v>
      </c>
      <c r="H120" s="164" t="s">
        <v>258</v>
      </c>
      <c r="I120" s="112">
        <v>4</v>
      </c>
      <c r="J120" s="111" t="str">
        <f t="shared" si="17"/>
        <v>Tapijt</v>
      </c>
      <c r="K120" s="168">
        <v>18.899999999999999</v>
      </c>
      <c r="L120" s="113">
        <f t="shared" si="18"/>
        <v>18.899999999999999</v>
      </c>
      <c r="M120" s="138">
        <f t="shared" si="19"/>
        <v>0</v>
      </c>
      <c r="N120" s="114"/>
      <c r="O120" s="94" t="s">
        <v>162</v>
      </c>
      <c r="P120" s="94"/>
      <c r="Q120" s="94"/>
      <c r="R120" s="94"/>
      <c r="S120" s="114"/>
      <c r="T120" s="110" t="str">
        <f t="shared" si="20"/>
        <v>Bureau</v>
      </c>
      <c r="U120" s="110" t="str">
        <f t="shared" si="21"/>
        <v>AQL 7%</v>
      </c>
      <c r="V120" s="114"/>
      <c r="W120" s="170">
        <v>100</v>
      </c>
      <c r="X120" s="114"/>
      <c r="Y120" s="113">
        <f t="shared" si="22"/>
        <v>23.435999999999996</v>
      </c>
      <c r="Z120" s="115">
        <f t="shared" si="23"/>
        <v>0</v>
      </c>
      <c r="AA120" s="114"/>
      <c r="AB120" s="113" t="str">
        <f t="shared" si="24"/>
        <v>_</v>
      </c>
      <c r="AC120" s="115" t="str">
        <f t="shared" si="25"/>
        <v>_</v>
      </c>
      <c r="AD120" s="114"/>
      <c r="AE120" s="113" t="str">
        <f t="shared" si="26"/>
        <v>_</v>
      </c>
      <c r="AF120" s="115" t="str">
        <f t="shared" si="27"/>
        <v>_</v>
      </c>
      <c r="AG120" s="114"/>
      <c r="AH120" s="113" t="str">
        <f t="shared" si="28"/>
        <v>_</v>
      </c>
      <c r="AI120" s="115" t="str">
        <f t="shared" si="29"/>
        <v>_</v>
      </c>
      <c r="AJ120" s="114"/>
      <c r="AK120" s="113">
        <f t="shared" si="30"/>
        <v>23.435999999999996</v>
      </c>
      <c r="AL120" s="115">
        <f t="shared" si="31"/>
        <v>0</v>
      </c>
      <c r="AM120" s="114"/>
    </row>
    <row r="121" spans="1:39" ht="13.2">
      <c r="A121" s="6">
        <v>1</v>
      </c>
      <c r="B121" s="111" t="s">
        <v>34</v>
      </c>
      <c r="C121" s="173" t="s">
        <v>285</v>
      </c>
      <c r="D121" s="165" t="s">
        <v>427</v>
      </c>
      <c r="E121" s="167" t="s">
        <v>428</v>
      </c>
      <c r="F121" s="94">
        <v>1</v>
      </c>
      <c r="G121" s="111" t="str">
        <f t="shared" si="16"/>
        <v xml:space="preserve">Kantoorruimte / vergaderruimte </v>
      </c>
      <c r="H121" s="164" t="s">
        <v>258</v>
      </c>
      <c r="I121" s="112">
        <v>4</v>
      </c>
      <c r="J121" s="111" t="str">
        <f t="shared" si="17"/>
        <v>Tapijt</v>
      </c>
      <c r="K121" s="168">
        <v>12.4</v>
      </c>
      <c r="L121" s="113">
        <f t="shared" si="18"/>
        <v>12.4</v>
      </c>
      <c r="M121" s="138">
        <f t="shared" si="19"/>
        <v>0</v>
      </c>
      <c r="N121" s="114"/>
      <c r="O121" s="94" t="s">
        <v>164</v>
      </c>
      <c r="P121" s="94"/>
      <c r="Q121" s="94"/>
      <c r="R121" s="94"/>
      <c r="S121" s="114"/>
      <c r="T121" s="110" t="str">
        <f t="shared" si="20"/>
        <v>Bureau</v>
      </c>
      <c r="U121" s="110" t="str">
        <f t="shared" si="21"/>
        <v>AQL 7%</v>
      </c>
      <c r="V121" s="114"/>
      <c r="W121" s="170">
        <v>100</v>
      </c>
      <c r="X121" s="114"/>
      <c r="Y121" s="113">
        <f t="shared" si="22"/>
        <v>16.12</v>
      </c>
      <c r="Z121" s="115">
        <f t="shared" si="23"/>
        <v>0</v>
      </c>
      <c r="AA121" s="114"/>
      <c r="AB121" s="113" t="str">
        <f t="shared" si="24"/>
        <v>_</v>
      </c>
      <c r="AC121" s="115" t="str">
        <f t="shared" si="25"/>
        <v>_</v>
      </c>
      <c r="AD121" s="114"/>
      <c r="AE121" s="113" t="str">
        <f t="shared" si="26"/>
        <v>_</v>
      </c>
      <c r="AF121" s="115" t="str">
        <f t="shared" si="27"/>
        <v>_</v>
      </c>
      <c r="AG121" s="114"/>
      <c r="AH121" s="113" t="str">
        <f t="shared" si="28"/>
        <v>_</v>
      </c>
      <c r="AI121" s="115" t="str">
        <f t="shared" si="29"/>
        <v>_</v>
      </c>
      <c r="AJ121" s="114"/>
      <c r="AK121" s="113">
        <f t="shared" si="30"/>
        <v>16.12</v>
      </c>
      <c r="AL121" s="115">
        <f t="shared" si="31"/>
        <v>0</v>
      </c>
      <c r="AM121" s="114"/>
    </row>
    <row r="122" spans="1:39" ht="13.2">
      <c r="A122" s="6">
        <v>1</v>
      </c>
      <c r="B122" s="111" t="s">
        <v>34</v>
      </c>
      <c r="C122" s="173" t="s">
        <v>285</v>
      </c>
      <c r="D122" s="165" t="s">
        <v>429</v>
      </c>
      <c r="E122" s="167" t="s">
        <v>430</v>
      </c>
      <c r="F122" s="94">
        <v>1</v>
      </c>
      <c r="G122" s="111" t="str">
        <f t="shared" si="16"/>
        <v xml:space="preserve">Kantoorruimte / vergaderruimte </v>
      </c>
      <c r="H122" s="164" t="s">
        <v>258</v>
      </c>
      <c r="I122" s="112">
        <v>4</v>
      </c>
      <c r="J122" s="111" t="str">
        <f t="shared" si="17"/>
        <v>Tapijt</v>
      </c>
      <c r="K122" s="168">
        <v>23.8</v>
      </c>
      <c r="L122" s="113">
        <f t="shared" si="18"/>
        <v>23.8</v>
      </c>
      <c r="M122" s="138">
        <f t="shared" si="19"/>
        <v>0</v>
      </c>
      <c r="N122" s="114"/>
      <c r="O122" s="94" t="s">
        <v>164</v>
      </c>
      <c r="P122" s="94"/>
      <c r="Q122" s="94"/>
      <c r="R122" s="94"/>
      <c r="S122" s="114"/>
      <c r="T122" s="110" t="str">
        <f t="shared" si="20"/>
        <v>Bureau</v>
      </c>
      <c r="U122" s="110" t="str">
        <f t="shared" si="21"/>
        <v>AQL 7%</v>
      </c>
      <c r="V122" s="114"/>
      <c r="W122" s="170">
        <v>100</v>
      </c>
      <c r="X122" s="114"/>
      <c r="Y122" s="113">
        <f t="shared" si="22"/>
        <v>30.94</v>
      </c>
      <c r="Z122" s="115">
        <f t="shared" si="23"/>
        <v>0</v>
      </c>
      <c r="AA122" s="114"/>
      <c r="AB122" s="113" t="str">
        <f t="shared" si="24"/>
        <v>_</v>
      </c>
      <c r="AC122" s="115" t="str">
        <f t="shared" si="25"/>
        <v>_</v>
      </c>
      <c r="AD122" s="114"/>
      <c r="AE122" s="113" t="str">
        <f t="shared" si="26"/>
        <v>_</v>
      </c>
      <c r="AF122" s="115" t="str">
        <f t="shared" si="27"/>
        <v>_</v>
      </c>
      <c r="AG122" s="114"/>
      <c r="AH122" s="113" t="str">
        <f t="shared" si="28"/>
        <v>_</v>
      </c>
      <c r="AI122" s="115" t="str">
        <f t="shared" si="29"/>
        <v>_</v>
      </c>
      <c r="AJ122" s="114"/>
      <c r="AK122" s="113">
        <f t="shared" si="30"/>
        <v>30.94</v>
      </c>
      <c r="AL122" s="115">
        <f t="shared" si="31"/>
        <v>0</v>
      </c>
      <c r="AM122" s="114"/>
    </row>
    <row r="123" spans="1:39" ht="13.2">
      <c r="A123" s="6">
        <v>1</v>
      </c>
      <c r="B123" s="111" t="s">
        <v>34</v>
      </c>
      <c r="C123" s="173" t="s">
        <v>285</v>
      </c>
      <c r="D123" s="165" t="s">
        <v>431</v>
      </c>
      <c r="E123" s="167" t="s">
        <v>432</v>
      </c>
      <c r="F123" s="94">
        <v>1</v>
      </c>
      <c r="G123" s="111" t="str">
        <f t="shared" si="16"/>
        <v xml:space="preserve">Kantoorruimte / vergaderruimte </v>
      </c>
      <c r="H123" s="164" t="s">
        <v>258</v>
      </c>
      <c r="I123" s="112">
        <v>4</v>
      </c>
      <c r="J123" s="111" t="str">
        <f t="shared" si="17"/>
        <v>Tapijt</v>
      </c>
      <c r="K123" s="168">
        <v>20.399999999999999</v>
      </c>
      <c r="L123" s="113">
        <f t="shared" si="18"/>
        <v>20.399999999999999</v>
      </c>
      <c r="M123" s="138">
        <f t="shared" si="19"/>
        <v>0</v>
      </c>
      <c r="N123" s="114"/>
      <c r="O123" s="94" t="s">
        <v>164</v>
      </c>
      <c r="P123" s="94"/>
      <c r="Q123" s="94"/>
      <c r="R123" s="94"/>
      <c r="S123" s="114"/>
      <c r="T123" s="110" t="str">
        <f t="shared" si="20"/>
        <v>Bureau</v>
      </c>
      <c r="U123" s="110" t="str">
        <f t="shared" si="21"/>
        <v>AQL 7%</v>
      </c>
      <c r="V123" s="114"/>
      <c r="W123" s="170">
        <v>100</v>
      </c>
      <c r="X123" s="114"/>
      <c r="Y123" s="113">
        <f t="shared" si="22"/>
        <v>26.52</v>
      </c>
      <c r="Z123" s="115">
        <f t="shared" si="23"/>
        <v>0</v>
      </c>
      <c r="AA123" s="114"/>
      <c r="AB123" s="113" t="str">
        <f t="shared" si="24"/>
        <v>_</v>
      </c>
      <c r="AC123" s="115" t="str">
        <f t="shared" si="25"/>
        <v>_</v>
      </c>
      <c r="AD123" s="114"/>
      <c r="AE123" s="113" t="str">
        <f t="shared" si="26"/>
        <v>_</v>
      </c>
      <c r="AF123" s="115" t="str">
        <f t="shared" si="27"/>
        <v>_</v>
      </c>
      <c r="AG123" s="114"/>
      <c r="AH123" s="113" t="str">
        <f t="shared" si="28"/>
        <v>_</v>
      </c>
      <c r="AI123" s="115" t="str">
        <f t="shared" si="29"/>
        <v>_</v>
      </c>
      <c r="AJ123" s="114"/>
      <c r="AK123" s="113">
        <f t="shared" si="30"/>
        <v>26.52</v>
      </c>
      <c r="AL123" s="115">
        <f t="shared" si="31"/>
        <v>0</v>
      </c>
      <c r="AM123" s="114"/>
    </row>
    <row r="124" spans="1:39" ht="13.2">
      <c r="A124" s="6">
        <v>1</v>
      </c>
      <c r="B124" s="111" t="s">
        <v>34</v>
      </c>
      <c r="C124" s="173" t="s">
        <v>285</v>
      </c>
      <c r="D124" s="165" t="s">
        <v>433</v>
      </c>
      <c r="E124" s="167" t="s">
        <v>434</v>
      </c>
      <c r="F124" s="94">
        <v>3</v>
      </c>
      <c r="G124" s="111" t="str">
        <f t="shared" si="16"/>
        <v>Verkeersruimte / Garderobe / Wachtruimte</v>
      </c>
      <c r="H124" s="164" t="s">
        <v>223</v>
      </c>
      <c r="I124" s="112">
        <v>3</v>
      </c>
      <c r="J124" s="111" t="str">
        <f t="shared" si="17"/>
        <v>Harde vloer zonder polymeer beschermlaag, met behandeling</v>
      </c>
      <c r="K124" s="168">
        <v>48.6</v>
      </c>
      <c r="L124" s="113">
        <f t="shared" si="18"/>
        <v>48.6</v>
      </c>
      <c r="M124" s="138">
        <f t="shared" si="19"/>
        <v>0</v>
      </c>
      <c r="N124" s="114"/>
      <c r="O124" s="94" t="s">
        <v>156</v>
      </c>
      <c r="P124" s="94"/>
      <c r="Q124" s="94"/>
      <c r="R124" s="94"/>
      <c r="S124" s="114"/>
      <c r="T124" s="110" t="str">
        <f t="shared" si="20"/>
        <v>Verkeer</v>
      </c>
      <c r="U124" s="110" t="str">
        <f t="shared" si="21"/>
        <v>AQL 7%</v>
      </c>
      <c r="V124" s="114"/>
      <c r="W124" s="170">
        <v>100</v>
      </c>
      <c r="X124" s="114"/>
      <c r="Y124" s="113">
        <f t="shared" si="22"/>
        <v>99.143999999999991</v>
      </c>
      <c r="Z124" s="115">
        <f t="shared" si="23"/>
        <v>0</v>
      </c>
      <c r="AA124" s="114"/>
      <c r="AB124" s="113" t="str">
        <f t="shared" si="24"/>
        <v>_</v>
      </c>
      <c r="AC124" s="115" t="str">
        <f t="shared" si="25"/>
        <v>_</v>
      </c>
      <c r="AD124" s="114"/>
      <c r="AE124" s="113" t="str">
        <f t="shared" si="26"/>
        <v>_</v>
      </c>
      <c r="AF124" s="115" t="str">
        <f t="shared" si="27"/>
        <v>_</v>
      </c>
      <c r="AG124" s="114"/>
      <c r="AH124" s="113" t="str">
        <f t="shared" si="28"/>
        <v>_</v>
      </c>
      <c r="AI124" s="115" t="str">
        <f t="shared" si="29"/>
        <v>_</v>
      </c>
      <c r="AJ124" s="114"/>
      <c r="AK124" s="113">
        <f t="shared" si="30"/>
        <v>99.143999999999991</v>
      </c>
      <c r="AL124" s="115">
        <f t="shared" si="31"/>
        <v>0</v>
      </c>
      <c r="AM124" s="114"/>
    </row>
    <row r="125" spans="1:39" ht="13.2">
      <c r="A125" s="6">
        <v>1</v>
      </c>
      <c r="B125" s="111" t="s">
        <v>34</v>
      </c>
      <c r="C125" s="173" t="s">
        <v>285</v>
      </c>
      <c r="D125" s="165" t="s">
        <v>433</v>
      </c>
      <c r="E125" s="167" t="s">
        <v>263</v>
      </c>
      <c r="F125" s="94">
        <v>7</v>
      </c>
      <c r="G125" s="111" t="str">
        <f t="shared" si="16"/>
        <v>Leslokalen praktijk</v>
      </c>
      <c r="H125" s="164" t="s">
        <v>369</v>
      </c>
      <c r="I125" s="112">
        <v>3</v>
      </c>
      <c r="J125" s="111" t="str">
        <f t="shared" si="17"/>
        <v>Harde vloer zonder polymeer beschermlaag, met behandeling</v>
      </c>
      <c r="K125" s="168">
        <v>251.8</v>
      </c>
      <c r="L125" s="113">
        <f t="shared" si="18"/>
        <v>251.8</v>
      </c>
      <c r="M125" s="138">
        <f t="shared" si="19"/>
        <v>0</v>
      </c>
      <c r="N125" s="114"/>
      <c r="O125" s="94" t="s">
        <v>156</v>
      </c>
      <c r="P125" s="94"/>
      <c r="Q125" s="94"/>
      <c r="R125" s="94"/>
      <c r="S125" s="114"/>
      <c r="T125" s="110" t="str">
        <f t="shared" si="20"/>
        <v>Les</v>
      </c>
      <c r="U125" s="110" t="str">
        <f t="shared" si="21"/>
        <v>AQL 7%</v>
      </c>
      <c r="V125" s="114"/>
      <c r="W125" s="170">
        <v>100</v>
      </c>
      <c r="X125" s="114"/>
      <c r="Y125" s="113">
        <f t="shared" si="22"/>
        <v>513.67200000000003</v>
      </c>
      <c r="Z125" s="115">
        <f t="shared" si="23"/>
        <v>0</v>
      </c>
      <c r="AA125" s="114"/>
      <c r="AB125" s="113" t="str">
        <f t="shared" si="24"/>
        <v>_</v>
      </c>
      <c r="AC125" s="115" t="str">
        <f t="shared" si="25"/>
        <v>_</v>
      </c>
      <c r="AD125" s="114"/>
      <c r="AE125" s="113" t="str">
        <f t="shared" si="26"/>
        <v>_</v>
      </c>
      <c r="AF125" s="115" t="str">
        <f t="shared" si="27"/>
        <v>_</v>
      </c>
      <c r="AG125" s="114"/>
      <c r="AH125" s="113" t="str">
        <f t="shared" si="28"/>
        <v>_</v>
      </c>
      <c r="AI125" s="115" t="str">
        <f t="shared" si="29"/>
        <v>_</v>
      </c>
      <c r="AJ125" s="114"/>
      <c r="AK125" s="113">
        <f t="shared" si="30"/>
        <v>513.67200000000003</v>
      </c>
      <c r="AL125" s="115">
        <f t="shared" si="31"/>
        <v>0</v>
      </c>
      <c r="AM125" s="114"/>
    </row>
    <row r="126" spans="1:39" ht="13.2">
      <c r="A126" s="6">
        <v>1</v>
      </c>
      <c r="B126" s="111" t="s">
        <v>34</v>
      </c>
      <c r="C126" s="173" t="s">
        <v>285</v>
      </c>
      <c r="D126" s="165" t="s">
        <v>435</v>
      </c>
      <c r="E126" s="167" t="s">
        <v>436</v>
      </c>
      <c r="F126" s="94">
        <v>7</v>
      </c>
      <c r="G126" s="111" t="str">
        <f t="shared" si="16"/>
        <v>Leslokalen praktijk</v>
      </c>
      <c r="H126" s="164" t="s">
        <v>369</v>
      </c>
      <c r="I126" s="112">
        <v>3</v>
      </c>
      <c r="J126" s="111" t="str">
        <f t="shared" si="17"/>
        <v>Harde vloer zonder polymeer beschermlaag, met behandeling</v>
      </c>
      <c r="K126" s="168">
        <v>32.799999999999997</v>
      </c>
      <c r="L126" s="113">
        <f t="shared" si="18"/>
        <v>32.799999999999997</v>
      </c>
      <c r="M126" s="138">
        <f t="shared" si="19"/>
        <v>0</v>
      </c>
      <c r="N126" s="114"/>
      <c r="O126" s="94" t="s">
        <v>171</v>
      </c>
      <c r="P126" s="94"/>
      <c r="Q126" s="94"/>
      <c r="R126" s="94"/>
      <c r="S126" s="114"/>
      <c r="T126" s="110" t="str">
        <f t="shared" si="20"/>
        <v>Les</v>
      </c>
      <c r="U126" s="110" t="str">
        <f t="shared" si="21"/>
        <v>AQL 7%</v>
      </c>
      <c r="V126" s="114"/>
      <c r="W126" s="170">
        <v>100</v>
      </c>
      <c r="X126" s="114"/>
      <c r="Y126" s="113">
        <f t="shared" si="22"/>
        <v>3.9359999999999995</v>
      </c>
      <c r="Z126" s="115">
        <f t="shared" si="23"/>
        <v>0</v>
      </c>
      <c r="AA126" s="114"/>
      <c r="AB126" s="113" t="str">
        <f t="shared" si="24"/>
        <v>_</v>
      </c>
      <c r="AC126" s="115" t="str">
        <f t="shared" si="25"/>
        <v>_</v>
      </c>
      <c r="AD126" s="114"/>
      <c r="AE126" s="113" t="str">
        <f t="shared" si="26"/>
        <v>_</v>
      </c>
      <c r="AF126" s="115" t="str">
        <f t="shared" si="27"/>
        <v>_</v>
      </c>
      <c r="AG126" s="114"/>
      <c r="AH126" s="113" t="str">
        <f t="shared" si="28"/>
        <v>_</v>
      </c>
      <c r="AI126" s="115" t="str">
        <f t="shared" si="29"/>
        <v>_</v>
      </c>
      <c r="AJ126" s="114"/>
      <c r="AK126" s="113">
        <f t="shared" si="30"/>
        <v>3.9359999999999995</v>
      </c>
      <c r="AL126" s="115">
        <f t="shared" si="31"/>
        <v>0</v>
      </c>
      <c r="AM126" s="114"/>
    </row>
    <row r="127" spans="1:39" ht="13.2">
      <c r="A127" s="6">
        <v>1</v>
      </c>
      <c r="B127" s="111" t="s">
        <v>34</v>
      </c>
      <c r="C127" s="173" t="s">
        <v>285</v>
      </c>
      <c r="D127" s="165" t="s">
        <v>437</v>
      </c>
      <c r="E127" s="167" t="s">
        <v>438</v>
      </c>
      <c r="F127" s="94">
        <v>4</v>
      </c>
      <c r="G127" s="111" t="str">
        <f t="shared" si="16"/>
        <v>Kleedruimte/ douche</v>
      </c>
      <c r="H127" s="164" t="s">
        <v>249</v>
      </c>
      <c r="I127" s="112">
        <v>3</v>
      </c>
      <c r="J127" s="111" t="str">
        <f t="shared" si="17"/>
        <v>Harde vloer zonder polymeer beschermlaag, met behandeling</v>
      </c>
      <c r="K127" s="168">
        <v>28.5</v>
      </c>
      <c r="L127" s="113">
        <f t="shared" si="18"/>
        <v>28.5</v>
      </c>
      <c r="M127" s="138">
        <f t="shared" si="19"/>
        <v>0</v>
      </c>
      <c r="N127" s="114"/>
      <c r="O127" s="94" t="s">
        <v>156</v>
      </c>
      <c r="P127" s="94"/>
      <c r="Q127" s="94"/>
      <c r="R127" s="94"/>
      <c r="S127" s="114"/>
      <c r="T127" s="110" t="str">
        <f t="shared" si="20"/>
        <v>Sanitair</v>
      </c>
      <c r="U127" s="110" t="str">
        <f t="shared" si="21"/>
        <v>AQL 4%</v>
      </c>
      <c r="V127" s="114"/>
      <c r="W127" s="170">
        <v>100</v>
      </c>
      <c r="X127" s="114"/>
      <c r="Y127" s="113">
        <f t="shared" si="22"/>
        <v>58.139999999999993</v>
      </c>
      <c r="Z127" s="115">
        <f t="shared" si="23"/>
        <v>0</v>
      </c>
      <c r="AA127" s="114"/>
      <c r="AB127" s="113" t="str">
        <f t="shared" si="24"/>
        <v>_</v>
      </c>
      <c r="AC127" s="115" t="str">
        <f t="shared" si="25"/>
        <v>_</v>
      </c>
      <c r="AD127" s="114"/>
      <c r="AE127" s="113" t="str">
        <f t="shared" si="26"/>
        <v>_</v>
      </c>
      <c r="AF127" s="115" t="str">
        <f t="shared" si="27"/>
        <v>_</v>
      </c>
      <c r="AG127" s="114"/>
      <c r="AH127" s="113" t="str">
        <f t="shared" si="28"/>
        <v>_</v>
      </c>
      <c r="AI127" s="115" t="str">
        <f t="shared" si="29"/>
        <v>_</v>
      </c>
      <c r="AJ127" s="114"/>
      <c r="AK127" s="113">
        <f t="shared" si="30"/>
        <v>58.139999999999993</v>
      </c>
      <c r="AL127" s="115">
        <f t="shared" si="31"/>
        <v>0</v>
      </c>
      <c r="AM127" s="114"/>
    </row>
    <row r="128" spans="1:39" ht="13.2">
      <c r="A128" s="6">
        <v>1</v>
      </c>
      <c r="B128" s="111" t="s">
        <v>34</v>
      </c>
      <c r="C128" s="173" t="s">
        <v>285</v>
      </c>
      <c r="D128" s="165" t="s">
        <v>439</v>
      </c>
      <c r="E128" s="167" t="s">
        <v>440</v>
      </c>
      <c r="F128" s="94">
        <v>4</v>
      </c>
      <c r="G128" s="111" t="str">
        <f t="shared" si="16"/>
        <v>Kleedruimte/ douche</v>
      </c>
      <c r="H128" s="164" t="s">
        <v>249</v>
      </c>
      <c r="I128" s="112">
        <v>3</v>
      </c>
      <c r="J128" s="111" t="str">
        <f t="shared" si="17"/>
        <v>Harde vloer zonder polymeer beschermlaag, met behandeling</v>
      </c>
      <c r="K128" s="168">
        <v>36.5</v>
      </c>
      <c r="L128" s="113">
        <f t="shared" si="18"/>
        <v>36.5</v>
      </c>
      <c r="M128" s="138">
        <f t="shared" si="19"/>
        <v>0</v>
      </c>
      <c r="N128" s="114"/>
      <c r="O128" s="94" t="s">
        <v>156</v>
      </c>
      <c r="P128" s="94"/>
      <c r="Q128" s="94"/>
      <c r="R128" s="94"/>
      <c r="S128" s="114"/>
      <c r="T128" s="110" t="str">
        <f t="shared" si="20"/>
        <v>Sanitair</v>
      </c>
      <c r="U128" s="110" t="str">
        <f t="shared" si="21"/>
        <v>AQL 4%</v>
      </c>
      <c r="V128" s="114"/>
      <c r="W128" s="170">
        <v>100</v>
      </c>
      <c r="X128" s="114"/>
      <c r="Y128" s="113">
        <f t="shared" si="22"/>
        <v>74.459999999999994</v>
      </c>
      <c r="Z128" s="115">
        <f t="shared" si="23"/>
        <v>0</v>
      </c>
      <c r="AA128" s="114"/>
      <c r="AB128" s="113" t="str">
        <f t="shared" si="24"/>
        <v>_</v>
      </c>
      <c r="AC128" s="115" t="str">
        <f t="shared" si="25"/>
        <v>_</v>
      </c>
      <c r="AD128" s="114"/>
      <c r="AE128" s="113" t="str">
        <f t="shared" si="26"/>
        <v>_</v>
      </c>
      <c r="AF128" s="115" t="str">
        <f t="shared" si="27"/>
        <v>_</v>
      </c>
      <c r="AG128" s="114"/>
      <c r="AH128" s="113" t="str">
        <f t="shared" si="28"/>
        <v>_</v>
      </c>
      <c r="AI128" s="115" t="str">
        <f t="shared" si="29"/>
        <v>_</v>
      </c>
      <c r="AJ128" s="114"/>
      <c r="AK128" s="113">
        <f t="shared" si="30"/>
        <v>74.459999999999994</v>
      </c>
      <c r="AL128" s="115">
        <f t="shared" si="31"/>
        <v>0</v>
      </c>
      <c r="AM128" s="114"/>
    </row>
    <row r="129" spans="1:39" ht="13.2">
      <c r="A129" s="6">
        <v>1</v>
      </c>
      <c r="B129" s="111" t="s">
        <v>34</v>
      </c>
      <c r="C129" s="173" t="s">
        <v>285</v>
      </c>
      <c r="D129" s="165" t="s">
        <v>441</v>
      </c>
      <c r="E129" s="167" t="s">
        <v>442</v>
      </c>
      <c r="F129" s="94">
        <v>7</v>
      </c>
      <c r="G129" s="111" t="str">
        <f t="shared" si="16"/>
        <v>Leslokalen praktijk</v>
      </c>
      <c r="H129" s="164" t="s">
        <v>223</v>
      </c>
      <c r="I129" s="112">
        <v>3</v>
      </c>
      <c r="J129" s="111" t="str">
        <f t="shared" si="17"/>
        <v>Harde vloer zonder polymeer beschermlaag, met behandeling</v>
      </c>
      <c r="K129" s="168">
        <v>18.399999999999999</v>
      </c>
      <c r="L129" s="113">
        <f t="shared" si="18"/>
        <v>18.399999999999999</v>
      </c>
      <c r="M129" s="138">
        <f t="shared" si="19"/>
        <v>0</v>
      </c>
      <c r="N129" s="114"/>
      <c r="O129" s="94" t="s">
        <v>162</v>
      </c>
      <c r="P129" s="94"/>
      <c r="Q129" s="94"/>
      <c r="R129" s="94"/>
      <c r="S129" s="114"/>
      <c r="T129" s="110" t="str">
        <f t="shared" si="20"/>
        <v>Les</v>
      </c>
      <c r="U129" s="110" t="str">
        <f t="shared" si="21"/>
        <v>AQL 7%</v>
      </c>
      <c r="V129" s="114"/>
      <c r="W129" s="170">
        <v>100</v>
      </c>
      <c r="X129" s="114"/>
      <c r="Y129" s="113">
        <f t="shared" si="22"/>
        <v>22.815999999999999</v>
      </c>
      <c r="Z129" s="115">
        <f t="shared" si="23"/>
        <v>0</v>
      </c>
      <c r="AA129" s="114"/>
      <c r="AB129" s="113" t="str">
        <f t="shared" si="24"/>
        <v>_</v>
      </c>
      <c r="AC129" s="115" t="str">
        <f t="shared" si="25"/>
        <v>_</v>
      </c>
      <c r="AD129" s="114"/>
      <c r="AE129" s="113" t="str">
        <f t="shared" si="26"/>
        <v>_</v>
      </c>
      <c r="AF129" s="115" t="str">
        <f t="shared" si="27"/>
        <v>_</v>
      </c>
      <c r="AG129" s="114"/>
      <c r="AH129" s="113" t="str">
        <f t="shared" si="28"/>
        <v>_</v>
      </c>
      <c r="AI129" s="115" t="str">
        <f t="shared" si="29"/>
        <v>_</v>
      </c>
      <c r="AJ129" s="114"/>
      <c r="AK129" s="113">
        <f t="shared" si="30"/>
        <v>22.815999999999999</v>
      </c>
      <c r="AL129" s="115">
        <f t="shared" si="31"/>
        <v>0</v>
      </c>
      <c r="AM129" s="114"/>
    </row>
    <row r="130" spans="1:39" ht="13.2">
      <c r="A130" s="6">
        <v>1</v>
      </c>
      <c r="B130" s="111" t="s">
        <v>34</v>
      </c>
      <c r="C130" s="173" t="s">
        <v>285</v>
      </c>
      <c r="D130" s="165" t="s">
        <v>443</v>
      </c>
      <c r="E130" s="167" t="s">
        <v>278</v>
      </c>
      <c r="F130" s="94">
        <v>3</v>
      </c>
      <c r="G130" s="111" t="str">
        <f t="shared" si="16"/>
        <v>Verkeersruimte / Garderobe / Wachtruimte</v>
      </c>
      <c r="H130" s="164" t="s">
        <v>444</v>
      </c>
      <c r="I130" s="112">
        <v>3</v>
      </c>
      <c r="J130" s="111" t="str">
        <f t="shared" si="17"/>
        <v>Harde vloer zonder polymeer beschermlaag, met behandeling</v>
      </c>
      <c r="K130" s="168">
        <v>48.8</v>
      </c>
      <c r="L130" s="113">
        <f t="shared" si="18"/>
        <v>48.8</v>
      </c>
      <c r="M130" s="138">
        <f t="shared" si="19"/>
        <v>0</v>
      </c>
      <c r="N130" s="114"/>
      <c r="O130" s="94" t="s">
        <v>156</v>
      </c>
      <c r="P130" s="94"/>
      <c r="Q130" s="94"/>
      <c r="R130" s="94"/>
      <c r="S130" s="114"/>
      <c r="T130" s="110" t="str">
        <f t="shared" si="20"/>
        <v>Verkeer</v>
      </c>
      <c r="U130" s="110" t="str">
        <f t="shared" si="21"/>
        <v>AQL 7%</v>
      </c>
      <c r="V130" s="114"/>
      <c r="W130" s="170">
        <v>100</v>
      </c>
      <c r="X130" s="114"/>
      <c r="Y130" s="113">
        <f t="shared" si="22"/>
        <v>99.551999999999992</v>
      </c>
      <c r="Z130" s="115">
        <f t="shared" si="23"/>
        <v>0</v>
      </c>
      <c r="AA130" s="114"/>
      <c r="AB130" s="113" t="str">
        <f t="shared" si="24"/>
        <v>_</v>
      </c>
      <c r="AC130" s="115" t="str">
        <f t="shared" si="25"/>
        <v>_</v>
      </c>
      <c r="AD130" s="114"/>
      <c r="AE130" s="113" t="str">
        <f t="shared" si="26"/>
        <v>_</v>
      </c>
      <c r="AF130" s="115" t="str">
        <f t="shared" si="27"/>
        <v>_</v>
      </c>
      <c r="AG130" s="114"/>
      <c r="AH130" s="113" t="str">
        <f t="shared" si="28"/>
        <v>_</v>
      </c>
      <c r="AI130" s="115" t="str">
        <f t="shared" si="29"/>
        <v>_</v>
      </c>
      <c r="AJ130" s="114"/>
      <c r="AK130" s="113">
        <f t="shared" si="30"/>
        <v>99.551999999999992</v>
      </c>
      <c r="AL130" s="115">
        <f t="shared" si="31"/>
        <v>0</v>
      </c>
      <c r="AM130" s="114"/>
    </row>
    <row r="131" spans="1:39" ht="13.2">
      <c r="A131" s="6">
        <v>1</v>
      </c>
      <c r="B131" s="111" t="s">
        <v>34</v>
      </c>
      <c r="C131" s="173" t="s">
        <v>285</v>
      </c>
      <c r="D131" s="165" t="s">
        <v>445</v>
      </c>
      <c r="E131" s="167" t="s">
        <v>446</v>
      </c>
      <c r="F131" s="94">
        <v>3</v>
      </c>
      <c r="G131" s="111" t="str">
        <f t="shared" si="16"/>
        <v>Verkeersruimte / Garderobe / Wachtruimte</v>
      </c>
      <c r="H131" s="164" t="s">
        <v>447</v>
      </c>
      <c r="I131" s="112">
        <v>3</v>
      </c>
      <c r="J131" s="111" t="str">
        <f t="shared" si="17"/>
        <v>Harde vloer zonder polymeer beschermlaag, met behandeling</v>
      </c>
      <c r="K131" s="168">
        <v>83</v>
      </c>
      <c r="L131" s="113">
        <f t="shared" si="18"/>
        <v>83</v>
      </c>
      <c r="M131" s="138">
        <f t="shared" si="19"/>
        <v>0</v>
      </c>
      <c r="N131" s="114"/>
      <c r="O131" s="94" t="s">
        <v>156</v>
      </c>
      <c r="P131" s="94"/>
      <c r="Q131" s="94"/>
      <c r="R131" s="94"/>
      <c r="S131" s="114"/>
      <c r="T131" s="110" t="str">
        <f t="shared" si="20"/>
        <v>Verkeer</v>
      </c>
      <c r="U131" s="110" t="str">
        <f t="shared" si="21"/>
        <v>AQL 7%</v>
      </c>
      <c r="V131" s="114"/>
      <c r="W131" s="170">
        <v>100</v>
      </c>
      <c r="X131" s="114"/>
      <c r="Y131" s="113">
        <f t="shared" si="22"/>
        <v>169.32</v>
      </c>
      <c r="Z131" s="115">
        <f t="shared" si="23"/>
        <v>0</v>
      </c>
      <c r="AA131" s="114"/>
      <c r="AB131" s="113" t="str">
        <f t="shared" si="24"/>
        <v>_</v>
      </c>
      <c r="AC131" s="115" t="str">
        <f t="shared" si="25"/>
        <v>_</v>
      </c>
      <c r="AD131" s="114"/>
      <c r="AE131" s="113" t="str">
        <f t="shared" si="26"/>
        <v>_</v>
      </c>
      <c r="AF131" s="115" t="str">
        <f t="shared" si="27"/>
        <v>_</v>
      </c>
      <c r="AG131" s="114"/>
      <c r="AH131" s="113" t="str">
        <f t="shared" si="28"/>
        <v>_</v>
      </c>
      <c r="AI131" s="115" t="str">
        <f t="shared" si="29"/>
        <v>_</v>
      </c>
      <c r="AJ131" s="114"/>
      <c r="AK131" s="113">
        <f t="shared" si="30"/>
        <v>169.32</v>
      </c>
      <c r="AL131" s="115">
        <f t="shared" si="31"/>
        <v>0</v>
      </c>
      <c r="AM131" s="114"/>
    </row>
    <row r="132" spans="1:39" ht="13.2">
      <c r="A132" s="6">
        <v>1</v>
      </c>
      <c r="B132" s="111" t="s">
        <v>34</v>
      </c>
      <c r="C132" s="173" t="s">
        <v>285</v>
      </c>
      <c r="D132" s="165" t="s">
        <v>448</v>
      </c>
      <c r="E132" s="167" t="s">
        <v>449</v>
      </c>
      <c r="F132" s="94">
        <v>3</v>
      </c>
      <c r="G132" s="111" t="str">
        <f t="shared" si="16"/>
        <v>Verkeersruimte / Garderobe / Wachtruimte</v>
      </c>
      <c r="H132" s="164" t="s">
        <v>388</v>
      </c>
      <c r="I132" s="112">
        <v>1</v>
      </c>
      <c r="J132" s="111" t="str">
        <f t="shared" si="17"/>
        <v>Vloerafwerking met polymeer beschermlaag</v>
      </c>
      <c r="K132" s="168">
        <v>22.1</v>
      </c>
      <c r="L132" s="113">
        <f t="shared" si="18"/>
        <v>22.1</v>
      </c>
      <c r="M132" s="138">
        <f t="shared" si="19"/>
        <v>0</v>
      </c>
      <c r="N132" s="114"/>
      <c r="O132" s="94" t="s">
        <v>156</v>
      </c>
      <c r="P132" s="94"/>
      <c r="Q132" s="94"/>
      <c r="R132" s="94"/>
      <c r="S132" s="114"/>
      <c r="T132" s="110" t="str">
        <f t="shared" si="20"/>
        <v>Verkeer</v>
      </c>
      <c r="U132" s="110" t="str">
        <f t="shared" si="21"/>
        <v>AQL 7%</v>
      </c>
      <c r="V132" s="114"/>
      <c r="W132" s="170">
        <v>100</v>
      </c>
      <c r="X132" s="114"/>
      <c r="Y132" s="113">
        <f t="shared" si="22"/>
        <v>45.084000000000003</v>
      </c>
      <c r="Z132" s="115">
        <f t="shared" si="23"/>
        <v>0</v>
      </c>
      <c r="AA132" s="114"/>
      <c r="AB132" s="113" t="str">
        <f t="shared" si="24"/>
        <v>_</v>
      </c>
      <c r="AC132" s="115" t="str">
        <f t="shared" si="25"/>
        <v>_</v>
      </c>
      <c r="AD132" s="114"/>
      <c r="AE132" s="113" t="str">
        <f t="shared" si="26"/>
        <v>_</v>
      </c>
      <c r="AF132" s="115" t="str">
        <f t="shared" si="27"/>
        <v>_</v>
      </c>
      <c r="AG132" s="114"/>
      <c r="AH132" s="113" t="str">
        <f t="shared" si="28"/>
        <v>_</v>
      </c>
      <c r="AI132" s="115" t="str">
        <f t="shared" si="29"/>
        <v>_</v>
      </c>
      <c r="AJ132" s="114"/>
      <c r="AK132" s="113">
        <f t="shared" si="30"/>
        <v>45.084000000000003</v>
      </c>
      <c r="AL132" s="115">
        <f t="shared" si="31"/>
        <v>0</v>
      </c>
      <c r="AM132" s="114"/>
    </row>
    <row r="133" spans="1:39" ht="13.2">
      <c r="A133" s="6">
        <v>1</v>
      </c>
      <c r="B133" s="111" t="s">
        <v>34</v>
      </c>
      <c r="C133" s="173" t="s">
        <v>285</v>
      </c>
      <c r="D133" s="165" t="s">
        <v>450</v>
      </c>
      <c r="E133" s="167" t="s">
        <v>451</v>
      </c>
      <c r="F133" s="94">
        <v>6</v>
      </c>
      <c r="G133" s="111" t="str">
        <f t="shared" ref="G133:G196" si="32">VLOOKUP(F133,cat_omschrijving,2,0)</f>
        <v>Leslokalen theorie</v>
      </c>
      <c r="H133" s="164" t="s">
        <v>388</v>
      </c>
      <c r="I133" s="112">
        <v>1</v>
      </c>
      <c r="J133" s="111" t="str">
        <f t="shared" ref="J133:J196" si="33">VLOOKUP(I133,Legenda_vloerafwerking,2,0)</f>
        <v>Vloerafwerking met polymeer beschermlaag</v>
      </c>
      <c r="K133" s="168">
        <v>55.5</v>
      </c>
      <c r="L133" s="113">
        <f t="shared" ref="L133:L196" si="34">K133</f>
        <v>55.5</v>
      </c>
      <c r="M133" s="138">
        <f t="shared" ref="M133:M196" si="35">K133-L133</f>
        <v>0</v>
      </c>
      <c r="N133" s="114"/>
      <c r="O133" s="94" t="s">
        <v>162</v>
      </c>
      <c r="P133" s="94"/>
      <c r="Q133" s="94"/>
      <c r="R133" s="94"/>
      <c r="S133" s="114"/>
      <c r="T133" s="110" t="str">
        <f t="shared" ref="T133:T196" si="36">IF(F133="nio","_",VLOOKUP(F133,cat_omschrijving,3,0))</f>
        <v>Les</v>
      </c>
      <c r="U133" s="110" t="str">
        <f t="shared" ref="U133:U196" si="37">IF(F133="nio","_",VLOOKUP(F133,cat_omschrijving,4,0))</f>
        <v>AQL 7%</v>
      </c>
      <c r="V133" s="114"/>
      <c r="W133" s="170">
        <v>100</v>
      </c>
      <c r="X133" s="114"/>
      <c r="Y133" s="113">
        <f t="shared" ref="Y133:Y196" si="38">IF(F133="nio","_",(L133/W133)*VLOOKUP(O133,Aanpassing_frequenties,3,0))*VLOOKUP(O133,Aanpassing_frequenties,4,0)</f>
        <v>68.820000000000007</v>
      </c>
      <c r="Z133" s="115">
        <f t="shared" ref="Z133:Z196" si="39">Y133*Rekentarief</f>
        <v>0</v>
      </c>
      <c r="AA133" s="114"/>
      <c r="AB133" s="113" t="str">
        <f t="shared" ref="AB133:AB196" si="40">IF(OR($F133="nio",P133=""),"_",($L133/$W133)*VLOOKUP(P133,Aanpassing_frequenties,3,0))</f>
        <v>_</v>
      </c>
      <c r="AC133" s="115" t="str">
        <f t="shared" ref="AC133:AC196" si="41">IF(OR($F133="nio",P133=""),"_",AB133*Rekentarief30)</f>
        <v>_</v>
      </c>
      <c r="AD133" s="114"/>
      <c r="AE133" s="113" t="str">
        <f t="shared" ref="AE133:AE196" si="42">IF(OR($F133="nio",Q133=""),"_",($L133/$W133)*VLOOKUP(Q133,Aanpassing_frequenties,3,0))</f>
        <v>_</v>
      </c>
      <c r="AF133" s="115" t="str">
        <f t="shared" ref="AF133:AF196" si="43">IF(OR($F133="nio",Q133=""),"_",AE133*Rekentarief50)</f>
        <v>_</v>
      </c>
      <c r="AG133" s="114"/>
      <c r="AH133" s="113" t="str">
        <f t="shared" ref="AH133:AH196" si="44">IF(OR($F133="nio",R133=""),"_",($L133/$W133)*VLOOKUP(R133,Aanpassing_frequenties,3,0))</f>
        <v>_</v>
      </c>
      <c r="AI133" s="115" t="str">
        <f t="shared" ref="AI133:AI196" si="45">IF(OR($F133="nio",R133=""),"_",AH133*rekentarief150)</f>
        <v>_</v>
      </c>
      <c r="AJ133" s="114"/>
      <c r="AK133" s="113">
        <f t="shared" ref="AK133:AK196" si="46">IF(F133="nio","_",SUM(Y133,AB133,AE133,AH133))</f>
        <v>68.820000000000007</v>
      </c>
      <c r="AL133" s="115">
        <f t="shared" ref="AL133:AL196" si="47">IF(F133="nio","_",SUM(Z133,AC133,AF133,AI133))</f>
        <v>0</v>
      </c>
      <c r="AM133" s="114"/>
    </row>
    <row r="134" spans="1:39" ht="13.2">
      <c r="A134" s="6">
        <v>1</v>
      </c>
      <c r="B134" s="111" t="s">
        <v>34</v>
      </c>
      <c r="C134" s="173" t="s">
        <v>285</v>
      </c>
      <c r="D134" s="165" t="s">
        <v>452</v>
      </c>
      <c r="E134" s="167" t="s">
        <v>453</v>
      </c>
      <c r="F134" s="94">
        <v>1</v>
      </c>
      <c r="G134" s="111" t="str">
        <f t="shared" si="32"/>
        <v xml:space="preserve">Kantoorruimte / vergaderruimte </v>
      </c>
      <c r="H134" s="164" t="s">
        <v>258</v>
      </c>
      <c r="I134" s="112">
        <v>4</v>
      </c>
      <c r="J134" s="111" t="str">
        <f t="shared" si="33"/>
        <v>Tapijt</v>
      </c>
      <c r="K134" s="168">
        <v>40.1</v>
      </c>
      <c r="L134" s="113">
        <f t="shared" si="34"/>
        <v>40.1</v>
      </c>
      <c r="M134" s="138">
        <f t="shared" si="35"/>
        <v>0</v>
      </c>
      <c r="N134" s="114"/>
      <c r="O134" s="94" t="s">
        <v>162</v>
      </c>
      <c r="P134" s="94"/>
      <c r="Q134" s="94"/>
      <c r="R134" s="94"/>
      <c r="S134" s="114"/>
      <c r="T134" s="110" t="str">
        <f t="shared" si="36"/>
        <v>Bureau</v>
      </c>
      <c r="U134" s="110" t="str">
        <f t="shared" si="37"/>
        <v>AQL 7%</v>
      </c>
      <c r="V134" s="114"/>
      <c r="W134" s="170">
        <v>100</v>
      </c>
      <c r="X134" s="114"/>
      <c r="Y134" s="113">
        <f t="shared" si="38"/>
        <v>49.724000000000004</v>
      </c>
      <c r="Z134" s="115">
        <f t="shared" si="39"/>
        <v>0</v>
      </c>
      <c r="AA134" s="114"/>
      <c r="AB134" s="113" t="str">
        <f t="shared" si="40"/>
        <v>_</v>
      </c>
      <c r="AC134" s="115" t="str">
        <f t="shared" si="41"/>
        <v>_</v>
      </c>
      <c r="AD134" s="114"/>
      <c r="AE134" s="113" t="str">
        <f t="shared" si="42"/>
        <v>_</v>
      </c>
      <c r="AF134" s="115" t="str">
        <f t="shared" si="43"/>
        <v>_</v>
      </c>
      <c r="AG134" s="114"/>
      <c r="AH134" s="113" t="str">
        <f t="shared" si="44"/>
        <v>_</v>
      </c>
      <c r="AI134" s="115" t="str">
        <f t="shared" si="45"/>
        <v>_</v>
      </c>
      <c r="AJ134" s="114"/>
      <c r="AK134" s="113">
        <f t="shared" si="46"/>
        <v>49.724000000000004</v>
      </c>
      <c r="AL134" s="115">
        <f t="shared" si="47"/>
        <v>0</v>
      </c>
      <c r="AM134" s="114"/>
    </row>
    <row r="135" spans="1:39" ht="13.2">
      <c r="A135" s="6">
        <v>1</v>
      </c>
      <c r="B135" s="111" t="s">
        <v>34</v>
      </c>
      <c r="C135" s="173" t="s">
        <v>285</v>
      </c>
      <c r="D135" s="165" t="s">
        <v>454</v>
      </c>
      <c r="E135" s="167" t="s">
        <v>455</v>
      </c>
      <c r="F135" s="94">
        <v>2</v>
      </c>
      <c r="G135" s="111" t="str">
        <f t="shared" si="32"/>
        <v>Sanitaire ruimte</v>
      </c>
      <c r="H135" s="164" t="s">
        <v>249</v>
      </c>
      <c r="I135" s="112">
        <v>3</v>
      </c>
      <c r="J135" s="111" t="str">
        <f t="shared" si="33"/>
        <v>Harde vloer zonder polymeer beschermlaag, met behandeling</v>
      </c>
      <c r="K135" s="168">
        <v>17.010000000000002</v>
      </c>
      <c r="L135" s="113">
        <f t="shared" si="34"/>
        <v>17.010000000000002</v>
      </c>
      <c r="M135" s="138">
        <f t="shared" si="35"/>
        <v>0</v>
      </c>
      <c r="N135" s="114"/>
      <c r="O135" s="94" t="s">
        <v>159</v>
      </c>
      <c r="P135" s="94"/>
      <c r="Q135" s="94"/>
      <c r="R135" s="94"/>
      <c r="S135" s="114"/>
      <c r="T135" s="110" t="str">
        <f t="shared" si="36"/>
        <v>Sanitair</v>
      </c>
      <c r="U135" s="110" t="str">
        <f t="shared" si="37"/>
        <v>AQL 4%</v>
      </c>
      <c r="V135" s="114"/>
      <c r="W135" s="170">
        <v>100</v>
      </c>
      <c r="X135" s="114"/>
      <c r="Y135" s="113">
        <f t="shared" si="38"/>
        <v>36.40140000000001</v>
      </c>
      <c r="Z135" s="115">
        <f t="shared" si="39"/>
        <v>0</v>
      </c>
      <c r="AA135" s="114"/>
      <c r="AB135" s="113" t="str">
        <f t="shared" si="40"/>
        <v>_</v>
      </c>
      <c r="AC135" s="115" t="str">
        <f t="shared" si="41"/>
        <v>_</v>
      </c>
      <c r="AD135" s="114"/>
      <c r="AE135" s="113" t="str">
        <f t="shared" si="42"/>
        <v>_</v>
      </c>
      <c r="AF135" s="115" t="str">
        <f t="shared" si="43"/>
        <v>_</v>
      </c>
      <c r="AG135" s="114"/>
      <c r="AH135" s="113" t="str">
        <f t="shared" si="44"/>
        <v>_</v>
      </c>
      <c r="AI135" s="115" t="str">
        <f t="shared" si="45"/>
        <v>_</v>
      </c>
      <c r="AJ135" s="114"/>
      <c r="AK135" s="113">
        <f t="shared" si="46"/>
        <v>36.40140000000001</v>
      </c>
      <c r="AL135" s="115">
        <f t="shared" si="47"/>
        <v>0</v>
      </c>
      <c r="AM135" s="114"/>
    </row>
    <row r="136" spans="1:39" ht="13.2">
      <c r="A136" s="6">
        <v>1</v>
      </c>
      <c r="B136" s="111" t="s">
        <v>34</v>
      </c>
      <c r="C136" s="173" t="s">
        <v>285</v>
      </c>
      <c r="D136" s="165" t="s">
        <v>456</v>
      </c>
      <c r="E136" s="167" t="s">
        <v>457</v>
      </c>
      <c r="F136" s="94">
        <v>2</v>
      </c>
      <c r="G136" s="111" t="str">
        <f t="shared" si="32"/>
        <v>Sanitaire ruimte</v>
      </c>
      <c r="H136" s="164" t="s">
        <v>249</v>
      </c>
      <c r="I136" s="112">
        <v>3</v>
      </c>
      <c r="J136" s="111" t="str">
        <f t="shared" si="33"/>
        <v>Harde vloer zonder polymeer beschermlaag, met behandeling</v>
      </c>
      <c r="K136" s="168">
        <v>17.010000000000002</v>
      </c>
      <c r="L136" s="113">
        <f t="shared" si="34"/>
        <v>17.010000000000002</v>
      </c>
      <c r="M136" s="138">
        <f t="shared" si="35"/>
        <v>0</v>
      </c>
      <c r="N136" s="114"/>
      <c r="O136" s="94" t="s">
        <v>159</v>
      </c>
      <c r="P136" s="94"/>
      <c r="Q136" s="94"/>
      <c r="R136" s="94"/>
      <c r="S136" s="114"/>
      <c r="T136" s="110" t="str">
        <f t="shared" si="36"/>
        <v>Sanitair</v>
      </c>
      <c r="U136" s="110" t="str">
        <f t="shared" si="37"/>
        <v>AQL 4%</v>
      </c>
      <c r="V136" s="114"/>
      <c r="W136" s="170">
        <v>100</v>
      </c>
      <c r="X136" s="114"/>
      <c r="Y136" s="113">
        <f t="shared" si="38"/>
        <v>36.40140000000001</v>
      </c>
      <c r="Z136" s="115">
        <f t="shared" si="39"/>
        <v>0</v>
      </c>
      <c r="AA136" s="114"/>
      <c r="AB136" s="113" t="str">
        <f t="shared" si="40"/>
        <v>_</v>
      </c>
      <c r="AC136" s="115" t="str">
        <f t="shared" si="41"/>
        <v>_</v>
      </c>
      <c r="AD136" s="114"/>
      <c r="AE136" s="113" t="str">
        <f t="shared" si="42"/>
        <v>_</v>
      </c>
      <c r="AF136" s="115" t="str">
        <f t="shared" si="43"/>
        <v>_</v>
      </c>
      <c r="AG136" s="114"/>
      <c r="AH136" s="113" t="str">
        <f t="shared" si="44"/>
        <v>_</v>
      </c>
      <c r="AI136" s="115" t="str">
        <f t="shared" si="45"/>
        <v>_</v>
      </c>
      <c r="AJ136" s="114"/>
      <c r="AK136" s="113">
        <f t="shared" si="46"/>
        <v>36.40140000000001</v>
      </c>
      <c r="AL136" s="115">
        <f t="shared" si="47"/>
        <v>0</v>
      </c>
      <c r="AM136" s="114"/>
    </row>
    <row r="137" spans="1:39" ht="13.2">
      <c r="A137" s="6">
        <v>1</v>
      </c>
      <c r="B137" s="111" t="s">
        <v>34</v>
      </c>
      <c r="C137" s="173" t="s">
        <v>285</v>
      </c>
      <c r="D137" s="165" t="s">
        <v>458</v>
      </c>
      <c r="E137" s="167" t="s">
        <v>451</v>
      </c>
      <c r="F137" s="94">
        <v>6</v>
      </c>
      <c r="G137" s="111" t="str">
        <f t="shared" si="32"/>
        <v>Leslokalen theorie</v>
      </c>
      <c r="H137" s="164" t="s">
        <v>388</v>
      </c>
      <c r="I137" s="112">
        <v>1</v>
      </c>
      <c r="J137" s="111" t="str">
        <f t="shared" si="33"/>
        <v>Vloerafwerking met polymeer beschermlaag</v>
      </c>
      <c r="K137" s="168">
        <v>55.5</v>
      </c>
      <c r="L137" s="113">
        <f t="shared" si="34"/>
        <v>55.5</v>
      </c>
      <c r="M137" s="138">
        <f t="shared" si="35"/>
        <v>0</v>
      </c>
      <c r="N137" s="114"/>
      <c r="O137" s="94" t="s">
        <v>162</v>
      </c>
      <c r="P137" s="94"/>
      <c r="Q137" s="94"/>
      <c r="R137" s="94"/>
      <c r="S137" s="114"/>
      <c r="T137" s="110" t="str">
        <f t="shared" si="36"/>
        <v>Les</v>
      </c>
      <c r="U137" s="110" t="str">
        <f t="shared" si="37"/>
        <v>AQL 7%</v>
      </c>
      <c r="V137" s="114"/>
      <c r="W137" s="170">
        <v>100</v>
      </c>
      <c r="X137" s="114"/>
      <c r="Y137" s="113">
        <f t="shared" si="38"/>
        <v>68.820000000000007</v>
      </c>
      <c r="Z137" s="115">
        <f t="shared" si="39"/>
        <v>0</v>
      </c>
      <c r="AA137" s="114"/>
      <c r="AB137" s="113" t="str">
        <f t="shared" si="40"/>
        <v>_</v>
      </c>
      <c r="AC137" s="115" t="str">
        <f t="shared" si="41"/>
        <v>_</v>
      </c>
      <c r="AD137" s="114"/>
      <c r="AE137" s="113" t="str">
        <f t="shared" si="42"/>
        <v>_</v>
      </c>
      <c r="AF137" s="115" t="str">
        <f t="shared" si="43"/>
        <v>_</v>
      </c>
      <c r="AG137" s="114"/>
      <c r="AH137" s="113" t="str">
        <f t="shared" si="44"/>
        <v>_</v>
      </c>
      <c r="AI137" s="115" t="str">
        <f t="shared" si="45"/>
        <v>_</v>
      </c>
      <c r="AJ137" s="114"/>
      <c r="AK137" s="113">
        <f t="shared" si="46"/>
        <v>68.820000000000007</v>
      </c>
      <c r="AL137" s="115">
        <f t="shared" si="47"/>
        <v>0</v>
      </c>
      <c r="AM137" s="114"/>
    </row>
    <row r="138" spans="1:39" ht="13.2">
      <c r="A138" s="6">
        <v>1</v>
      </c>
      <c r="B138" s="111" t="s">
        <v>34</v>
      </c>
      <c r="C138" s="173" t="s">
        <v>285</v>
      </c>
      <c r="D138" s="165" t="s">
        <v>459</v>
      </c>
      <c r="E138" s="167" t="s">
        <v>460</v>
      </c>
      <c r="F138" s="94">
        <v>2</v>
      </c>
      <c r="G138" s="111" t="str">
        <f t="shared" si="32"/>
        <v>Sanitaire ruimte</v>
      </c>
      <c r="H138" s="164" t="s">
        <v>444</v>
      </c>
      <c r="I138" s="112">
        <v>3</v>
      </c>
      <c r="J138" s="111" t="str">
        <f t="shared" si="33"/>
        <v>Harde vloer zonder polymeer beschermlaag, met behandeling</v>
      </c>
      <c r="K138" s="168">
        <v>16.7</v>
      </c>
      <c r="L138" s="113">
        <f t="shared" si="34"/>
        <v>16.7</v>
      </c>
      <c r="M138" s="138">
        <f t="shared" si="35"/>
        <v>0</v>
      </c>
      <c r="N138" s="114"/>
      <c r="O138" s="94" t="s">
        <v>156</v>
      </c>
      <c r="P138" s="94"/>
      <c r="Q138" s="94"/>
      <c r="R138" s="94"/>
      <c r="S138" s="114"/>
      <c r="T138" s="110" t="str">
        <f t="shared" si="36"/>
        <v>Sanitair</v>
      </c>
      <c r="U138" s="110" t="str">
        <f t="shared" si="37"/>
        <v>AQL 4%</v>
      </c>
      <c r="V138" s="114"/>
      <c r="W138" s="170">
        <v>100</v>
      </c>
      <c r="X138" s="114"/>
      <c r="Y138" s="113">
        <f t="shared" si="38"/>
        <v>34.067999999999998</v>
      </c>
      <c r="Z138" s="115">
        <f t="shared" si="39"/>
        <v>0</v>
      </c>
      <c r="AA138" s="114"/>
      <c r="AB138" s="113" t="str">
        <f t="shared" si="40"/>
        <v>_</v>
      </c>
      <c r="AC138" s="115" t="str">
        <f t="shared" si="41"/>
        <v>_</v>
      </c>
      <c r="AD138" s="114"/>
      <c r="AE138" s="113" t="str">
        <f t="shared" si="42"/>
        <v>_</v>
      </c>
      <c r="AF138" s="115" t="str">
        <f t="shared" si="43"/>
        <v>_</v>
      </c>
      <c r="AG138" s="114"/>
      <c r="AH138" s="113" t="str">
        <f t="shared" si="44"/>
        <v>_</v>
      </c>
      <c r="AI138" s="115" t="str">
        <f t="shared" si="45"/>
        <v>_</v>
      </c>
      <c r="AJ138" s="114"/>
      <c r="AK138" s="113">
        <f t="shared" si="46"/>
        <v>34.067999999999998</v>
      </c>
      <c r="AL138" s="115">
        <f t="shared" si="47"/>
        <v>0</v>
      </c>
      <c r="AM138" s="114"/>
    </row>
    <row r="139" spans="1:39" ht="13.2">
      <c r="A139" s="6">
        <v>1</v>
      </c>
      <c r="B139" s="111" t="s">
        <v>34</v>
      </c>
      <c r="C139" s="173" t="s">
        <v>285</v>
      </c>
      <c r="D139" s="165" t="s">
        <v>461</v>
      </c>
      <c r="E139" s="167" t="s">
        <v>451</v>
      </c>
      <c r="F139" s="94">
        <v>6</v>
      </c>
      <c r="G139" s="111" t="str">
        <f t="shared" si="32"/>
        <v>Leslokalen theorie</v>
      </c>
      <c r="H139" s="164" t="s">
        <v>388</v>
      </c>
      <c r="I139" s="112">
        <v>1</v>
      </c>
      <c r="J139" s="111" t="str">
        <f t="shared" si="33"/>
        <v>Vloerafwerking met polymeer beschermlaag</v>
      </c>
      <c r="K139" s="168">
        <v>54.1</v>
      </c>
      <c r="L139" s="113">
        <f t="shared" si="34"/>
        <v>54.1</v>
      </c>
      <c r="M139" s="138">
        <f t="shared" si="35"/>
        <v>0</v>
      </c>
      <c r="N139" s="114"/>
      <c r="O139" s="94" t="s">
        <v>162</v>
      </c>
      <c r="P139" s="94"/>
      <c r="Q139" s="94"/>
      <c r="R139" s="94"/>
      <c r="S139" s="114"/>
      <c r="T139" s="110" t="str">
        <f t="shared" si="36"/>
        <v>Les</v>
      </c>
      <c r="U139" s="110" t="str">
        <f t="shared" si="37"/>
        <v>AQL 7%</v>
      </c>
      <c r="V139" s="114"/>
      <c r="W139" s="170">
        <v>100</v>
      </c>
      <c r="X139" s="114"/>
      <c r="Y139" s="113">
        <f t="shared" si="38"/>
        <v>67.084000000000003</v>
      </c>
      <c r="Z139" s="115">
        <f t="shared" si="39"/>
        <v>0</v>
      </c>
      <c r="AA139" s="114"/>
      <c r="AB139" s="113" t="str">
        <f t="shared" si="40"/>
        <v>_</v>
      </c>
      <c r="AC139" s="115" t="str">
        <f t="shared" si="41"/>
        <v>_</v>
      </c>
      <c r="AD139" s="114"/>
      <c r="AE139" s="113" t="str">
        <f t="shared" si="42"/>
        <v>_</v>
      </c>
      <c r="AF139" s="115" t="str">
        <f t="shared" si="43"/>
        <v>_</v>
      </c>
      <c r="AG139" s="114"/>
      <c r="AH139" s="113" t="str">
        <f t="shared" si="44"/>
        <v>_</v>
      </c>
      <c r="AI139" s="115" t="str">
        <f t="shared" si="45"/>
        <v>_</v>
      </c>
      <c r="AJ139" s="114"/>
      <c r="AK139" s="113">
        <f t="shared" si="46"/>
        <v>67.084000000000003</v>
      </c>
      <c r="AL139" s="115">
        <f t="shared" si="47"/>
        <v>0</v>
      </c>
      <c r="AM139" s="114"/>
    </row>
    <row r="140" spans="1:39" ht="13.2">
      <c r="A140" s="6">
        <v>1</v>
      </c>
      <c r="B140" s="111" t="s">
        <v>34</v>
      </c>
      <c r="C140" s="173" t="s">
        <v>285</v>
      </c>
      <c r="D140" s="165" t="s">
        <v>462</v>
      </c>
      <c r="E140" s="167" t="s">
        <v>463</v>
      </c>
      <c r="F140" s="94">
        <v>7</v>
      </c>
      <c r="G140" s="111" t="str">
        <f t="shared" si="32"/>
        <v>Leslokalen praktijk</v>
      </c>
      <c r="H140" s="164" t="s">
        <v>388</v>
      </c>
      <c r="I140" s="112">
        <v>1</v>
      </c>
      <c r="J140" s="111" t="str">
        <f t="shared" si="33"/>
        <v>Vloerafwerking met polymeer beschermlaag</v>
      </c>
      <c r="K140" s="168">
        <v>224.8</v>
      </c>
      <c r="L140" s="113">
        <f t="shared" si="34"/>
        <v>224.8</v>
      </c>
      <c r="M140" s="138">
        <f t="shared" si="35"/>
        <v>0</v>
      </c>
      <c r="N140" s="114"/>
      <c r="O140" s="94" t="s">
        <v>162</v>
      </c>
      <c r="P140" s="94"/>
      <c r="Q140" s="94"/>
      <c r="R140" s="94"/>
      <c r="S140" s="114"/>
      <c r="T140" s="110" t="str">
        <f t="shared" si="36"/>
        <v>Les</v>
      </c>
      <c r="U140" s="110" t="str">
        <f t="shared" si="37"/>
        <v>AQL 7%</v>
      </c>
      <c r="V140" s="114"/>
      <c r="W140" s="170">
        <v>100</v>
      </c>
      <c r="X140" s="114"/>
      <c r="Y140" s="113">
        <f t="shared" si="38"/>
        <v>278.75200000000001</v>
      </c>
      <c r="Z140" s="115">
        <f t="shared" si="39"/>
        <v>0</v>
      </c>
      <c r="AA140" s="114"/>
      <c r="AB140" s="113" t="str">
        <f t="shared" si="40"/>
        <v>_</v>
      </c>
      <c r="AC140" s="115" t="str">
        <f t="shared" si="41"/>
        <v>_</v>
      </c>
      <c r="AD140" s="114"/>
      <c r="AE140" s="113" t="str">
        <f t="shared" si="42"/>
        <v>_</v>
      </c>
      <c r="AF140" s="115" t="str">
        <f t="shared" si="43"/>
        <v>_</v>
      </c>
      <c r="AG140" s="114"/>
      <c r="AH140" s="113" t="str">
        <f t="shared" si="44"/>
        <v>_</v>
      </c>
      <c r="AI140" s="115" t="str">
        <f t="shared" si="45"/>
        <v>_</v>
      </c>
      <c r="AJ140" s="114"/>
      <c r="AK140" s="113">
        <f t="shared" si="46"/>
        <v>278.75200000000001</v>
      </c>
      <c r="AL140" s="115">
        <f t="shared" si="47"/>
        <v>0</v>
      </c>
      <c r="AM140" s="114"/>
    </row>
    <row r="141" spans="1:39" ht="13.2">
      <c r="A141" s="6">
        <v>1</v>
      </c>
      <c r="B141" s="111" t="s">
        <v>34</v>
      </c>
      <c r="C141" s="173" t="s">
        <v>285</v>
      </c>
      <c r="D141" s="165" t="s">
        <v>464</v>
      </c>
      <c r="E141" s="167" t="s">
        <v>451</v>
      </c>
      <c r="F141" s="94">
        <v>6</v>
      </c>
      <c r="G141" s="111" t="str">
        <f t="shared" si="32"/>
        <v>Leslokalen theorie</v>
      </c>
      <c r="H141" s="164" t="s">
        <v>388</v>
      </c>
      <c r="I141" s="112">
        <v>1</v>
      </c>
      <c r="J141" s="111" t="str">
        <f t="shared" si="33"/>
        <v>Vloerafwerking met polymeer beschermlaag</v>
      </c>
      <c r="K141" s="168">
        <v>55.5</v>
      </c>
      <c r="L141" s="113">
        <f t="shared" si="34"/>
        <v>55.5</v>
      </c>
      <c r="M141" s="138">
        <f t="shared" si="35"/>
        <v>0</v>
      </c>
      <c r="N141" s="114"/>
      <c r="O141" s="94" t="s">
        <v>162</v>
      </c>
      <c r="P141" s="94"/>
      <c r="Q141" s="94"/>
      <c r="R141" s="94"/>
      <c r="S141" s="114"/>
      <c r="T141" s="110" t="str">
        <f t="shared" si="36"/>
        <v>Les</v>
      </c>
      <c r="U141" s="110" t="str">
        <f t="shared" si="37"/>
        <v>AQL 7%</v>
      </c>
      <c r="V141" s="114"/>
      <c r="W141" s="170">
        <v>100</v>
      </c>
      <c r="X141" s="114"/>
      <c r="Y141" s="113">
        <f t="shared" si="38"/>
        <v>68.820000000000007</v>
      </c>
      <c r="Z141" s="115">
        <f t="shared" si="39"/>
        <v>0</v>
      </c>
      <c r="AA141" s="114"/>
      <c r="AB141" s="113" t="str">
        <f t="shared" si="40"/>
        <v>_</v>
      </c>
      <c r="AC141" s="115" t="str">
        <f t="shared" si="41"/>
        <v>_</v>
      </c>
      <c r="AD141" s="114"/>
      <c r="AE141" s="113" t="str">
        <f t="shared" si="42"/>
        <v>_</v>
      </c>
      <c r="AF141" s="115" t="str">
        <f t="shared" si="43"/>
        <v>_</v>
      </c>
      <c r="AG141" s="114"/>
      <c r="AH141" s="113" t="str">
        <f t="shared" si="44"/>
        <v>_</v>
      </c>
      <c r="AI141" s="115" t="str">
        <f t="shared" si="45"/>
        <v>_</v>
      </c>
      <c r="AJ141" s="114"/>
      <c r="AK141" s="113">
        <f t="shared" si="46"/>
        <v>68.820000000000007</v>
      </c>
      <c r="AL141" s="115">
        <f t="shared" si="47"/>
        <v>0</v>
      </c>
      <c r="AM141" s="114"/>
    </row>
    <row r="142" spans="1:39" ht="13.2">
      <c r="A142" s="6">
        <v>1</v>
      </c>
      <c r="B142" s="111" t="s">
        <v>34</v>
      </c>
      <c r="C142" s="173" t="s">
        <v>220</v>
      </c>
      <c r="D142" s="165" t="s">
        <v>465</v>
      </c>
      <c r="E142" s="167" t="s">
        <v>466</v>
      </c>
      <c r="F142" s="94">
        <v>1</v>
      </c>
      <c r="G142" s="111" t="str">
        <f t="shared" si="32"/>
        <v xml:space="preserve">Kantoorruimte / vergaderruimte </v>
      </c>
      <c r="H142" s="164" t="s">
        <v>223</v>
      </c>
      <c r="I142" s="112">
        <v>3</v>
      </c>
      <c r="J142" s="111" t="str">
        <f t="shared" si="33"/>
        <v>Harde vloer zonder polymeer beschermlaag, met behandeling</v>
      </c>
      <c r="K142" s="168">
        <v>54.5</v>
      </c>
      <c r="L142" s="113">
        <f t="shared" si="34"/>
        <v>54.5</v>
      </c>
      <c r="M142" s="138">
        <f t="shared" si="35"/>
        <v>0</v>
      </c>
      <c r="N142" s="114"/>
      <c r="O142" s="94" t="s">
        <v>164</v>
      </c>
      <c r="P142" s="94"/>
      <c r="Q142" s="94"/>
      <c r="R142" s="94"/>
      <c r="S142" s="114"/>
      <c r="T142" s="110" t="str">
        <f t="shared" si="36"/>
        <v>Bureau</v>
      </c>
      <c r="U142" s="110" t="str">
        <f t="shared" si="37"/>
        <v>AQL 7%</v>
      </c>
      <c r="V142" s="114"/>
      <c r="W142" s="170">
        <v>100</v>
      </c>
      <c r="X142" s="114"/>
      <c r="Y142" s="113">
        <f t="shared" si="38"/>
        <v>70.850000000000009</v>
      </c>
      <c r="Z142" s="115">
        <f t="shared" si="39"/>
        <v>0</v>
      </c>
      <c r="AA142" s="114"/>
      <c r="AB142" s="113" t="str">
        <f t="shared" si="40"/>
        <v>_</v>
      </c>
      <c r="AC142" s="115" t="str">
        <f t="shared" si="41"/>
        <v>_</v>
      </c>
      <c r="AD142" s="114"/>
      <c r="AE142" s="113" t="str">
        <f t="shared" si="42"/>
        <v>_</v>
      </c>
      <c r="AF142" s="115" t="str">
        <f t="shared" si="43"/>
        <v>_</v>
      </c>
      <c r="AG142" s="114"/>
      <c r="AH142" s="113" t="str">
        <f t="shared" si="44"/>
        <v>_</v>
      </c>
      <c r="AI142" s="115" t="str">
        <f t="shared" si="45"/>
        <v>_</v>
      </c>
      <c r="AJ142" s="114"/>
      <c r="AK142" s="113">
        <f t="shared" si="46"/>
        <v>70.850000000000009</v>
      </c>
      <c r="AL142" s="115">
        <f t="shared" si="47"/>
        <v>0</v>
      </c>
      <c r="AM142" s="114"/>
    </row>
    <row r="143" spans="1:39" ht="13.2">
      <c r="A143" s="6">
        <v>1</v>
      </c>
      <c r="B143" s="111" t="s">
        <v>34</v>
      </c>
      <c r="C143" s="173" t="s">
        <v>285</v>
      </c>
      <c r="D143" s="165" t="s">
        <v>467</v>
      </c>
      <c r="E143" s="167" t="s">
        <v>137</v>
      </c>
      <c r="F143" s="94">
        <v>2</v>
      </c>
      <c r="G143" s="111" t="str">
        <f t="shared" si="32"/>
        <v>Sanitaire ruimte</v>
      </c>
      <c r="H143" s="164" t="s">
        <v>249</v>
      </c>
      <c r="I143" s="112">
        <v>3</v>
      </c>
      <c r="J143" s="111" t="str">
        <f t="shared" si="33"/>
        <v>Harde vloer zonder polymeer beschermlaag, met behandeling</v>
      </c>
      <c r="K143" s="168">
        <v>3.1</v>
      </c>
      <c r="L143" s="113">
        <f t="shared" si="34"/>
        <v>3.1</v>
      </c>
      <c r="M143" s="138">
        <f t="shared" si="35"/>
        <v>0</v>
      </c>
      <c r="N143" s="114"/>
      <c r="O143" s="94" t="s">
        <v>156</v>
      </c>
      <c r="P143" s="94"/>
      <c r="Q143" s="94"/>
      <c r="R143" s="94"/>
      <c r="S143" s="114"/>
      <c r="T143" s="110" t="str">
        <f t="shared" si="36"/>
        <v>Sanitair</v>
      </c>
      <c r="U143" s="110" t="str">
        <f t="shared" si="37"/>
        <v>AQL 4%</v>
      </c>
      <c r="V143" s="114"/>
      <c r="W143" s="170">
        <v>100</v>
      </c>
      <c r="X143" s="114"/>
      <c r="Y143" s="113">
        <f t="shared" si="38"/>
        <v>6.3239999999999998</v>
      </c>
      <c r="Z143" s="115">
        <f t="shared" si="39"/>
        <v>0</v>
      </c>
      <c r="AA143" s="114"/>
      <c r="AB143" s="113" t="str">
        <f t="shared" si="40"/>
        <v>_</v>
      </c>
      <c r="AC143" s="115" t="str">
        <f t="shared" si="41"/>
        <v>_</v>
      </c>
      <c r="AD143" s="114"/>
      <c r="AE143" s="113" t="str">
        <f t="shared" si="42"/>
        <v>_</v>
      </c>
      <c r="AF143" s="115" t="str">
        <f t="shared" si="43"/>
        <v>_</v>
      </c>
      <c r="AG143" s="114"/>
      <c r="AH143" s="113" t="str">
        <f t="shared" si="44"/>
        <v>_</v>
      </c>
      <c r="AI143" s="115" t="str">
        <f t="shared" si="45"/>
        <v>_</v>
      </c>
      <c r="AJ143" s="114"/>
      <c r="AK143" s="113">
        <f t="shared" si="46"/>
        <v>6.3239999999999998</v>
      </c>
      <c r="AL143" s="115">
        <f t="shared" si="47"/>
        <v>0</v>
      </c>
      <c r="AM143" s="114"/>
    </row>
    <row r="144" spans="1:39" ht="13.2">
      <c r="A144" s="6">
        <v>1</v>
      </c>
      <c r="B144" s="111" t="s">
        <v>34</v>
      </c>
      <c r="C144" s="173" t="s">
        <v>285</v>
      </c>
      <c r="D144" s="165" t="s">
        <v>468</v>
      </c>
      <c r="E144" s="167" t="s">
        <v>137</v>
      </c>
      <c r="F144" s="94">
        <v>2</v>
      </c>
      <c r="G144" s="111" t="str">
        <f t="shared" si="32"/>
        <v>Sanitaire ruimte</v>
      </c>
      <c r="H144" s="164" t="s">
        <v>249</v>
      </c>
      <c r="I144" s="112">
        <v>3</v>
      </c>
      <c r="J144" s="111" t="str">
        <f t="shared" si="33"/>
        <v>Harde vloer zonder polymeer beschermlaag, met behandeling</v>
      </c>
      <c r="K144" s="168">
        <v>3.1</v>
      </c>
      <c r="L144" s="113">
        <f t="shared" si="34"/>
        <v>3.1</v>
      </c>
      <c r="M144" s="138">
        <f t="shared" si="35"/>
        <v>0</v>
      </c>
      <c r="N144" s="114"/>
      <c r="O144" s="94" t="s">
        <v>156</v>
      </c>
      <c r="P144" s="94"/>
      <c r="Q144" s="94"/>
      <c r="R144" s="94"/>
      <c r="S144" s="114"/>
      <c r="T144" s="110" t="str">
        <f t="shared" si="36"/>
        <v>Sanitair</v>
      </c>
      <c r="U144" s="110" t="str">
        <f t="shared" si="37"/>
        <v>AQL 4%</v>
      </c>
      <c r="V144" s="114"/>
      <c r="W144" s="170">
        <v>100</v>
      </c>
      <c r="X144" s="114"/>
      <c r="Y144" s="113">
        <f t="shared" si="38"/>
        <v>6.3239999999999998</v>
      </c>
      <c r="Z144" s="115">
        <f t="shared" si="39"/>
        <v>0</v>
      </c>
      <c r="AA144" s="114"/>
      <c r="AB144" s="113" t="str">
        <f t="shared" si="40"/>
        <v>_</v>
      </c>
      <c r="AC144" s="115" t="str">
        <f t="shared" si="41"/>
        <v>_</v>
      </c>
      <c r="AD144" s="114"/>
      <c r="AE144" s="113" t="str">
        <f t="shared" si="42"/>
        <v>_</v>
      </c>
      <c r="AF144" s="115" t="str">
        <f t="shared" si="43"/>
        <v>_</v>
      </c>
      <c r="AG144" s="114"/>
      <c r="AH144" s="113" t="str">
        <f t="shared" si="44"/>
        <v>_</v>
      </c>
      <c r="AI144" s="115" t="str">
        <f t="shared" si="45"/>
        <v>_</v>
      </c>
      <c r="AJ144" s="114"/>
      <c r="AK144" s="113">
        <f t="shared" si="46"/>
        <v>6.3239999999999998</v>
      </c>
      <c r="AL144" s="115">
        <f t="shared" si="47"/>
        <v>0</v>
      </c>
      <c r="AM144" s="114"/>
    </row>
    <row r="145" spans="1:39" ht="13.2">
      <c r="A145" s="6">
        <v>1</v>
      </c>
      <c r="B145" s="111" t="s">
        <v>34</v>
      </c>
      <c r="C145" s="173" t="s">
        <v>220</v>
      </c>
      <c r="D145" s="165" t="s">
        <v>469</v>
      </c>
      <c r="E145" s="167" t="s">
        <v>470</v>
      </c>
      <c r="F145" s="94">
        <v>6</v>
      </c>
      <c r="G145" s="111" t="str">
        <f t="shared" si="32"/>
        <v>Leslokalen theorie</v>
      </c>
      <c r="H145" s="164" t="s">
        <v>223</v>
      </c>
      <c r="I145" s="112">
        <v>3</v>
      </c>
      <c r="J145" s="111" t="str">
        <f t="shared" si="33"/>
        <v>Harde vloer zonder polymeer beschermlaag, met behandeling</v>
      </c>
      <c r="K145" s="168">
        <v>49</v>
      </c>
      <c r="L145" s="113">
        <f t="shared" si="34"/>
        <v>49</v>
      </c>
      <c r="M145" s="138">
        <f t="shared" si="35"/>
        <v>0</v>
      </c>
      <c r="N145" s="114"/>
      <c r="O145" s="94" t="s">
        <v>162</v>
      </c>
      <c r="P145" s="94"/>
      <c r="Q145" s="94"/>
      <c r="R145" s="94"/>
      <c r="S145" s="114"/>
      <c r="T145" s="110" t="str">
        <f t="shared" si="36"/>
        <v>Les</v>
      </c>
      <c r="U145" s="110" t="str">
        <f t="shared" si="37"/>
        <v>AQL 7%</v>
      </c>
      <c r="V145" s="114"/>
      <c r="W145" s="170">
        <v>100</v>
      </c>
      <c r="X145" s="114"/>
      <c r="Y145" s="113">
        <f t="shared" si="38"/>
        <v>60.76</v>
      </c>
      <c r="Z145" s="115">
        <f t="shared" si="39"/>
        <v>0</v>
      </c>
      <c r="AA145" s="114"/>
      <c r="AB145" s="113" t="str">
        <f t="shared" si="40"/>
        <v>_</v>
      </c>
      <c r="AC145" s="115" t="str">
        <f t="shared" si="41"/>
        <v>_</v>
      </c>
      <c r="AD145" s="114"/>
      <c r="AE145" s="113" t="str">
        <f t="shared" si="42"/>
        <v>_</v>
      </c>
      <c r="AF145" s="115" t="str">
        <f t="shared" si="43"/>
        <v>_</v>
      </c>
      <c r="AG145" s="114"/>
      <c r="AH145" s="113" t="str">
        <f t="shared" si="44"/>
        <v>_</v>
      </c>
      <c r="AI145" s="115" t="str">
        <f t="shared" si="45"/>
        <v>_</v>
      </c>
      <c r="AJ145" s="114"/>
      <c r="AK145" s="113">
        <f t="shared" si="46"/>
        <v>60.76</v>
      </c>
      <c r="AL145" s="115">
        <f t="shared" si="47"/>
        <v>0</v>
      </c>
      <c r="AM145" s="114"/>
    </row>
    <row r="146" spans="1:39" ht="13.2">
      <c r="A146" s="6">
        <v>1</v>
      </c>
      <c r="B146" s="111" t="s">
        <v>34</v>
      </c>
      <c r="C146" s="173" t="s">
        <v>220</v>
      </c>
      <c r="D146" s="165" t="s">
        <v>471</v>
      </c>
      <c r="E146" s="167" t="s">
        <v>472</v>
      </c>
      <c r="F146" s="94">
        <v>6</v>
      </c>
      <c r="G146" s="111" t="str">
        <f t="shared" si="32"/>
        <v>Leslokalen theorie</v>
      </c>
      <c r="H146" s="164" t="s">
        <v>223</v>
      </c>
      <c r="I146" s="112">
        <v>3</v>
      </c>
      <c r="J146" s="111" t="str">
        <f t="shared" si="33"/>
        <v>Harde vloer zonder polymeer beschermlaag, met behandeling</v>
      </c>
      <c r="K146" s="168">
        <v>72.599999999999994</v>
      </c>
      <c r="L146" s="113">
        <f t="shared" si="34"/>
        <v>72.599999999999994</v>
      </c>
      <c r="M146" s="138">
        <f t="shared" si="35"/>
        <v>0</v>
      </c>
      <c r="N146" s="114"/>
      <c r="O146" s="94" t="s">
        <v>162</v>
      </c>
      <c r="P146" s="94"/>
      <c r="Q146" s="94"/>
      <c r="R146" s="94"/>
      <c r="S146" s="114"/>
      <c r="T146" s="110" t="str">
        <f t="shared" si="36"/>
        <v>Les</v>
      </c>
      <c r="U146" s="110" t="str">
        <f t="shared" si="37"/>
        <v>AQL 7%</v>
      </c>
      <c r="V146" s="114"/>
      <c r="W146" s="170">
        <v>100</v>
      </c>
      <c r="X146" s="114"/>
      <c r="Y146" s="113">
        <f t="shared" si="38"/>
        <v>90.024000000000001</v>
      </c>
      <c r="Z146" s="115">
        <f t="shared" si="39"/>
        <v>0</v>
      </c>
      <c r="AA146" s="114"/>
      <c r="AB146" s="113" t="str">
        <f t="shared" si="40"/>
        <v>_</v>
      </c>
      <c r="AC146" s="115" t="str">
        <f t="shared" si="41"/>
        <v>_</v>
      </c>
      <c r="AD146" s="114"/>
      <c r="AE146" s="113" t="str">
        <f t="shared" si="42"/>
        <v>_</v>
      </c>
      <c r="AF146" s="115" t="str">
        <f t="shared" si="43"/>
        <v>_</v>
      </c>
      <c r="AG146" s="114"/>
      <c r="AH146" s="113" t="str">
        <f t="shared" si="44"/>
        <v>_</v>
      </c>
      <c r="AI146" s="115" t="str">
        <f t="shared" si="45"/>
        <v>_</v>
      </c>
      <c r="AJ146" s="114"/>
      <c r="AK146" s="113">
        <f t="shared" si="46"/>
        <v>90.024000000000001</v>
      </c>
      <c r="AL146" s="115">
        <f t="shared" si="47"/>
        <v>0</v>
      </c>
      <c r="AM146" s="114"/>
    </row>
    <row r="147" spans="1:39" ht="13.2">
      <c r="A147" s="6">
        <v>1</v>
      </c>
      <c r="B147" s="111" t="s">
        <v>34</v>
      </c>
      <c r="C147" s="173" t="s">
        <v>220</v>
      </c>
      <c r="D147" s="165" t="s">
        <v>473</v>
      </c>
      <c r="E147" s="167" t="s">
        <v>472</v>
      </c>
      <c r="F147" s="94">
        <v>6</v>
      </c>
      <c r="G147" s="111" t="str">
        <f t="shared" si="32"/>
        <v>Leslokalen theorie</v>
      </c>
      <c r="H147" s="164" t="s">
        <v>223</v>
      </c>
      <c r="I147" s="112">
        <v>3</v>
      </c>
      <c r="J147" s="111" t="str">
        <f t="shared" si="33"/>
        <v>Harde vloer zonder polymeer beschermlaag, met behandeling</v>
      </c>
      <c r="K147" s="168">
        <v>76.099999999999994</v>
      </c>
      <c r="L147" s="113">
        <f t="shared" si="34"/>
        <v>76.099999999999994</v>
      </c>
      <c r="M147" s="138">
        <f t="shared" si="35"/>
        <v>0</v>
      </c>
      <c r="N147" s="114"/>
      <c r="O147" s="94" t="s">
        <v>162</v>
      </c>
      <c r="P147" s="94"/>
      <c r="Q147" s="94"/>
      <c r="R147" s="94"/>
      <c r="S147" s="114"/>
      <c r="T147" s="110" t="str">
        <f t="shared" si="36"/>
        <v>Les</v>
      </c>
      <c r="U147" s="110" t="str">
        <f t="shared" si="37"/>
        <v>AQL 7%</v>
      </c>
      <c r="V147" s="114"/>
      <c r="W147" s="170">
        <v>100</v>
      </c>
      <c r="X147" s="114"/>
      <c r="Y147" s="113">
        <f t="shared" si="38"/>
        <v>94.36399999999999</v>
      </c>
      <c r="Z147" s="115">
        <f t="shared" si="39"/>
        <v>0</v>
      </c>
      <c r="AA147" s="114"/>
      <c r="AB147" s="113" t="str">
        <f t="shared" si="40"/>
        <v>_</v>
      </c>
      <c r="AC147" s="115" t="str">
        <f t="shared" si="41"/>
        <v>_</v>
      </c>
      <c r="AD147" s="114"/>
      <c r="AE147" s="113" t="str">
        <f t="shared" si="42"/>
        <v>_</v>
      </c>
      <c r="AF147" s="115" t="str">
        <f t="shared" si="43"/>
        <v>_</v>
      </c>
      <c r="AG147" s="114"/>
      <c r="AH147" s="113" t="str">
        <f t="shared" si="44"/>
        <v>_</v>
      </c>
      <c r="AI147" s="115" t="str">
        <f t="shared" si="45"/>
        <v>_</v>
      </c>
      <c r="AJ147" s="114"/>
      <c r="AK147" s="113">
        <f t="shared" si="46"/>
        <v>94.36399999999999</v>
      </c>
      <c r="AL147" s="115">
        <f t="shared" si="47"/>
        <v>0</v>
      </c>
      <c r="AM147" s="114"/>
    </row>
    <row r="148" spans="1:39" ht="13.2">
      <c r="A148" s="6">
        <v>1</v>
      </c>
      <c r="B148" s="111" t="s">
        <v>34</v>
      </c>
      <c r="C148" s="173" t="s">
        <v>285</v>
      </c>
      <c r="D148" s="165" t="s">
        <v>474</v>
      </c>
      <c r="E148" s="167" t="s">
        <v>475</v>
      </c>
      <c r="F148" s="94">
        <v>6</v>
      </c>
      <c r="G148" s="111" t="str">
        <f t="shared" si="32"/>
        <v>Leslokalen theorie</v>
      </c>
      <c r="H148" s="164" t="s">
        <v>223</v>
      </c>
      <c r="I148" s="112">
        <v>3</v>
      </c>
      <c r="J148" s="111" t="str">
        <f t="shared" si="33"/>
        <v>Harde vloer zonder polymeer beschermlaag, met behandeling</v>
      </c>
      <c r="K148" s="168">
        <v>55.6</v>
      </c>
      <c r="L148" s="113">
        <f t="shared" si="34"/>
        <v>55.6</v>
      </c>
      <c r="M148" s="138">
        <f t="shared" si="35"/>
        <v>0</v>
      </c>
      <c r="N148" s="114"/>
      <c r="O148" s="94" t="s">
        <v>162</v>
      </c>
      <c r="P148" s="94"/>
      <c r="Q148" s="94"/>
      <c r="R148" s="94"/>
      <c r="S148" s="114"/>
      <c r="T148" s="110" t="str">
        <f t="shared" si="36"/>
        <v>Les</v>
      </c>
      <c r="U148" s="110" t="str">
        <f t="shared" si="37"/>
        <v>AQL 7%</v>
      </c>
      <c r="V148" s="114"/>
      <c r="W148" s="170">
        <v>100</v>
      </c>
      <c r="X148" s="114"/>
      <c r="Y148" s="113">
        <f t="shared" si="38"/>
        <v>68.944000000000003</v>
      </c>
      <c r="Z148" s="115">
        <f t="shared" si="39"/>
        <v>0</v>
      </c>
      <c r="AA148" s="114"/>
      <c r="AB148" s="113" t="str">
        <f t="shared" si="40"/>
        <v>_</v>
      </c>
      <c r="AC148" s="115" t="str">
        <f t="shared" si="41"/>
        <v>_</v>
      </c>
      <c r="AD148" s="114"/>
      <c r="AE148" s="113" t="str">
        <f t="shared" si="42"/>
        <v>_</v>
      </c>
      <c r="AF148" s="115" t="str">
        <f t="shared" si="43"/>
        <v>_</v>
      </c>
      <c r="AG148" s="114"/>
      <c r="AH148" s="113" t="str">
        <f t="shared" si="44"/>
        <v>_</v>
      </c>
      <c r="AI148" s="115" t="str">
        <f t="shared" si="45"/>
        <v>_</v>
      </c>
      <c r="AJ148" s="114"/>
      <c r="AK148" s="113">
        <f t="shared" si="46"/>
        <v>68.944000000000003</v>
      </c>
      <c r="AL148" s="115">
        <f t="shared" si="47"/>
        <v>0</v>
      </c>
      <c r="AM148" s="114"/>
    </row>
    <row r="149" spans="1:39" ht="13.2">
      <c r="A149" s="6">
        <v>1</v>
      </c>
      <c r="B149" s="111" t="s">
        <v>34</v>
      </c>
      <c r="C149" s="173" t="s">
        <v>220</v>
      </c>
      <c r="D149" s="165" t="s">
        <v>474</v>
      </c>
      <c r="E149" s="167" t="s">
        <v>382</v>
      </c>
      <c r="F149" s="94">
        <v>3</v>
      </c>
      <c r="G149" s="111" t="str">
        <f t="shared" si="32"/>
        <v>Verkeersruimte / Garderobe / Wachtruimte</v>
      </c>
      <c r="H149" s="164" t="s">
        <v>249</v>
      </c>
      <c r="I149" s="112">
        <v>3</v>
      </c>
      <c r="J149" s="111" t="str">
        <f t="shared" si="33"/>
        <v>Harde vloer zonder polymeer beschermlaag, met behandeling</v>
      </c>
      <c r="K149" s="168">
        <v>32.799999999999997</v>
      </c>
      <c r="L149" s="113">
        <f t="shared" si="34"/>
        <v>32.799999999999997</v>
      </c>
      <c r="M149" s="138">
        <f t="shared" si="35"/>
        <v>0</v>
      </c>
      <c r="N149" s="114"/>
      <c r="O149" s="94" t="s">
        <v>156</v>
      </c>
      <c r="P149" s="94"/>
      <c r="Q149" s="94"/>
      <c r="R149" s="94"/>
      <c r="S149" s="114"/>
      <c r="T149" s="110" t="str">
        <f t="shared" si="36"/>
        <v>Verkeer</v>
      </c>
      <c r="U149" s="110" t="str">
        <f t="shared" si="37"/>
        <v>AQL 7%</v>
      </c>
      <c r="V149" s="114"/>
      <c r="W149" s="170">
        <v>100</v>
      </c>
      <c r="X149" s="114"/>
      <c r="Y149" s="113">
        <f t="shared" si="38"/>
        <v>66.911999999999992</v>
      </c>
      <c r="Z149" s="115">
        <f t="shared" si="39"/>
        <v>0</v>
      </c>
      <c r="AA149" s="114"/>
      <c r="AB149" s="113" t="str">
        <f t="shared" si="40"/>
        <v>_</v>
      </c>
      <c r="AC149" s="115" t="str">
        <f t="shared" si="41"/>
        <v>_</v>
      </c>
      <c r="AD149" s="114"/>
      <c r="AE149" s="113" t="str">
        <f t="shared" si="42"/>
        <v>_</v>
      </c>
      <c r="AF149" s="115" t="str">
        <f t="shared" si="43"/>
        <v>_</v>
      </c>
      <c r="AG149" s="114"/>
      <c r="AH149" s="113" t="str">
        <f t="shared" si="44"/>
        <v>_</v>
      </c>
      <c r="AI149" s="115" t="str">
        <f t="shared" si="45"/>
        <v>_</v>
      </c>
      <c r="AJ149" s="114"/>
      <c r="AK149" s="113">
        <f t="shared" si="46"/>
        <v>66.911999999999992</v>
      </c>
      <c r="AL149" s="115">
        <f t="shared" si="47"/>
        <v>0</v>
      </c>
      <c r="AM149" s="114"/>
    </row>
    <row r="150" spans="1:39" ht="13.2">
      <c r="A150" s="6">
        <v>1</v>
      </c>
      <c r="B150" s="111" t="s">
        <v>34</v>
      </c>
      <c r="C150" s="173" t="s">
        <v>285</v>
      </c>
      <c r="D150" s="165" t="s">
        <v>476</v>
      </c>
      <c r="E150" s="167" t="s">
        <v>477</v>
      </c>
      <c r="F150" s="94">
        <v>7</v>
      </c>
      <c r="G150" s="111" t="str">
        <f t="shared" si="32"/>
        <v>Leslokalen praktijk</v>
      </c>
      <c r="H150" s="164" t="s">
        <v>369</v>
      </c>
      <c r="I150" s="112">
        <v>3</v>
      </c>
      <c r="J150" s="111" t="str">
        <f t="shared" si="33"/>
        <v>Harde vloer zonder polymeer beschermlaag, met behandeling</v>
      </c>
      <c r="K150" s="168">
        <v>51.2</v>
      </c>
      <c r="L150" s="113">
        <f t="shared" si="34"/>
        <v>51.2</v>
      </c>
      <c r="M150" s="138">
        <f t="shared" si="35"/>
        <v>0</v>
      </c>
      <c r="N150" s="114"/>
      <c r="O150" s="94" t="s">
        <v>156</v>
      </c>
      <c r="P150" s="94"/>
      <c r="Q150" s="94"/>
      <c r="R150" s="94"/>
      <c r="S150" s="114"/>
      <c r="T150" s="110" t="str">
        <f t="shared" si="36"/>
        <v>Les</v>
      </c>
      <c r="U150" s="110" t="str">
        <f t="shared" si="37"/>
        <v>AQL 7%</v>
      </c>
      <c r="V150" s="114"/>
      <c r="W150" s="170">
        <v>100</v>
      </c>
      <c r="X150" s="114"/>
      <c r="Y150" s="113">
        <f t="shared" si="38"/>
        <v>104.44800000000001</v>
      </c>
      <c r="Z150" s="115">
        <f t="shared" si="39"/>
        <v>0</v>
      </c>
      <c r="AA150" s="114"/>
      <c r="AB150" s="113" t="str">
        <f t="shared" si="40"/>
        <v>_</v>
      </c>
      <c r="AC150" s="115" t="str">
        <f t="shared" si="41"/>
        <v>_</v>
      </c>
      <c r="AD150" s="114"/>
      <c r="AE150" s="113" t="str">
        <f t="shared" si="42"/>
        <v>_</v>
      </c>
      <c r="AF150" s="115" t="str">
        <f t="shared" si="43"/>
        <v>_</v>
      </c>
      <c r="AG150" s="114"/>
      <c r="AH150" s="113" t="str">
        <f t="shared" si="44"/>
        <v>_</v>
      </c>
      <c r="AI150" s="115" t="str">
        <f t="shared" si="45"/>
        <v>_</v>
      </c>
      <c r="AJ150" s="114"/>
      <c r="AK150" s="113">
        <f t="shared" si="46"/>
        <v>104.44800000000001</v>
      </c>
      <c r="AL150" s="115">
        <f t="shared" si="47"/>
        <v>0</v>
      </c>
      <c r="AM150" s="114"/>
    </row>
    <row r="151" spans="1:39" ht="13.2">
      <c r="A151" s="6">
        <v>1</v>
      </c>
      <c r="B151" s="111" t="s">
        <v>34</v>
      </c>
      <c r="C151" s="173" t="s">
        <v>220</v>
      </c>
      <c r="D151" s="165" t="s">
        <v>476</v>
      </c>
      <c r="E151" s="167" t="s">
        <v>278</v>
      </c>
      <c r="F151" s="94">
        <v>3</v>
      </c>
      <c r="G151" s="111" t="str">
        <f t="shared" si="32"/>
        <v>Verkeersruimte / Garderobe / Wachtruimte</v>
      </c>
      <c r="H151" s="164" t="s">
        <v>223</v>
      </c>
      <c r="I151" s="112">
        <v>3</v>
      </c>
      <c r="J151" s="111" t="str">
        <f t="shared" si="33"/>
        <v>Harde vloer zonder polymeer beschermlaag, met behandeling</v>
      </c>
      <c r="K151" s="168">
        <v>157.19999999999999</v>
      </c>
      <c r="L151" s="113">
        <f t="shared" si="34"/>
        <v>157.19999999999999</v>
      </c>
      <c r="M151" s="138">
        <f t="shared" si="35"/>
        <v>0</v>
      </c>
      <c r="N151" s="114"/>
      <c r="O151" s="94" t="s">
        <v>156</v>
      </c>
      <c r="P151" s="94"/>
      <c r="Q151" s="94"/>
      <c r="R151" s="94"/>
      <c r="S151" s="114"/>
      <c r="T151" s="110" t="str">
        <f t="shared" si="36"/>
        <v>Verkeer</v>
      </c>
      <c r="U151" s="110" t="str">
        <f t="shared" si="37"/>
        <v>AQL 7%</v>
      </c>
      <c r="V151" s="114"/>
      <c r="W151" s="170">
        <v>100</v>
      </c>
      <c r="X151" s="114"/>
      <c r="Y151" s="113">
        <f t="shared" si="38"/>
        <v>320.68799999999999</v>
      </c>
      <c r="Z151" s="115">
        <f t="shared" si="39"/>
        <v>0</v>
      </c>
      <c r="AA151" s="114"/>
      <c r="AB151" s="113" t="str">
        <f t="shared" si="40"/>
        <v>_</v>
      </c>
      <c r="AC151" s="115" t="str">
        <f t="shared" si="41"/>
        <v>_</v>
      </c>
      <c r="AD151" s="114"/>
      <c r="AE151" s="113" t="str">
        <f t="shared" si="42"/>
        <v>_</v>
      </c>
      <c r="AF151" s="115" t="str">
        <f t="shared" si="43"/>
        <v>_</v>
      </c>
      <c r="AG151" s="114"/>
      <c r="AH151" s="113" t="str">
        <f t="shared" si="44"/>
        <v>_</v>
      </c>
      <c r="AI151" s="115" t="str">
        <f t="shared" si="45"/>
        <v>_</v>
      </c>
      <c r="AJ151" s="114"/>
      <c r="AK151" s="113">
        <f t="shared" si="46"/>
        <v>320.68799999999999</v>
      </c>
      <c r="AL151" s="115">
        <f t="shared" si="47"/>
        <v>0</v>
      </c>
      <c r="AM151" s="114"/>
    </row>
    <row r="152" spans="1:39" ht="13.2">
      <c r="A152" s="6">
        <v>1</v>
      </c>
      <c r="B152" s="111" t="s">
        <v>34</v>
      </c>
      <c r="C152" s="173" t="s">
        <v>220</v>
      </c>
      <c r="D152" s="165" t="s">
        <v>478</v>
      </c>
      <c r="E152" s="167" t="s">
        <v>479</v>
      </c>
      <c r="F152" s="94">
        <v>3</v>
      </c>
      <c r="G152" s="111" t="str">
        <f t="shared" si="32"/>
        <v>Verkeersruimte / Garderobe / Wachtruimte</v>
      </c>
      <c r="H152" s="164" t="s">
        <v>249</v>
      </c>
      <c r="I152" s="112">
        <v>3</v>
      </c>
      <c r="J152" s="111" t="str">
        <f t="shared" si="33"/>
        <v>Harde vloer zonder polymeer beschermlaag, met behandeling</v>
      </c>
      <c r="K152" s="168">
        <v>32.799999999999997</v>
      </c>
      <c r="L152" s="113">
        <f t="shared" si="34"/>
        <v>32.799999999999997</v>
      </c>
      <c r="M152" s="138">
        <f t="shared" si="35"/>
        <v>0</v>
      </c>
      <c r="N152" s="114"/>
      <c r="O152" s="94" t="s">
        <v>171</v>
      </c>
      <c r="P152" s="94"/>
      <c r="Q152" s="94"/>
      <c r="R152" s="94"/>
      <c r="S152" s="114"/>
      <c r="T152" s="110" t="str">
        <f t="shared" si="36"/>
        <v>Verkeer</v>
      </c>
      <c r="U152" s="110" t="str">
        <f t="shared" si="37"/>
        <v>AQL 7%</v>
      </c>
      <c r="V152" s="114"/>
      <c r="W152" s="170">
        <v>100</v>
      </c>
      <c r="X152" s="114"/>
      <c r="Y152" s="113">
        <f t="shared" si="38"/>
        <v>3.9359999999999995</v>
      </c>
      <c r="Z152" s="115">
        <f t="shared" si="39"/>
        <v>0</v>
      </c>
      <c r="AA152" s="114"/>
      <c r="AB152" s="113" t="str">
        <f t="shared" si="40"/>
        <v>_</v>
      </c>
      <c r="AC152" s="115" t="str">
        <f t="shared" si="41"/>
        <v>_</v>
      </c>
      <c r="AD152" s="114"/>
      <c r="AE152" s="113" t="str">
        <f t="shared" si="42"/>
        <v>_</v>
      </c>
      <c r="AF152" s="115" t="str">
        <f t="shared" si="43"/>
        <v>_</v>
      </c>
      <c r="AG152" s="114"/>
      <c r="AH152" s="113" t="str">
        <f t="shared" si="44"/>
        <v>_</v>
      </c>
      <c r="AI152" s="115" t="str">
        <f t="shared" si="45"/>
        <v>_</v>
      </c>
      <c r="AJ152" s="114"/>
      <c r="AK152" s="113">
        <f t="shared" si="46"/>
        <v>3.9359999999999995</v>
      </c>
      <c r="AL152" s="115">
        <f t="shared" si="47"/>
        <v>0</v>
      </c>
      <c r="AM152" s="114"/>
    </row>
    <row r="153" spans="1:39" ht="13.2">
      <c r="A153" s="6">
        <v>1</v>
      </c>
      <c r="B153" s="111" t="s">
        <v>34</v>
      </c>
      <c r="C153" s="173" t="s">
        <v>285</v>
      </c>
      <c r="D153" s="165" t="s">
        <v>478</v>
      </c>
      <c r="E153" s="167" t="s">
        <v>263</v>
      </c>
      <c r="F153" s="94">
        <v>7</v>
      </c>
      <c r="G153" s="111" t="str">
        <f t="shared" si="32"/>
        <v>Leslokalen praktijk</v>
      </c>
      <c r="H153" s="164" t="s">
        <v>369</v>
      </c>
      <c r="I153" s="112">
        <v>3</v>
      </c>
      <c r="J153" s="111" t="str">
        <f t="shared" si="33"/>
        <v>Harde vloer zonder polymeer beschermlaag, met behandeling</v>
      </c>
      <c r="K153" s="168">
        <v>293.08999999999997</v>
      </c>
      <c r="L153" s="113">
        <f t="shared" si="34"/>
        <v>293.08999999999997</v>
      </c>
      <c r="M153" s="138">
        <f t="shared" si="35"/>
        <v>0</v>
      </c>
      <c r="N153" s="114"/>
      <c r="O153" s="94" t="s">
        <v>156</v>
      </c>
      <c r="P153" s="94"/>
      <c r="Q153" s="94"/>
      <c r="R153" s="94"/>
      <c r="S153" s="114"/>
      <c r="T153" s="110" t="str">
        <f t="shared" si="36"/>
        <v>Les</v>
      </c>
      <c r="U153" s="110" t="str">
        <f t="shared" si="37"/>
        <v>AQL 7%</v>
      </c>
      <c r="V153" s="114"/>
      <c r="W153" s="170">
        <v>100</v>
      </c>
      <c r="X153" s="114"/>
      <c r="Y153" s="113">
        <f t="shared" si="38"/>
        <v>597.90359999999998</v>
      </c>
      <c r="Z153" s="115">
        <f t="shared" si="39"/>
        <v>0</v>
      </c>
      <c r="AA153" s="114"/>
      <c r="AB153" s="113" t="str">
        <f t="shared" si="40"/>
        <v>_</v>
      </c>
      <c r="AC153" s="115" t="str">
        <f t="shared" si="41"/>
        <v>_</v>
      </c>
      <c r="AD153" s="114"/>
      <c r="AE153" s="113" t="str">
        <f t="shared" si="42"/>
        <v>_</v>
      </c>
      <c r="AF153" s="115" t="str">
        <f t="shared" si="43"/>
        <v>_</v>
      </c>
      <c r="AG153" s="114"/>
      <c r="AH153" s="113" t="str">
        <f t="shared" si="44"/>
        <v>_</v>
      </c>
      <c r="AI153" s="115" t="str">
        <f t="shared" si="45"/>
        <v>_</v>
      </c>
      <c r="AJ153" s="114"/>
      <c r="AK153" s="113">
        <f t="shared" si="46"/>
        <v>597.90359999999998</v>
      </c>
      <c r="AL153" s="115">
        <f t="shared" si="47"/>
        <v>0</v>
      </c>
      <c r="AM153" s="114"/>
    </row>
    <row r="154" spans="1:39" ht="13.2">
      <c r="A154" s="6">
        <v>1</v>
      </c>
      <c r="B154" s="111" t="s">
        <v>34</v>
      </c>
      <c r="C154" s="173" t="s">
        <v>285</v>
      </c>
      <c r="D154" s="165" t="s">
        <v>480</v>
      </c>
      <c r="E154" s="167" t="s">
        <v>481</v>
      </c>
      <c r="F154" s="94">
        <v>7</v>
      </c>
      <c r="G154" s="111" t="str">
        <f t="shared" si="32"/>
        <v>Leslokalen praktijk</v>
      </c>
      <c r="H154" s="164" t="s">
        <v>369</v>
      </c>
      <c r="I154" s="112">
        <v>3</v>
      </c>
      <c r="J154" s="111" t="str">
        <f t="shared" si="33"/>
        <v>Harde vloer zonder polymeer beschermlaag, met behandeling</v>
      </c>
      <c r="K154" s="168">
        <v>33</v>
      </c>
      <c r="L154" s="113">
        <f t="shared" si="34"/>
        <v>33</v>
      </c>
      <c r="M154" s="138">
        <f t="shared" si="35"/>
        <v>0</v>
      </c>
      <c r="N154" s="114"/>
      <c r="O154" s="94" t="s">
        <v>171</v>
      </c>
      <c r="P154" s="94"/>
      <c r="Q154" s="94"/>
      <c r="R154" s="94"/>
      <c r="S154" s="114"/>
      <c r="T154" s="110" t="str">
        <f t="shared" si="36"/>
        <v>Les</v>
      </c>
      <c r="U154" s="110" t="str">
        <f t="shared" si="37"/>
        <v>AQL 7%</v>
      </c>
      <c r="V154" s="114"/>
      <c r="W154" s="170">
        <v>100</v>
      </c>
      <c r="X154" s="114"/>
      <c r="Y154" s="113">
        <f t="shared" si="38"/>
        <v>3.96</v>
      </c>
      <c r="Z154" s="115">
        <f t="shared" si="39"/>
        <v>0</v>
      </c>
      <c r="AA154" s="114"/>
      <c r="AB154" s="113" t="str">
        <f t="shared" si="40"/>
        <v>_</v>
      </c>
      <c r="AC154" s="115" t="str">
        <f t="shared" si="41"/>
        <v>_</v>
      </c>
      <c r="AD154" s="114"/>
      <c r="AE154" s="113" t="str">
        <f t="shared" si="42"/>
        <v>_</v>
      </c>
      <c r="AF154" s="115" t="str">
        <f t="shared" si="43"/>
        <v>_</v>
      </c>
      <c r="AG154" s="114"/>
      <c r="AH154" s="113" t="str">
        <f t="shared" si="44"/>
        <v>_</v>
      </c>
      <c r="AI154" s="115" t="str">
        <f t="shared" si="45"/>
        <v>_</v>
      </c>
      <c r="AJ154" s="114"/>
      <c r="AK154" s="113">
        <f t="shared" si="46"/>
        <v>3.96</v>
      </c>
      <c r="AL154" s="115">
        <f t="shared" si="47"/>
        <v>0</v>
      </c>
      <c r="AM154" s="114"/>
    </row>
    <row r="155" spans="1:39" ht="13.2">
      <c r="A155" s="6">
        <v>1</v>
      </c>
      <c r="B155" s="111" t="s">
        <v>34</v>
      </c>
      <c r="C155" s="173" t="s">
        <v>285</v>
      </c>
      <c r="D155" s="165" t="s">
        <v>480</v>
      </c>
      <c r="E155" s="167" t="s">
        <v>449</v>
      </c>
      <c r="F155" s="94">
        <v>3</v>
      </c>
      <c r="G155" s="111" t="str">
        <f t="shared" si="32"/>
        <v>Verkeersruimte / Garderobe / Wachtruimte</v>
      </c>
      <c r="H155" s="164" t="s">
        <v>388</v>
      </c>
      <c r="I155" s="112">
        <v>1</v>
      </c>
      <c r="J155" s="111" t="str">
        <f t="shared" si="33"/>
        <v>Vloerafwerking met polymeer beschermlaag</v>
      </c>
      <c r="K155" s="168">
        <v>41.1</v>
      </c>
      <c r="L155" s="113">
        <f t="shared" si="34"/>
        <v>41.1</v>
      </c>
      <c r="M155" s="138">
        <f t="shared" si="35"/>
        <v>0</v>
      </c>
      <c r="N155" s="114"/>
      <c r="O155" s="94" t="s">
        <v>156</v>
      </c>
      <c r="P155" s="94"/>
      <c r="Q155" s="94"/>
      <c r="R155" s="94"/>
      <c r="S155" s="114"/>
      <c r="T155" s="110" t="str">
        <f t="shared" si="36"/>
        <v>Verkeer</v>
      </c>
      <c r="U155" s="110" t="str">
        <f t="shared" si="37"/>
        <v>AQL 7%</v>
      </c>
      <c r="V155" s="114"/>
      <c r="W155" s="170">
        <v>100</v>
      </c>
      <c r="X155" s="114"/>
      <c r="Y155" s="113">
        <f t="shared" si="38"/>
        <v>83.844000000000008</v>
      </c>
      <c r="Z155" s="115">
        <f t="shared" si="39"/>
        <v>0</v>
      </c>
      <c r="AA155" s="114"/>
      <c r="AB155" s="113" t="str">
        <f t="shared" si="40"/>
        <v>_</v>
      </c>
      <c r="AC155" s="115" t="str">
        <f t="shared" si="41"/>
        <v>_</v>
      </c>
      <c r="AD155" s="114"/>
      <c r="AE155" s="113" t="str">
        <f t="shared" si="42"/>
        <v>_</v>
      </c>
      <c r="AF155" s="115" t="str">
        <f t="shared" si="43"/>
        <v>_</v>
      </c>
      <c r="AG155" s="114"/>
      <c r="AH155" s="113" t="str">
        <f t="shared" si="44"/>
        <v>_</v>
      </c>
      <c r="AI155" s="115" t="str">
        <f t="shared" si="45"/>
        <v>_</v>
      </c>
      <c r="AJ155" s="114"/>
      <c r="AK155" s="113">
        <f t="shared" si="46"/>
        <v>83.844000000000008</v>
      </c>
      <c r="AL155" s="115">
        <f t="shared" si="47"/>
        <v>0</v>
      </c>
      <c r="AM155" s="114"/>
    </row>
    <row r="156" spans="1:39" ht="13.2">
      <c r="A156" s="6">
        <v>1</v>
      </c>
      <c r="B156" s="111" t="s">
        <v>34</v>
      </c>
      <c r="C156" s="173" t="s">
        <v>285</v>
      </c>
      <c r="D156" s="165" t="s">
        <v>482</v>
      </c>
      <c r="E156" s="167" t="s">
        <v>451</v>
      </c>
      <c r="F156" s="94">
        <v>6</v>
      </c>
      <c r="G156" s="111" t="str">
        <f t="shared" si="32"/>
        <v>Leslokalen theorie</v>
      </c>
      <c r="H156" s="164" t="s">
        <v>223</v>
      </c>
      <c r="I156" s="112">
        <v>3</v>
      </c>
      <c r="J156" s="111" t="str">
        <f t="shared" si="33"/>
        <v>Harde vloer zonder polymeer beschermlaag, met behandeling</v>
      </c>
      <c r="K156" s="168">
        <v>55.5</v>
      </c>
      <c r="L156" s="113">
        <f t="shared" si="34"/>
        <v>55.5</v>
      </c>
      <c r="M156" s="138">
        <f t="shared" si="35"/>
        <v>0</v>
      </c>
      <c r="N156" s="114"/>
      <c r="O156" s="94" t="s">
        <v>162</v>
      </c>
      <c r="P156" s="94"/>
      <c r="Q156" s="94"/>
      <c r="R156" s="94"/>
      <c r="S156" s="114"/>
      <c r="T156" s="110" t="str">
        <f t="shared" si="36"/>
        <v>Les</v>
      </c>
      <c r="U156" s="110" t="str">
        <f t="shared" si="37"/>
        <v>AQL 7%</v>
      </c>
      <c r="V156" s="114"/>
      <c r="W156" s="170">
        <v>100</v>
      </c>
      <c r="X156" s="114"/>
      <c r="Y156" s="113">
        <f t="shared" si="38"/>
        <v>68.820000000000007</v>
      </c>
      <c r="Z156" s="115">
        <f t="shared" si="39"/>
        <v>0</v>
      </c>
      <c r="AA156" s="114"/>
      <c r="AB156" s="113" t="str">
        <f t="shared" si="40"/>
        <v>_</v>
      </c>
      <c r="AC156" s="115" t="str">
        <f t="shared" si="41"/>
        <v>_</v>
      </c>
      <c r="AD156" s="114"/>
      <c r="AE156" s="113" t="str">
        <f t="shared" si="42"/>
        <v>_</v>
      </c>
      <c r="AF156" s="115" t="str">
        <f t="shared" si="43"/>
        <v>_</v>
      </c>
      <c r="AG156" s="114"/>
      <c r="AH156" s="113" t="str">
        <f t="shared" si="44"/>
        <v>_</v>
      </c>
      <c r="AI156" s="115" t="str">
        <f t="shared" si="45"/>
        <v>_</v>
      </c>
      <c r="AJ156" s="114"/>
      <c r="AK156" s="113">
        <f t="shared" si="46"/>
        <v>68.820000000000007</v>
      </c>
      <c r="AL156" s="115">
        <f t="shared" si="47"/>
        <v>0</v>
      </c>
      <c r="AM156" s="114"/>
    </row>
    <row r="157" spans="1:39" ht="13.2">
      <c r="A157" s="6">
        <v>1</v>
      </c>
      <c r="B157" s="111" t="s">
        <v>34</v>
      </c>
      <c r="C157" s="173" t="s">
        <v>220</v>
      </c>
      <c r="D157" s="165" t="s">
        <v>483</v>
      </c>
      <c r="E157" s="167" t="s">
        <v>484</v>
      </c>
      <c r="F157" s="94">
        <v>6</v>
      </c>
      <c r="G157" s="111" t="str">
        <f t="shared" si="32"/>
        <v>Leslokalen theorie</v>
      </c>
      <c r="H157" s="164" t="s">
        <v>223</v>
      </c>
      <c r="I157" s="112">
        <v>3</v>
      </c>
      <c r="J157" s="111" t="str">
        <f t="shared" si="33"/>
        <v>Harde vloer zonder polymeer beschermlaag, met behandeling</v>
      </c>
      <c r="K157" s="168">
        <v>68.2</v>
      </c>
      <c r="L157" s="113">
        <f t="shared" si="34"/>
        <v>68.2</v>
      </c>
      <c r="M157" s="138">
        <f t="shared" si="35"/>
        <v>0</v>
      </c>
      <c r="N157" s="114"/>
      <c r="O157" s="94" t="s">
        <v>162</v>
      </c>
      <c r="P157" s="94"/>
      <c r="Q157" s="94"/>
      <c r="R157" s="94"/>
      <c r="S157" s="114"/>
      <c r="T157" s="110" t="str">
        <f t="shared" si="36"/>
        <v>Les</v>
      </c>
      <c r="U157" s="110" t="str">
        <f t="shared" si="37"/>
        <v>AQL 7%</v>
      </c>
      <c r="V157" s="114"/>
      <c r="W157" s="170">
        <v>100</v>
      </c>
      <c r="X157" s="114"/>
      <c r="Y157" s="113">
        <f t="shared" si="38"/>
        <v>84.568000000000012</v>
      </c>
      <c r="Z157" s="115">
        <f t="shared" si="39"/>
        <v>0</v>
      </c>
      <c r="AA157" s="114"/>
      <c r="AB157" s="113" t="str">
        <f t="shared" si="40"/>
        <v>_</v>
      </c>
      <c r="AC157" s="115" t="str">
        <f t="shared" si="41"/>
        <v>_</v>
      </c>
      <c r="AD157" s="114"/>
      <c r="AE157" s="113" t="str">
        <f t="shared" si="42"/>
        <v>_</v>
      </c>
      <c r="AF157" s="115" t="str">
        <f t="shared" si="43"/>
        <v>_</v>
      </c>
      <c r="AG157" s="114"/>
      <c r="AH157" s="113" t="str">
        <f t="shared" si="44"/>
        <v>_</v>
      </c>
      <c r="AI157" s="115" t="str">
        <f t="shared" si="45"/>
        <v>_</v>
      </c>
      <c r="AJ157" s="114"/>
      <c r="AK157" s="113">
        <f t="shared" si="46"/>
        <v>84.568000000000012</v>
      </c>
      <c r="AL157" s="115">
        <f t="shared" si="47"/>
        <v>0</v>
      </c>
      <c r="AM157" s="114"/>
    </row>
    <row r="158" spans="1:39" ht="13.2">
      <c r="A158" s="6">
        <v>1</v>
      </c>
      <c r="B158" s="111" t="s">
        <v>34</v>
      </c>
      <c r="C158" s="173" t="s">
        <v>220</v>
      </c>
      <c r="D158" s="165" t="s">
        <v>485</v>
      </c>
      <c r="E158" s="167" t="s">
        <v>382</v>
      </c>
      <c r="F158" s="94">
        <v>3</v>
      </c>
      <c r="G158" s="111" t="str">
        <f t="shared" si="32"/>
        <v>Verkeersruimte / Garderobe / Wachtruimte</v>
      </c>
      <c r="H158" s="164" t="s">
        <v>486</v>
      </c>
      <c r="I158" s="112">
        <v>2</v>
      </c>
      <c r="J158" s="111" t="str">
        <f t="shared" si="33"/>
        <v>Harde vloeren zonder extra behandeling</v>
      </c>
      <c r="K158" s="168">
        <v>90.6</v>
      </c>
      <c r="L158" s="113">
        <f t="shared" si="34"/>
        <v>90.6</v>
      </c>
      <c r="M158" s="138">
        <f t="shared" si="35"/>
        <v>0</v>
      </c>
      <c r="N158" s="114"/>
      <c r="O158" s="94" t="s">
        <v>156</v>
      </c>
      <c r="P158" s="94"/>
      <c r="Q158" s="94"/>
      <c r="R158" s="94"/>
      <c r="S158" s="114"/>
      <c r="T158" s="110" t="str">
        <f t="shared" si="36"/>
        <v>Verkeer</v>
      </c>
      <c r="U158" s="110" t="str">
        <f t="shared" si="37"/>
        <v>AQL 7%</v>
      </c>
      <c r="V158" s="114"/>
      <c r="W158" s="170">
        <v>100</v>
      </c>
      <c r="X158" s="114"/>
      <c r="Y158" s="113">
        <f t="shared" si="38"/>
        <v>184.82399999999998</v>
      </c>
      <c r="Z158" s="115">
        <f t="shared" si="39"/>
        <v>0</v>
      </c>
      <c r="AA158" s="114"/>
      <c r="AB158" s="113" t="str">
        <f t="shared" si="40"/>
        <v>_</v>
      </c>
      <c r="AC158" s="115" t="str">
        <f t="shared" si="41"/>
        <v>_</v>
      </c>
      <c r="AD158" s="114"/>
      <c r="AE158" s="113" t="str">
        <f t="shared" si="42"/>
        <v>_</v>
      </c>
      <c r="AF158" s="115" t="str">
        <f t="shared" si="43"/>
        <v>_</v>
      </c>
      <c r="AG158" s="114"/>
      <c r="AH158" s="113" t="str">
        <f t="shared" si="44"/>
        <v>_</v>
      </c>
      <c r="AI158" s="115" t="str">
        <f t="shared" si="45"/>
        <v>_</v>
      </c>
      <c r="AJ158" s="114"/>
      <c r="AK158" s="113">
        <f t="shared" si="46"/>
        <v>184.82399999999998</v>
      </c>
      <c r="AL158" s="115">
        <f t="shared" si="47"/>
        <v>0</v>
      </c>
      <c r="AM158" s="114"/>
    </row>
    <row r="159" spans="1:39" ht="13.2">
      <c r="A159" s="6">
        <v>1</v>
      </c>
      <c r="B159" s="111" t="s">
        <v>34</v>
      </c>
      <c r="C159" s="173" t="s">
        <v>220</v>
      </c>
      <c r="D159" s="165" t="s">
        <v>487</v>
      </c>
      <c r="E159" s="167" t="s">
        <v>488</v>
      </c>
      <c r="F159" s="94">
        <v>6</v>
      </c>
      <c r="G159" s="111" t="str">
        <f t="shared" si="32"/>
        <v>Leslokalen theorie</v>
      </c>
      <c r="H159" s="164" t="s">
        <v>223</v>
      </c>
      <c r="I159" s="112">
        <v>3</v>
      </c>
      <c r="J159" s="111" t="str">
        <f t="shared" si="33"/>
        <v>Harde vloer zonder polymeer beschermlaag, met behandeling</v>
      </c>
      <c r="K159" s="168">
        <v>87.6</v>
      </c>
      <c r="L159" s="113">
        <f t="shared" si="34"/>
        <v>87.6</v>
      </c>
      <c r="M159" s="138">
        <f t="shared" si="35"/>
        <v>0</v>
      </c>
      <c r="N159" s="114"/>
      <c r="O159" s="94" t="s">
        <v>162</v>
      </c>
      <c r="P159" s="94"/>
      <c r="Q159" s="94"/>
      <c r="R159" s="94"/>
      <c r="S159" s="114"/>
      <c r="T159" s="110" t="str">
        <f t="shared" si="36"/>
        <v>Les</v>
      </c>
      <c r="U159" s="110" t="str">
        <f t="shared" si="37"/>
        <v>AQL 7%</v>
      </c>
      <c r="V159" s="114"/>
      <c r="W159" s="170">
        <v>100</v>
      </c>
      <c r="X159" s="114"/>
      <c r="Y159" s="113">
        <f t="shared" si="38"/>
        <v>108.62399999999998</v>
      </c>
      <c r="Z159" s="115">
        <f t="shared" si="39"/>
        <v>0</v>
      </c>
      <c r="AA159" s="114"/>
      <c r="AB159" s="113" t="str">
        <f t="shared" si="40"/>
        <v>_</v>
      </c>
      <c r="AC159" s="115" t="str">
        <f t="shared" si="41"/>
        <v>_</v>
      </c>
      <c r="AD159" s="114"/>
      <c r="AE159" s="113" t="str">
        <f t="shared" si="42"/>
        <v>_</v>
      </c>
      <c r="AF159" s="115" t="str">
        <f t="shared" si="43"/>
        <v>_</v>
      </c>
      <c r="AG159" s="114"/>
      <c r="AH159" s="113" t="str">
        <f t="shared" si="44"/>
        <v>_</v>
      </c>
      <c r="AI159" s="115" t="str">
        <f t="shared" si="45"/>
        <v>_</v>
      </c>
      <c r="AJ159" s="114"/>
      <c r="AK159" s="113">
        <f t="shared" si="46"/>
        <v>108.62399999999998</v>
      </c>
      <c r="AL159" s="115">
        <f t="shared" si="47"/>
        <v>0</v>
      </c>
      <c r="AM159" s="114"/>
    </row>
    <row r="160" spans="1:39" ht="13.2">
      <c r="A160" s="6">
        <v>1</v>
      </c>
      <c r="B160" s="111" t="s">
        <v>34</v>
      </c>
      <c r="C160" s="173" t="s">
        <v>220</v>
      </c>
      <c r="D160" s="165" t="s">
        <v>489</v>
      </c>
      <c r="E160" s="167" t="s">
        <v>488</v>
      </c>
      <c r="F160" s="94">
        <v>6</v>
      </c>
      <c r="G160" s="111" t="str">
        <f t="shared" si="32"/>
        <v>Leslokalen theorie</v>
      </c>
      <c r="H160" s="164" t="s">
        <v>223</v>
      </c>
      <c r="I160" s="112">
        <v>3</v>
      </c>
      <c r="J160" s="111" t="str">
        <f t="shared" si="33"/>
        <v>Harde vloer zonder polymeer beschermlaag, met behandeling</v>
      </c>
      <c r="K160" s="168">
        <v>75.599999999999994</v>
      </c>
      <c r="L160" s="113">
        <f t="shared" si="34"/>
        <v>75.599999999999994</v>
      </c>
      <c r="M160" s="138">
        <f t="shared" si="35"/>
        <v>0</v>
      </c>
      <c r="N160" s="114"/>
      <c r="O160" s="94" t="s">
        <v>162</v>
      </c>
      <c r="P160" s="94"/>
      <c r="Q160" s="94"/>
      <c r="R160" s="94"/>
      <c r="S160" s="114"/>
      <c r="T160" s="110" t="str">
        <f t="shared" si="36"/>
        <v>Les</v>
      </c>
      <c r="U160" s="110" t="str">
        <f t="shared" si="37"/>
        <v>AQL 7%</v>
      </c>
      <c r="V160" s="114"/>
      <c r="W160" s="170">
        <v>100</v>
      </c>
      <c r="X160" s="114"/>
      <c r="Y160" s="113">
        <f t="shared" si="38"/>
        <v>93.743999999999986</v>
      </c>
      <c r="Z160" s="115">
        <f t="shared" si="39"/>
        <v>0</v>
      </c>
      <c r="AA160" s="114"/>
      <c r="AB160" s="113" t="str">
        <f t="shared" si="40"/>
        <v>_</v>
      </c>
      <c r="AC160" s="115" t="str">
        <f t="shared" si="41"/>
        <v>_</v>
      </c>
      <c r="AD160" s="114"/>
      <c r="AE160" s="113" t="str">
        <f t="shared" si="42"/>
        <v>_</v>
      </c>
      <c r="AF160" s="115" t="str">
        <f t="shared" si="43"/>
        <v>_</v>
      </c>
      <c r="AG160" s="114"/>
      <c r="AH160" s="113" t="str">
        <f t="shared" si="44"/>
        <v>_</v>
      </c>
      <c r="AI160" s="115" t="str">
        <f t="shared" si="45"/>
        <v>_</v>
      </c>
      <c r="AJ160" s="114"/>
      <c r="AK160" s="113">
        <f t="shared" si="46"/>
        <v>93.743999999999986</v>
      </c>
      <c r="AL160" s="115">
        <f t="shared" si="47"/>
        <v>0</v>
      </c>
      <c r="AM160" s="114"/>
    </row>
    <row r="161" spans="1:39" ht="13.2">
      <c r="A161" s="6">
        <v>1</v>
      </c>
      <c r="B161" s="111" t="s">
        <v>34</v>
      </c>
      <c r="C161" s="173" t="s">
        <v>285</v>
      </c>
      <c r="D161" s="165" t="s">
        <v>490</v>
      </c>
      <c r="E161" s="167" t="s">
        <v>491</v>
      </c>
      <c r="F161" s="94">
        <v>4</v>
      </c>
      <c r="G161" s="111" t="str">
        <f t="shared" si="32"/>
        <v>Kleedruimte/ douche</v>
      </c>
      <c r="H161" s="164" t="s">
        <v>249</v>
      </c>
      <c r="I161" s="112">
        <v>3</v>
      </c>
      <c r="J161" s="111" t="str">
        <f t="shared" si="33"/>
        <v>Harde vloer zonder polymeer beschermlaag, met behandeling</v>
      </c>
      <c r="K161" s="168">
        <v>27.2</v>
      </c>
      <c r="L161" s="113">
        <f t="shared" si="34"/>
        <v>27.2</v>
      </c>
      <c r="M161" s="138">
        <f t="shared" si="35"/>
        <v>0</v>
      </c>
      <c r="N161" s="114"/>
      <c r="O161" s="94" t="s">
        <v>156</v>
      </c>
      <c r="P161" s="94"/>
      <c r="Q161" s="94"/>
      <c r="R161" s="94"/>
      <c r="S161" s="114"/>
      <c r="T161" s="110" t="str">
        <f t="shared" si="36"/>
        <v>Sanitair</v>
      </c>
      <c r="U161" s="110" t="str">
        <f t="shared" si="37"/>
        <v>AQL 4%</v>
      </c>
      <c r="V161" s="114"/>
      <c r="W161" s="170">
        <v>100</v>
      </c>
      <c r="X161" s="114"/>
      <c r="Y161" s="113">
        <f t="shared" si="38"/>
        <v>55.488000000000007</v>
      </c>
      <c r="Z161" s="115">
        <f t="shared" si="39"/>
        <v>0</v>
      </c>
      <c r="AA161" s="114"/>
      <c r="AB161" s="113" t="str">
        <f t="shared" si="40"/>
        <v>_</v>
      </c>
      <c r="AC161" s="115" t="str">
        <f t="shared" si="41"/>
        <v>_</v>
      </c>
      <c r="AD161" s="114"/>
      <c r="AE161" s="113" t="str">
        <f t="shared" si="42"/>
        <v>_</v>
      </c>
      <c r="AF161" s="115" t="str">
        <f t="shared" si="43"/>
        <v>_</v>
      </c>
      <c r="AG161" s="114"/>
      <c r="AH161" s="113" t="str">
        <f t="shared" si="44"/>
        <v>_</v>
      </c>
      <c r="AI161" s="115" t="str">
        <f t="shared" si="45"/>
        <v>_</v>
      </c>
      <c r="AJ161" s="114"/>
      <c r="AK161" s="113">
        <f t="shared" si="46"/>
        <v>55.488000000000007</v>
      </c>
      <c r="AL161" s="115">
        <f t="shared" si="47"/>
        <v>0</v>
      </c>
      <c r="AM161" s="114"/>
    </row>
    <row r="162" spans="1:39" ht="13.2">
      <c r="A162" s="6">
        <v>1</v>
      </c>
      <c r="B162" s="111" t="s">
        <v>34</v>
      </c>
      <c r="C162" s="173" t="s">
        <v>220</v>
      </c>
      <c r="D162" s="165" t="s">
        <v>490</v>
      </c>
      <c r="E162" s="167" t="s">
        <v>382</v>
      </c>
      <c r="F162" s="94">
        <v>3</v>
      </c>
      <c r="G162" s="111" t="str">
        <f t="shared" si="32"/>
        <v>Verkeersruimte / Garderobe / Wachtruimte</v>
      </c>
      <c r="H162" s="164" t="s">
        <v>249</v>
      </c>
      <c r="I162" s="112">
        <v>3</v>
      </c>
      <c r="J162" s="111" t="str">
        <f t="shared" si="33"/>
        <v>Harde vloer zonder polymeer beschermlaag, met behandeling</v>
      </c>
      <c r="K162" s="168">
        <v>67.5</v>
      </c>
      <c r="L162" s="113">
        <f t="shared" si="34"/>
        <v>67.5</v>
      </c>
      <c r="M162" s="138">
        <f t="shared" si="35"/>
        <v>0</v>
      </c>
      <c r="N162" s="114"/>
      <c r="O162" s="94" t="s">
        <v>156</v>
      </c>
      <c r="P162" s="94"/>
      <c r="Q162" s="94"/>
      <c r="R162" s="94"/>
      <c r="S162" s="114"/>
      <c r="T162" s="110" t="str">
        <f t="shared" si="36"/>
        <v>Verkeer</v>
      </c>
      <c r="U162" s="110" t="str">
        <f t="shared" si="37"/>
        <v>AQL 7%</v>
      </c>
      <c r="V162" s="114"/>
      <c r="W162" s="170">
        <v>100</v>
      </c>
      <c r="X162" s="114"/>
      <c r="Y162" s="113">
        <f t="shared" si="38"/>
        <v>137.70000000000002</v>
      </c>
      <c r="Z162" s="115">
        <f t="shared" si="39"/>
        <v>0</v>
      </c>
      <c r="AA162" s="114"/>
      <c r="AB162" s="113" t="str">
        <f t="shared" si="40"/>
        <v>_</v>
      </c>
      <c r="AC162" s="115" t="str">
        <f t="shared" si="41"/>
        <v>_</v>
      </c>
      <c r="AD162" s="114"/>
      <c r="AE162" s="113" t="str">
        <f t="shared" si="42"/>
        <v>_</v>
      </c>
      <c r="AF162" s="115" t="str">
        <f t="shared" si="43"/>
        <v>_</v>
      </c>
      <c r="AG162" s="114"/>
      <c r="AH162" s="113" t="str">
        <f t="shared" si="44"/>
        <v>_</v>
      </c>
      <c r="AI162" s="115" t="str">
        <f t="shared" si="45"/>
        <v>_</v>
      </c>
      <c r="AJ162" s="114"/>
      <c r="AK162" s="113">
        <f t="shared" si="46"/>
        <v>137.70000000000002</v>
      </c>
      <c r="AL162" s="115">
        <f t="shared" si="47"/>
        <v>0</v>
      </c>
      <c r="AM162" s="114"/>
    </row>
    <row r="163" spans="1:39" ht="13.2">
      <c r="A163" s="6">
        <v>1</v>
      </c>
      <c r="B163" s="111" t="s">
        <v>34</v>
      </c>
      <c r="C163" s="173" t="s">
        <v>285</v>
      </c>
      <c r="D163" s="165" t="s">
        <v>492</v>
      </c>
      <c r="E163" s="167" t="s">
        <v>278</v>
      </c>
      <c r="F163" s="94">
        <v>3</v>
      </c>
      <c r="G163" s="111" t="str">
        <f t="shared" si="32"/>
        <v>Verkeersruimte / Garderobe / Wachtruimte</v>
      </c>
      <c r="H163" s="164" t="s">
        <v>223</v>
      </c>
      <c r="I163" s="112">
        <v>3</v>
      </c>
      <c r="J163" s="111" t="str">
        <f t="shared" si="33"/>
        <v>Harde vloer zonder polymeer beschermlaag, met behandeling</v>
      </c>
      <c r="K163" s="168">
        <v>12.94</v>
      </c>
      <c r="L163" s="113">
        <f t="shared" si="34"/>
        <v>12.94</v>
      </c>
      <c r="M163" s="138">
        <f t="shared" si="35"/>
        <v>0</v>
      </c>
      <c r="N163" s="114"/>
      <c r="O163" s="94" t="s">
        <v>156</v>
      </c>
      <c r="P163" s="94"/>
      <c r="Q163" s="94"/>
      <c r="R163" s="94"/>
      <c r="S163" s="114"/>
      <c r="T163" s="110" t="str">
        <f t="shared" si="36"/>
        <v>Verkeer</v>
      </c>
      <c r="U163" s="110" t="str">
        <f t="shared" si="37"/>
        <v>AQL 7%</v>
      </c>
      <c r="V163" s="114"/>
      <c r="W163" s="170">
        <v>100</v>
      </c>
      <c r="X163" s="114"/>
      <c r="Y163" s="113">
        <f t="shared" si="38"/>
        <v>26.397599999999997</v>
      </c>
      <c r="Z163" s="115">
        <f t="shared" si="39"/>
        <v>0</v>
      </c>
      <c r="AA163" s="114"/>
      <c r="AB163" s="113" t="str">
        <f t="shared" si="40"/>
        <v>_</v>
      </c>
      <c r="AC163" s="115" t="str">
        <f t="shared" si="41"/>
        <v>_</v>
      </c>
      <c r="AD163" s="114"/>
      <c r="AE163" s="113" t="str">
        <f t="shared" si="42"/>
        <v>_</v>
      </c>
      <c r="AF163" s="115" t="str">
        <f t="shared" si="43"/>
        <v>_</v>
      </c>
      <c r="AG163" s="114"/>
      <c r="AH163" s="113" t="str">
        <f t="shared" si="44"/>
        <v>_</v>
      </c>
      <c r="AI163" s="115" t="str">
        <f t="shared" si="45"/>
        <v>_</v>
      </c>
      <c r="AJ163" s="114"/>
      <c r="AK163" s="113">
        <f t="shared" si="46"/>
        <v>26.397599999999997</v>
      </c>
      <c r="AL163" s="115">
        <f t="shared" si="47"/>
        <v>0</v>
      </c>
      <c r="AM163" s="114"/>
    </row>
    <row r="164" spans="1:39" ht="13.2">
      <c r="A164" s="6">
        <v>1</v>
      </c>
      <c r="B164" s="111" t="s">
        <v>34</v>
      </c>
      <c r="C164" s="173" t="s">
        <v>285</v>
      </c>
      <c r="D164" s="165" t="s">
        <v>493</v>
      </c>
      <c r="E164" s="167" t="s">
        <v>382</v>
      </c>
      <c r="F164" s="94">
        <v>3</v>
      </c>
      <c r="G164" s="111" t="str">
        <f t="shared" si="32"/>
        <v>Verkeersruimte / Garderobe / Wachtruimte</v>
      </c>
      <c r="H164" s="164" t="s">
        <v>223</v>
      </c>
      <c r="I164" s="112">
        <v>3</v>
      </c>
      <c r="J164" s="111" t="str">
        <f t="shared" si="33"/>
        <v>Harde vloer zonder polymeer beschermlaag, met behandeling</v>
      </c>
      <c r="K164" s="168">
        <v>9.5</v>
      </c>
      <c r="L164" s="113">
        <f t="shared" si="34"/>
        <v>9.5</v>
      </c>
      <c r="M164" s="138">
        <f t="shared" si="35"/>
        <v>0</v>
      </c>
      <c r="N164" s="114"/>
      <c r="O164" s="94" t="s">
        <v>156</v>
      </c>
      <c r="P164" s="94"/>
      <c r="Q164" s="94"/>
      <c r="R164" s="94"/>
      <c r="S164" s="114"/>
      <c r="T164" s="110" t="str">
        <f t="shared" si="36"/>
        <v>Verkeer</v>
      </c>
      <c r="U164" s="110" t="str">
        <f t="shared" si="37"/>
        <v>AQL 7%</v>
      </c>
      <c r="V164" s="114"/>
      <c r="W164" s="170">
        <v>100</v>
      </c>
      <c r="X164" s="114"/>
      <c r="Y164" s="113">
        <f t="shared" si="38"/>
        <v>19.38</v>
      </c>
      <c r="Z164" s="115">
        <f t="shared" si="39"/>
        <v>0</v>
      </c>
      <c r="AA164" s="114"/>
      <c r="AB164" s="113" t="str">
        <f t="shared" si="40"/>
        <v>_</v>
      </c>
      <c r="AC164" s="115" t="str">
        <f t="shared" si="41"/>
        <v>_</v>
      </c>
      <c r="AD164" s="114"/>
      <c r="AE164" s="113" t="str">
        <f t="shared" si="42"/>
        <v>_</v>
      </c>
      <c r="AF164" s="115" t="str">
        <f t="shared" si="43"/>
        <v>_</v>
      </c>
      <c r="AG164" s="114"/>
      <c r="AH164" s="113" t="str">
        <f t="shared" si="44"/>
        <v>_</v>
      </c>
      <c r="AI164" s="115" t="str">
        <f t="shared" si="45"/>
        <v>_</v>
      </c>
      <c r="AJ164" s="114"/>
      <c r="AK164" s="113">
        <f t="shared" si="46"/>
        <v>19.38</v>
      </c>
      <c r="AL164" s="115">
        <f t="shared" si="47"/>
        <v>0</v>
      </c>
      <c r="AM164" s="114"/>
    </row>
    <row r="165" spans="1:39" ht="13.2">
      <c r="A165" s="6">
        <v>1</v>
      </c>
      <c r="B165" s="111" t="s">
        <v>34</v>
      </c>
      <c r="C165" s="173" t="s">
        <v>285</v>
      </c>
      <c r="D165" s="165" t="s">
        <v>494</v>
      </c>
      <c r="E165" s="167" t="s">
        <v>491</v>
      </c>
      <c r="F165" s="94">
        <v>4</v>
      </c>
      <c r="G165" s="111" t="str">
        <f t="shared" si="32"/>
        <v>Kleedruimte/ douche</v>
      </c>
      <c r="H165" s="164" t="s">
        <v>249</v>
      </c>
      <c r="I165" s="112">
        <v>3</v>
      </c>
      <c r="J165" s="111" t="str">
        <f t="shared" si="33"/>
        <v>Harde vloer zonder polymeer beschermlaag, met behandeling</v>
      </c>
      <c r="K165" s="168">
        <v>27.33</v>
      </c>
      <c r="L165" s="113">
        <f t="shared" si="34"/>
        <v>27.33</v>
      </c>
      <c r="M165" s="138">
        <f t="shared" si="35"/>
        <v>0</v>
      </c>
      <c r="N165" s="114"/>
      <c r="O165" s="94" t="s">
        <v>156</v>
      </c>
      <c r="P165" s="94"/>
      <c r="Q165" s="94"/>
      <c r="R165" s="94"/>
      <c r="S165" s="114"/>
      <c r="T165" s="110" t="str">
        <f t="shared" si="36"/>
        <v>Sanitair</v>
      </c>
      <c r="U165" s="110" t="str">
        <f t="shared" si="37"/>
        <v>AQL 4%</v>
      </c>
      <c r="V165" s="114"/>
      <c r="W165" s="170">
        <v>100</v>
      </c>
      <c r="X165" s="114"/>
      <c r="Y165" s="113">
        <f t="shared" si="38"/>
        <v>55.7532</v>
      </c>
      <c r="Z165" s="115">
        <f t="shared" si="39"/>
        <v>0</v>
      </c>
      <c r="AA165" s="114"/>
      <c r="AB165" s="113" t="str">
        <f t="shared" si="40"/>
        <v>_</v>
      </c>
      <c r="AC165" s="115" t="str">
        <f t="shared" si="41"/>
        <v>_</v>
      </c>
      <c r="AD165" s="114"/>
      <c r="AE165" s="113" t="str">
        <f t="shared" si="42"/>
        <v>_</v>
      </c>
      <c r="AF165" s="115" t="str">
        <f t="shared" si="43"/>
        <v>_</v>
      </c>
      <c r="AG165" s="114"/>
      <c r="AH165" s="113" t="str">
        <f t="shared" si="44"/>
        <v>_</v>
      </c>
      <c r="AI165" s="115" t="str">
        <f t="shared" si="45"/>
        <v>_</v>
      </c>
      <c r="AJ165" s="114"/>
      <c r="AK165" s="113">
        <f t="shared" si="46"/>
        <v>55.7532</v>
      </c>
      <c r="AL165" s="115">
        <f t="shared" si="47"/>
        <v>0</v>
      </c>
      <c r="AM165" s="114"/>
    </row>
    <row r="166" spans="1:39" ht="13.2">
      <c r="A166" s="6">
        <v>1</v>
      </c>
      <c r="B166" s="111" t="s">
        <v>34</v>
      </c>
      <c r="C166" s="173" t="s">
        <v>220</v>
      </c>
      <c r="D166" s="165" t="s">
        <v>494</v>
      </c>
      <c r="E166" s="167" t="s">
        <v>248</v>
      </c>
      <c r="F166" s="94">
        <v>2</v>
      </c>
      <c r="G166" s="111" t="str">
        <f t="shared" si="32"/>
        <v>Sanitaire ruimte</v>
      </c>
      <c r="H166" s="164" t="s">
        <v>249</v>
      </c>
      <c r="I166" s="112">
        <v>3</v>
      </c>
      <c r="J166" s="111" t="str">
        <f t="shared" si="33"/>
        <v>Harde vloer zonder polymeer beschermlaag, met behandeling</v>
      </c>
      <c r="K166" s="168">
        <v>5.8</v>
      </c>
      <c r="L166" s="113">
        <f t="shared" si="34"/>
        <v>5.8</v>
      </c>
      <c r="M166" s="138">
        <f t="shared" si="35"/>
        <v>0</v>
      </c>
      <c r="N166" s="114"/>
      <c r="O166" s="94" t="s">
        <v>159</v>
      </c>
      <c r="P166" s="94"/>
      <c r="Q166" s="94"/>
      <c r="R166" s="94"/>
      <c r="S166" s="114"/>
      <c r="T166" s="110" t="str">
        <f t="shared" si="36"/>
        <v>Sanitair</v>
      </c>
      <c r="U166" s="110" t="str">
        <f t="shared" si="37"/>
        <v>AQL 4%</v>
      </c>
      <c r="V166" s="114"/>
      <c r="W166" s="170">
        <v>100</v>
      </c>
      <c r="X166" s="114"/>
      <c r="Y166" s="113">
        <f t="shared" si="38"/>
        <v>12.411999999999999</v>
      </c>
      <c r="Z166" s="115">
        <f t="shared" si="39"/>
        <v>0</v>
      </c>
      <c r="AA166" s="114"/>
      <c r="AB166" s="113" t="str">
        <f t="shared" si="40"/>
        <v>_</v>
      </c>
      <c r="AC166" s="115" t="str">
        <f t="shared" si="41"/>
        <v>_</v>
      </c>
      <c r="AD166" s="114"/>
      <c r="AE166" s="113" t="str">
        <f t="shared" si="42"/>
        <v>_</v>
      </c>
      <c r="AF166" s="115" t="str">
        <f t="shared" si="43"/>
        <v>_</v>
      </c>
      <c r="AG166" s="114"/>
      <c r="AH166" s="113" t="str">
        <f t="shared" si="44"/>
        <v>_</v>
      </c>
      <c r="AI166" s="115" t="str">
        <f t="shared" si="45"/>
        <v>_</v>
      </c>
      <c r="AJ166" s="114"/>
      <c r="AK166" s="113">
        <f t="shared" si="46"/>
        <v>12.411999999999999</v>
      </c>
      <c r="AL166" s="115">
        <f t="shared" si="47"/>
        <v>0</v>
      </c>
      <c r="AM166" s="114"/>
    </row>
    <row r="167" spans="1:39" ht="13.2">
      <c r="A167" s="6">
        <v>1</v>
      </c>
      <c r="B167" s="111" t="s">
        <v>34</v>
      </c>
      <c r="C167" s="173" t="s">
        <v>220</v>
      </c>
      <c r="D167" s="165" t="s">
        <v>495</v>
      </c>
      <c r="E167" s="167" t="s">
        <v>251</v>
      </c>
      <c r="F167" s="94">
        <v>2</v>
      </c>
      <c r="G167" s="111" t="str">
        <f t="shared" si="32"/>
        <v>Sanitaire ruimte</v>
      </c>
      <c r="H167" s="164" t="s">
        <v>249</v>
      </c>
      <c r="I167" s="112">
        <v>3</v>
      </c>
      <c r="J167" s="111" t="str">
        <f t="shared" si="33"/>
        <v>Harde vloer zonder polymeer beschermlaag, met behandeling</v>
      </c>
      <c r="K167" s="168">
        <v>12</v>
      </c>
      <c r="L167" s="113">
        <f t="shared" si="34"/>
        <v>12</v>
      </c>
      <c r="M167" s="138">
        <f t="shared" si="35"/>
        <v>0</v>
      </c>
      <c r="N167" s="114"/>
      <c r="O167" s="94" t="s">
        <v>159</v>
      </c>
      <c r="P167" s="94"/>
      <c r="Q167" s="94"/>
      <c r="R167" s="94"/>
      <c r="S167" s="114"/>
      <c r="T167" s="110" t="str">
        <f t="shared" si="36"/>
        <v>Sanitair</v>
      </c>
      <c r="U167" s="110" t="str">
        <f t="shared" si="37"/>
        <v>AQL 4%</v>
      </c>
      <c r="V167" s="114"/>
      <c r="W167" s="170">
        <v>100</v>
      </c>
      <c r="X167" s="114"/>
      <c r="Y167" s="113">
        <f t="shared" si="38"/>
        <v>25.68</v>
      </c>
      <c r="Z167" s="115">
        <f t="shared" si="39"/>
        <v>0</v>
      </c>
      <c r="AA167" s="114"/>
      <c r="AB167" s="113" t="str">
        <f t="shared" si="40"/>
        <v>_</v>
      </c>
      <c r="AC167" s="115" t="str">
        <f t="shared" si="41"/>
        <v>_</v>
      </c>
      <c r="AD167" s="114"/>
      <c r="AE167" s="113" t="str">
        <f t="shared" si="42"/>
        <v>_</v>
      </c>
      <c r="AF167" s="115" t="str">
        <f t="shared" si="43"/>
        <v>_</v>
      </c>
      <c r="AG167" s="114"/>
      <c r="AH167" s="113" t="str">
        <f t="shared" si="44"/>
        <v>_</v>
      </c>
      <c r="AI167" s="115" t="str">
        <f t="shared" si="45"/>
        <v>_</v>
      </c>
      <c r="AJ167" s="114"/>
      <c r="AK167" s="113">
        <f t="shared" si="46"/>
        <v>25.68</v>
      </c>
      <c r="AL167" s="115">
        <f t="shared" si="47"/>
        <v>0</v>
      </c>
      <c r="AM167" s="114"/>
    </row>
    <row r="168" spans="1:39" ht="13.2">
      <c r="A168" s="6">
        <v>1</v>
      </c>
      <c r="B168" s="111" t="s">
        <v>34</v>
      </c>
      <c r="C168" s="173" t="s">
        <v>220</v>
      </c>
      <c r="D168" s="165" t="s">
        <v>496</v>
      </c>
      <c r="E168" s="167" t="s">
        <v>278</v>
      </c>
      <c r="F168" s="94">
        <v>3</v>
      </c>
      <c r="G168" s="111" t="str">
        <f t="shared" si="32"/>
        <v>Verkeersruimte / Garderobe / Wachtruimte</v>
      </c>
      <c r="H168" s="164" t="s">
        <v>223</v>
      </c>
      <c r="I168" s="112">
        <v>3</v>
      </c>
      <c r="J168" s="111" t="str">
        <f t="shared" si="33"/>
        <v>Harde vloer zonder polymeer beschermlaag, met behandeling</v>
      </c>
      <c r="K168" s="168">
        <v>157.19999999999999</v>
      </c>
      <c r="L168" s="113">
        <f t="shared" si="34"/>
        <v>157.19999999999999</v>
      </c>
      <c r="M168" s="138">
        <f t="shared" si="35"/>
        <v>0</v>
      </c>
      <c r="N168" s="114"/>
      <c r="O168" s="94" t="s">
        <v>156</v>
      </c>
      <c r="P168" s="94"/>
      <c r="Q168" s="94"/>
      <c r="R168" s="94"/>
      <c r="S168" s="114"/>
      <c r="T168" s="110" t="str">
        <f t="shared" si="36"/>
        <v>Verkeer</v>
      </c>
      <c r="U168" s="110" t="str">
        <f t="shared" si="37"/>
        <v>AQL 7%</v>
      </c>
      <c r="V168" s="114"/>
      <c r="W168" s="170">
        <v>100</v>
      </c>
      <c r="X168" s="114"/>
      <c r="Y168" s="113">
        <f t="shared" si="38"/>
        <v>320.68799999999999</v>
      </c>
      <c r="Z168" s="115">
        <f t="shared" si="39"/>
        <v>0</v>
      </c>
      <c r="AA168" s="114"/>
      <c r="AB168" s="113" t="str">
        <f t="shared" si="40"/>
        <v>_</v>
      </c>
      <c r="AC168" s="115" t="str">
        <f t="shared" si="41"/>
        <v>_</v>
      </c>
      <c r="AD168" s="114"/>
      <c r="AE168" s="113" t="str">
        <f t="shared" si="42"/>
        <v>_</v>
      </c>
      <c r="AF168" s="115" t="str">
        <f t="shared" si="43"/>
        <v>_</v>
      </c>
      <c r="AG168" s="114"/>
      <c r="AH168" s="113" t="str">
        <f t="shared" si="44"/>
        <v>_</v>
      </c>
      <c r="AI168" s="115" t="str">
        <f t="shared" si="45"/>
        <v>_</v>
      </c>
      <c r="AJ168" s="114"/>
      <c r="AK168" s="113">
        <f t="shared" si="46"/>
        <v>320.68799999999999</v>
      </c>
      <c r="AL168" s="115">
        <f t="shared" si="47"/>
        <v>0</v>
      </c>
      <c r="AM168" s="114"/>
    </row>
    <row r="169" spans="1:39" ht="13.2">
      <c r="A169" s="6">
        <v>1</v>
      </c>
      <c r="B169" s="111" t="s">
        <v>34</v>
      </c>
      <c r="C169" s="173" t="s">
        <v>220</v>
      </c>
      <c r="D169" s="165"/>
      <c r="E169" s="167" t="s">
        <v>497</v>
      </c>
      <c r="F169" s="94">
        <v>3</v>
      </c>
      <c r="G169" s="111" t="str">
        <f t="shared" si="32"/>
        <v>Verkeersruimte / Garderobe / Wachtruimte</v>
      </c>
      <c r="H169" s="164" t="s">
        <v>249</v>
      </c>
      <c r="I169" s="112">
        <v>3</v>
      </c>
      <c r="J169" s="111" t="str">
        <f t="shared" si="33"/>
        <v>Harde vloer zonder polymeer beschermlaag, met behandeling</v>
      </c>
      <c r="K169" s="168">
        <v>2400</v>
      </c>
      <c r="L169" s="113">
        <f t="shared" si="34"/>
        <v>2400</v>
      </c>
      <c r="M169" s="138">
        <f t="shared" si="35"/>
        <v>0</v>
      </c>
      <c r="N169" s="114"/>
      <c r="O169" s="94" t="s">
        <v>171</v>
      </c>
      <c r="P169" s="94"/>
      <c r="Q169" s="94"/>
      <c r="R169" s="94"/>
      <c r="S169" s="114"/>
      <c r="T169" s="110" t="str">
        <f t="shared" si="36"/>
        <v>Verkeer</v>
      </c>
      <c r="U169" s="110" t="str">
        <f t="shared" si="37"/>
        <v>AQL 7%</v>
      </c>
      <c r="V169" s="114"/>
      <c r="W169" s="170">
        <v>100</v>
      </c>
      <c r="X169" s="114"/>
      <c r="Y169" s="113">
        <f t="shared" si="38"/>
        <v>288</v>
      </c>
      <c r="Z169" s="115">
        <f t="shared" si="39"/>
        <v>0</v>
      </c>
      <c r="AA169" s="114"/>
      <c r="AB169" s="113" t="str">
        <f t="shared" si="40"/>
        <v>_</v>
      </c>
      <c r="AC169" s="115" t="str">
        <f t="shared" si="41"/>
        <v>_</v>
      </c>
      <c r="AD169" s="114"/>
      <c r="AE169" s="113" t="str">
        <f t="shared" si="42"/>
        <v>_</v>
      </c>
      <c r="AF169" s="115" t="str">
        <f t="shared" si="43"/>
        <v>_</v>
      </c>
      <c r="AG169" s="114"/>
      <c r="AH169" s="113" t="str">
        <f t="shared" si="44"/>
        <v>_</v>
      </c>
      <c r="AI169" s="115" t="str">
        <f t="shared" si="45"/>
        <v>_</v>
      </c>
      <c r="AJ169" s="114"/>
      <c r="AK169" s="113">
        <f t="shared" si="46"/>
        <v>288</v>
      </c>
      <c r="AL169" s="115">
        <f t="shared" si="47"/>
        <v>0</v>
      </c>
      <c r="AM169" s="114"/>
    </row>
    <row r="170" spans="1:39" ht="13.2">
      <c r="A170" s="6">
        <v>2</v>
      </c>
      <c r="B170" s="111" t="s">
        <v>36</v>
      </c>
      <c r="C170" s="153" t="s">
        <v>220</v>
      </c>
      <c r="D170" s="165" t="s">
        <v>498</v>
      </c>
      <c r="E170" s="167" t="s">
        <v>499</v>
      </c>
      <c r="F170" s="94">
        <v>3</v>
      </c>
      <c r="G170" s="111" t="str">
        <f t="shared" si="32"/>
        <v>Verkeersruimte / Garderobe / Wachtruimte</v>
      </c>
      <c r="H170" s="164" t="s">
        <v>388</v>
      </c>
      <c r="I170" s="112">
        <v>1</v>
      </c>
      <c r="J170" s="111" t="str">
        <f t="shared" si="33"/>
        <v>Vloerafwerking met polymeer beschermlaag</v>
      </c>
      <c r="K170" s="168">
        <v>215</v>
      </c>
      <c r="L170" s="113">
        <f t="shared" si="34"/>
        <v>215</v>
      </c>
      <c r="M170" s="138">
        <f t="shared" si="35"/>
        <v>0</v>
      </c>
      <c r="N170" s="114"/>
      <c r="O170" s="94" t="s">
        <v>156</v>
      </c>
      <c r="P170" s="94"/>
      <c r="Q170" s="94"/>
      <c r="R170" s="94"/>
      <c r="S170" s="114"/>
      <c r="T170" s="110" t="str">
        <f t="shared" si="36"/>
        <v>Verkeer</v>
      </c>
      <c r="U170" s="110" t="str">
        <f t="shared" si="37"/>
        <v>AQL 7%</v>
      </c>
      <c r="V170" s="114"/>
      <c r="W170" s="170">
        <v>100</v>
      </c>
      <c r="X170" s="114"/>
      <c r="Y170" s="113">
        <f t="shared" si="38"/>
        <v>438.59999999999997</v>
      </c>
      <c r="Z170" s="115">
        <f t="shared" si="39"/>
        <v>0</v>
      </c>
      <c r="AA170" s="114"/>
      <c r="AB170" s="113" t="str">
        <f t="shared" si="40"/>
        <v>_</v>
      </c>
      <c r="AC170" s="115" t="str">
        <f t="shared" si="41"/>
        <v>_</v>
      </c>
      <c r="AD170" s="114"/>
      <c r="AE170" s="113" t="str">
        <f t="shared" si="42"/>
        <v>_</v>
      </c>
      <c r="AF170" s="115" t="str">
        <f t="shared" si="43"/>
        <v>_</v>
      </c>
      <c r="AG170" s="114"/>
      <c r="AH170" s="113" t="str">
        <f t="shared" si="44"/>
        <v>_</v>
      </c>
      <c r="AI170" s="115" t="str">
        <f t="shared" si="45"/>
        <v>_</v>
      </c>
      <c r="AJ170" s="114"/>
      <c r="AK170" s="113">
        <f t="shared" si="46"/>
        <v>438.59999999999997</v>
      </c>
      <c r="AL170" s="115">
        <f t="shared" si="47"/>
        <v>0</v>
      </c>
      <c r="AM170" s="114"/>
    </row>
    <row r="171" spans="1:39" ht="13.2">
      <c r="A171" s="6">
        <v>2</v>
      </c>
      <c r="B171" s="111" t="s">
        <v>36</v>
      </c>
      <c r="C171" s="153" t="s">
        <v>220</v>
      </c>
      <c r="D171" s="165" t="s">
        <v>500</v>
      </c>
      <c r="E171" s="167" t="s">
        <v>501</v>
      </c>
      <c r="F171" s="94">
        <v>3</v>
      </c>
      <c r="G171" s="111" t="str">
        <f t="shared" si="32"/>
        <v>Verkeersruimte / Garderobe / Wachtruimte</v>
      </c>
      <c r="H171" s="164" t="s">
        <v>388</v>
      </c>
      <c r="I171" s="112">
        <v>1</v>
      </c>
      <c r="J171" s="111" t="str">
        <f t="shared" si="33"/>
        <v>Vloerafwerking met polymeer beschermlaag</v>
      </c>
      <c r="K171" s="168">
        <v>37.5</v>
      </c>
      <c r="L171" s="113">
        <f t="shared" si="34"/>
        <v>37.5</v>
      </c>
      <c r="M171" s="138">
        <f t="shared" si="35"/>
        <v>0</v>
      </c>
      <c r="N171" s="114"/>
      <c r="O171" s="94" t="s">
        <v>156</v>
      </c>
      <c r="P171" s="94"/>
      <c r="Q171" s="94"/>
      <c r="R171" s="94"/>
      <c r="S171" s="114"/>
      <c r="T171" s="110" t="str">
        <f t="shared" si="36"/>
        <v>Verkeer</v>
      </c>
      <c r="U171" s="110" t="str">
        <f t="shared" si="37"/>
        <v>AQL 7%</v>
      </c>
      <c r="V171" s="114"/>
      <c r="W171" s="170">
        <v>100</v>
      </c>
      <c r="X171" s="114"/>
      <c r="Y171" s="113">
        <f t="shared" si="38"/>
        <v>76.5</v>
      </c>
      <c r="Z171" s="115">
        <f t="shared" si="39"/>
        <v>0</v>
      </c>
      <c r="AA171" s="114"/>
      <c r="AB171" s="113" t="str">
        <f t="shared" si="40"/>
        <v>_</v>
      </c>
      <c r="AC171" s="115" t="str">
        <f t="shared" si="41"/>
        <v>_</v>
      </c>
      <c r="AD171" s="114"/>
      <c r="AE171" s="113" t="str">
        <f t="shared" si="42"/>
        <v>_</v>
      </c>
      <c r="AF171" s="115" t="str">
        <f t="shared" si="43"/>
        <v>_</v>
      </c>
      <c r="AG171" s="114"/>
      <c r="AH171" s="113" t="str">
        <f t="shared" si="44"/>
        <v>_</v>
      </c>
      <c r="AI171" s="115" t="str">
        <f t="shared" si="45"/>
        <v>_</v>
      </c>
      <c r="AJ171" s="114"/>
      <c r="AK171" s="113">
        <f t="shared" si="46"/>
        <v>76.5</v>
      </c>
      <c r="AL171" s="115">
        <f t="shared" si="47"/>
        <v>0</v>
      </c>
      <c r="AM171" s="114"/>
    </row>
    <row r="172" spans="1:39" ht="13.2">
      <c r="A172" s="6">
        <v>2</v>
      </c>
      <c r="B172" s="111" t="s">
        <v>36</v>
      </c>
      <c r="C172" s="153" t="s">
        <v>220</v>
      </c>
      <c r="D172" s="165" t="s">
        <v>502</v>
      </c>
      <c r="E172" s="167" t="s">
        <v>503</v>
      </c>
      <c r="F172" s="94">
        <v>3</v>
      </c>
      <c r="G172" s="111" t="str">
        <f t="shared" si="32"/>
        <v>Verkeersruimte / Garderobe / Wachtruimte</v>
      </c>
      <c r="H172" s="164" t="s">
        <v>388</v>
      </c>
      <c r="I172" s="112">
        <v>1</v>
      </c>
      <c r="J172" s="111" t="str">
        <f t="shared" si="33"/>
        <v>Vloerafwerking met polymeer beschermlaag</v>
      </c>
      <c r="K172" s="168">
        <v>220</v>
      </c>
      <c r="L172" s="113">
        <f t="shared" si="34"/>
        <v>220</v>
      </c>
      <c r="M172" s="138">
        <f t="shared" si="35"/>
        <v>0</v>
      </c>
      <c r="N172" s="114"/>
      <c r="O172" s="94" t="s">
        <v>159</v>
      </c>
      <c r="P172" s="94"/>
      <c r="Q172" s="94"/>
      <c r="R172" s="94"/>
      <c r="S172" s="114"/>
      <c r="T172" s="110" t="str">
        <f t="shared" si="36"/>
        <v>Verkeer</v>
      </c>
      <c r="U172" s="110" t="str">
        <f t="shared" si="37"/>
        <v>AQL 7%</v>
      </c>
      <c r="V172" s="114"/>
      <c r="W172" s="170">
        <v>100</v>
      </c>
      <c r="X172" s="114"/>
      <c r="Y172" s="113">
        <f t="shared" si="38"/>
        <v>470.8</v>
      </c>
      <c r="Z172" s="115">
        <f t="shared" si="39"/>
        <v>0</v>
      </c>
      <c r="AA172" s="114"/>
      <c r="AB172" s="113" t="str">
        <f t="shared" si="40"/>
        <v>_</v>
      </c>
      <c r="AC172" s="115" t="str">
        <f t="shared" si="41"/>
        <v>_</v>
      </c>
      <c r="AD172" s="114"/>
      <c r="AE172" s="113" t="str">
        <f t="shared" si="42"/>
        <v>_</v>
      </c>
      <c r="AF172" s="115" t="str">
        <f t="shared" si="43"/>
        <v>_</v>
      </c>
      <c r="AG172" s="114"/>
      <c r="AH172" s="113" t="str">
        <f t="shared" si="44"/>
        <v>_</v>
      </c>
      <c r="AI172" s="115" t="str">
        <f t="shared" si="45"/>
        <v>_</v>
      </c>
      <c r="AJ172" s="114"/>
      <c r="AK172" s="113">
        <f t="shared" si="46"/>
        <v>470.8</v>
      </c>
      <c r="AL172" s="115">
        <f t="shared" si="47"/>
        <v>0</v>
      </c>
      <c r="AM172" s="114"/>
    </row>
    <row r="173" spans="1:39" ht="13.2">
      <c r="A173" s="6">
        <v>2</v>
      </c>
      <c r="B173" s="111" t="s">
        <v>36</v>
      </c>
      <c r="C173" s="153" t="s">
        <v>220</v>
      </c>
      <c r="D173" s="165" t="s">
        <v>504</v>
      </c>
      <c r="E173" s="167" t="s">
        <v>505</v>
      </c>
      <c r="F173" s="94">
        <v>3</v>
      </c>
      <c r="G173" s="111" t="str">
        <f t="shared" si="32"/>
        <v>Verkeersruimte / Garderobe / Wachtruimte</v>
      </c>
      <c r="H173" s="164" t="s">
        <v>506</v>
      </c>
      <c r="I173" s="112">
        <v>4</v>
      </c>
      <c r="J173" s="111" t="str">
        <f t="shared" si="33"/>
        <v>Tapijt</v>
      </c>
      <c r="K173" s="168">
        <v>30.5</v>
      </c>
      <c r="L173" s="113">
        <f t="shared" si="34"/>
        <v>30.5</v>
      </c>
      <c r="M173" s="138">
        <f t="shared" si="35"/>
        <v>0</v>
      </c>
      <c r="N173" s="114"/>
      <c r="O173" s="94" t="s">
        <v>159</v>
      </c>
      <c r="P173" s="94"/>
      <c r="Q173" s="94"/>
      <c r="R173" s="94"/>
      <c r="S173" s="114"/>
      <c r="T173" s="110" t="str">
        <f t="shared" si="36"/>
        <v>Verkeer</v>
      </c>
      <c r="U173" s="110" t="str">
        <f t="shared" si="37"/>
        <v>AQL 7%</v>
      </c>
      <c r="V173" s="114"/>
      <c r="W173" s="170">
        <v>100</v>
      </c>
      <c r="X173" s="114"/>
      <c r="Y173" s="113">
        <f t="shared" si="38"/>
        <v>65.27</v>
      </c>
      <c r="Z173" s="115">
        <f t="shared" si="39"/>
        <v>0</v>
      </c>
      <c r="AA173" s="114"/>
      <c r="AB173" s="113" t="str">
        <f t="shared" si="40"/>
        <v>_</v>
      </c>
      <c r="AC173" s="115" t="str">
        <f t="shared" si="41"/>
        <v>_</v>
      </c>
      <c r="AD173" s="114"/>
      <c r="AE173" s="113" t="str">
        <f t="shared" si="42"/>
        <v>_</v>
      </c>
      <c r="AF173" s="115" t="str">
        <f t="shared" si="43"/>
        <v>_</v>
      </c>
      <c r="AG173" s="114"/>
      <c r="AH173" s="113" t="str">
        <f t="shared" si="44"/>
        <v>_</v>
      </c>
      <c r="AI173" s="115" t="str">
        <f t="shared" si="45"/>
        <v>_</v>
      </c>
      <c r="AJ173" s="114"/>
      <c r="AK173" s="113">
        <f t="shared" si="46"/>
        <v>65.27</v>
      </c>
      <c r="AL173" s="115">
        <f t="shared" si="47"/>
        <v>0</v>
      </c>
      <c r="AM173" s="114"/>
    </row>
    <row r="174" spans="1:39" ht="13.2">
      <c r="A174" s="6">
        <v>2</v>
      </c>
      <c r="B174" s="111" t="s">
        <v>36</v>
      </c>
      <c r="C174" s="153" t="s">
        <v>220</v>
      </c>
      <c r="D174" s="165" t="s">
        <v>507</v>
      </c>
      <c r="E174" s="167" t="s">
        <v>508</v>
      </c>
      <c r="F174" s="94">
        <v>3</v>
      </c>
      <c r="G174" s="111" t="str">
        <f t="shared" si="32"/>
        <v>Verkeersruimte / Garderobe / Wachtruimte</v>
      </c>
      <c r="H174" s="164" t="s">
        <v>388</v>
      </c>
      <c r="I174" s="112">
        <v>1</v>
      </c>
      <c r="J174" s="111" t="str">
        <f t="shared" si="33"/>
        <v>Vloerafwerking met polymeer beschermlaag</v>
      </c>
      <c r="K174" s="168">
        <v>24.3</v>
      </c>
      <c r="L174" s="113">
        <f t="shared" si="34"/>
        <v>24.3</v>
      </c>
      <c r="M174" s="138">
        <f t="shared" si="35"/>
        <v>0</v>
      </c>
      <c r="N174" s="114"/>
      <c r="O174" s="94" t="s">
        <v>159</v>
      </c>
      <c r="P174" s="94"/>
      <c r="Q174" s="94"/>
      <c r="R174" s="94"/>
      <c r="S174" s="114"/>
      <c r="T174" s="110" t="str">
        <f t="shared" si="36"/>
        <v>Verkeer</v>
      </c>
      <c r="U174" s="110" t="str">
        <f t="shared" si="37"/>
        <v>AQL 7%</v>
      </c>
      <c r="V174" s="114"/>
      <c r="W174" s="170">
        <v>100</v>
      </c>
      <c r="X174" s="114"/>
      <c r="Y174" s="113">
        <f t="shared" si="38"/>
        <v>52.001999999999995</v>
      </c>
      <c r="Z174" s="115">
        <f t="shared" si="39"/>
        <v>0</v>
      </c>
      <c r="AA174" s="114"/>
      <c r="AB174" s="113" t="str">
        <f t="shared" si="40"/>
        <v>_</v>
      </c>
      <c r="AC174" s="115" t="str">
        <f t="shared" si="41"/>
        <v>_</v>
      </c>
      <c r="AD174" s="114"/>
      <c r="AE174" s="113" t="str">
        <f t="shared" si="42"/>
        <v>_</v>
      </c>
      <c r="AF174" s="115" t="str">
        <f t="shared" si="43"/>
        <v>_</v>
      </c>
      <c r="AG174" s="114"/>
      <c r="AH174" s="113" t="str">
        <f t="shared" si="44"/>
        <v>_</v>
      </c>
      <c r="AI174" s="115" t="str">
        <f t="shared" si="45"/>
        <v>_</v>
      </c>
      <c r="AJ174" s="114"/>
      <c r="AK174" s="113">
        <f t="shared" si="46"/>
        <v>52.001999999999995</v>
      </c>
      <c r="AL174" s="115">
        <f t="shared" si="47"/>
        <v>0</v>
      </c>
      <c r="AM174" s="114"/>
    </row>
    <row r="175" spans="1:39" ht="13.2">
      <c r="A175" s="6">
        <v>2</v>
      </c>
      <c r="B175" s="111" t="s">
        <v>36</v>
      </c>
      <c r="C175" s="153" t="s">
        <v>220</v>
      </c>
      <c r="D175" s="165" t="s">
        <v>509</v>
      </c>
      <c r="E175" s="167" t="s">
        <v>510</v>
      </c>
      <c r="F175" s="94">
        <v>3</v>
      </c>
      <c r="G175" s="111" t="str">
        <f t="shared" si="32"/>
        <v>Verkeersruimte / Garderobe / Wachtruimte</v>
      </c>
      <c r="H175" s="164" t="s">
        <v>258</v>
      </c>
      <c r="I175" s="112">
        <v>4</v>
      </c>
      <c r="J175" s="111" t="str">
        <f t="shared" si="33"/>
        <v>Tapijt</v>
      </c>
      <c r="K175" s="168">
        <v>13.5</v>
      </c>
      <c r="L175" s="113">
        <f t="shared" si="34"/>
        <v>13.5</v>
      </c>
      <c r="M175" s="138">
        <f t="shared" si="35"/>
        <v>0</v>
      </c>
      <c r="N175" s="114"/>
      <c r="O175" s="94" t="s">
        <v>159</v>
      </c>
      <c r="P175" s="94"/>
      <c r="Q175" s="94"/>
      <c r="R175" s="94"/>
      <c r="S175" s="114"/>
      <c r="T175" s="110" t="str">
        <f t="shared" si="36"/>
        <v>Verkeer</v>
      </c>
      <c r="U175" s="110" t="str">
        <f t="shared" si="37"/>
        <v>AQL 7%</v>
      </c>
      <c r="V175" s="114"/>
      <c r="W175" s="170">
        <v>100</v>
      </c>
      <c r="X175" s="114"/>
      <c r="Y175" s="113">
        <f t="shared" si="38"/>
        <v>28.89</v>
      </c>
      <c r="Z175" s="115">
        <f t="shared" si="39"/>
        <v>0</v>
      </c>
      <c r="AA175" s="114"/>
      <c r="AB175" s="113" t="str">
        <f t="shared" si="40"/>
        <v>_</v>
      </c>
      <c r="AC175" s="115" t="str">
        <f t="shared" si="41"/>
        <v>_</v>
      </c>
      <c r="AD175" s="114"/>
      <c r="AE175" s="113" t="str">
        <f t="shared" si="42"/>
        <v>_</v>
      </c>
      <c r="AF175" s="115" t="str">
        <f t="shared" si="43"/>
        <v>_</v>
      </c>
      <c r="AG175" s="114"/>
      <c r="AH175" s="113" t="str">
        <f t="shared" si="44"/>
        <v>_</v>
      </c>
      <c r="AI175" s="115" t="str">
        <f t="shared" si="45"/>
        <v>_</v>
      </c>
      <c r="AJ175" s="114"/>
      <c r="AK175" s="113">
        <f t="shared" si="46"/>
        <v>28.89</v>
      </c>
      <c r="AL175" s="115">
        <f t="shared" si="47"/>
        <v>0</v>
      </c>
      <c r="AM175" s="114"/>
    </row>
    <row r="176" spans="1:39" ht="13.2">
      <c r="A176" s="6">
        <v>2</v>
      </c>
      <c r="B176" s="111" t="s">
        <v>36</v>
      </c>
      <c r="C176" s="153" t="s">
        <v>220</v>
      </c>
      <c r="D176" s="165" t="s">
        <v>511</v>
      </c>
      <c r="E176" s="167" t="s">
        <v>512</v>
      </c>
      <c r="F176" s="94">
        <v>3</v>
      </c>
      <c r="G176" s="111" t="str">
        <f t="shared" si="32"/>
        <v>Verkeersruimte / Garderobe / Wachtruimte</v>
      </c>
      <c r="H176" s="164" t="s">
        <v>388</v>
      </c>
      <c r="I176" s="112">
        <v>1</v>
      </c>
      <c r="J176" s="111" t="str">
        <f t="shared" si="33"/>
        <v>Vloerafwerking met polymeer beschermlaag</v>
      </c>
      <c r="K176" s="168">
        <v>1.6</v>
      </c>
      <c r="L176" s="113">
        <f t="shared" si="34"/>
        <v>1.6</v>
      </c>
      <c r="M176" s="138">
        <f t="shared" si="35"/>
        <v>0</v>
      </c>
      <c r="N176" s="114"/>
      <c r="O176" s="94" t="s">
        <v>156</v>
      </c>
      <c r="P176" s="94"/>
      <c r="Q176" s="94"/>
      <c r="R176" s="94"/>
      <c r="S176" s="114"/>
      <c r="T176" s="110" t="str">
        <f t="shared" si="36"/>
        <v>Verkeer</v>
      </c>
      <c r="U176" s="110" t="str">
        <f t="shared" si="37"/>
        <v>AQL 7%</v>
      </c>
      <c r="V176" s="114"/>
      <c r="W176" s="170">
        <v>100</v>
      </c>
      <c r="X176" s="114"/>
      <c r="Y176" s="113">
        <f t="shared" si="38"/>
        <v>3.2640000000000002</v>
      </c>
      <c r="Z176" s="115">
        <f t="shared" si="39"/>
        <v>0</v>
      </c>
      <c r="AA176" s="114"/>
      <c r="AB176" s="113" t="str">
        <f t="shared" si="40"/>
        <v>_</v>
      </c>
      <c r="AC176" s="115" t="str">
        <f t="shared" si="41"/>
        <v>_</v>
      </c>
      <c r="AD176" s="114"/>
      <c r="AE176" s="113" t="str">
        <f t="shared" si="42"/>
        <v>_</v>
      </c>
      <c r="AF176" s="115" t="str">
        <f t="shared" si="43"/>
        <v>_</v>
      </c>
      <c r="AG176" s="114"/>
      <c r="AH176" s="113" t="str">
        <f t="shared" si="44"/>
        <v>_</v>
      </c>
      <c r="AI176" s="115" t="str">
        <f t="shared" si="45"/>
        <v>_</v>
      </c>
      <c r="AJ176" s="114"/>
      <c r="AK176" s="113">
        <f t="shared" si="46"/>
        <v>3.2640000000000002</v>
      </c>
      <c r="AL176" s="115">
        <f t="shared" si="47"/>
        <v>0</v>
      </c>
      <c r="AM176" s="114"/>
    </row>
    <row r="177" spans="1:39" ht="13.2">
      <c r="A177" s="6">
        <v>2</v>
      </c>
      <c r="B177" s="111" t="s">
        <v>36</v>
      </c>
      <c r="C177" s="153" t="s">
        <v>220</v>
      </c>
      <c r="D177" s="165" t="s">
        <v>513</v>
      </c>
      <c r="E177" s="167" t="s">
        <v>514</v>
      </c>
      <c r="F177" s="94">
        <v>3</v>
      </c>
      <c r="G177" s="111" t="str">
        <f t="shared" si="32"/>
        <v>Verkeersruimte / Garderobe / Wachtruimte</v>
      </c>
      <c r="H177" s="164" t="s">
        <v>388</v>
      </c>
      <c r="I177" s="112">
        <v>1</v>
      </c>
      <c r="J177" s="111" t="str">
        <f t="shared" si="33"/>
        <v>Vloerafwerking met polymeer beschermlaag</v>
      </c>
      <c r="K177" s="168">
        <v>123.6</v>
      </c>
      <c r="L177" s="113">
        <f t="shared" si="34"/>
        <v>123.6</v>
      </c>
      <c r="M177" s="138">
        <f t="shared" si="35"/>
        <v>0</v>
      </c>
      <c r="N177" s="114"/>
      <c r="O177" s="94" t="s">
        <v>156</v>
      </c>
      <c r="P177" s="94"/>
      <c r="Q177" s="94"/>
      <c r="R177" s="94"/>
      <c r="S177" s="114"/>
      <c r="T177" s="110" t="str">
        <f t="shared" si="36"/>
        <v>Verkeer</v>
      </c>
      <c r="U177" s="110" t="str">
        <f t="shared" si="37"/>
        <v>AQL 7%</v>
      </c>
      <c r="V177" s="114"/>
      <c r="W177" s="170">
        <v>100</v>
      </c>
      <c r="X177" s="114"/>
      <c r="Y177" s="113">
        <f t="shared" si="38"/>
        <v>252.14400000000001</v>
      </c>
      <c r="Z177" s="115">
        <f t="shared" si="39"/>
        <v>0</v>
      </c>
      <c r="AA177" s="114"/>
      <c r="AB177" s="113" t="str">
        <f t="shared" si="40"/>
        <v>_</v>
      </c>
      <c r="AC177" s="115" t="str">
        <f t="shared" si="41"/>
        <v>_</v>
      </c>
      <c r="AD177" s="114"/>
      <c r="AE177" s="113" t="str">
        <f t="shared" si="42"/>
        <v>_</v>
      </c>
      <c r="AF177" s="115" t="str">
        <f t="shared" si="43"/>
        <v>_</v>
      </c>
      <c r="AG177" s="114"/>
      <c r="AH177" s="113" t="str">
        <f t="shared" si="44"/>
        <v>_</v>
      </c>
      <c r="AI177" s="115" t="str">
        <f t="shared" si="45"/>
        <v>_</v>
      </c>
      <c r="AJ177" s="114"/>
      <c r="AK177" s="113">
        <f t="shared" si="46"/>
        <v>252.14400000000001</v>
      </c>
      <c r="AL177" s="115">
        <f t="shared" si="47"/>
        <v>0</v>
      </c>
      <c r="AM177" s="114"/>
    </row>
    <row r="178" spans="1:39" ht="13.2">
      <c r="A178" s="6">
        <v>2</v>
      </c>
      <c r="B178" s="111" t="s">
        <v>36</v>
      </c>
      <c r="C178" s="153" t="s">
        <v>220</v>
      </c>
      <c r="D178" s="165" t="s">
        <v>515</v>
      </c>
      <c r="E178" s="167" t="s">
        <v>516</v>
      </c>
      <c r="F178" s="94">
        <v>3</v>
      </c>
      <c r="G178" s="111" t="str">
        <f t="shared" si="32"/>
        <v>Verkeersruimte / Garderobe / Wachtruimte</v>
      </c>
      <c r="H178" s="164" t="s">
        <v>388</v>
      </c>
      <c r="I178" s="112">
        <v>1</v>
      </c>
      <c r="J178" s="111" t="str">
        <f t="shared" si="33"/>
        <v>Vloerafwerking met polymeer beschermlaag</v>
      </c>
      <c r="K178" s="168">
        <v>121.35</v>
      </c>
      <c r="L178" s="113">
        <f t="shared" si="34"/>
        <v>121.35</v>
      </c>
      <c r="M178" s="138">
        <f t="shared" si="35"/>
        <v>0</v>
      </c>
      <c r="N178" s="114"/>
      <c r="O178" s="94" t="s">
        <v>159</v>
      </c>
      <c r="P178" s="94"/>
      <c r="Q178" s="94"/>
      <c r="R178" s="94"/>
      <c r="S178" s="114"/>
      <c r="T178" s="110" t="str">
        <f t="shared" si="36"/>
        <v>Verkeer</v>
      </c>
      <c r="U178" s="110" t="str">
        <f t="shared" si="37"/>
        <v>AQL 7%</v>
      </c>
      <c r="V178" s="114"/>
      <c r="W178" s="170">
        <v>100</v>
      </c>
      <c r="X178" s="114"/>
      <c r="Y178" s="113">
        <f t="shared" si="38"/>
        <v>259.68900000000002</v>
      </c>
      <c r="Z178" s="115">
        <f t="shared" si="39"/>
        <v>0</v>
      </c>
      <c r="AA178" s="114"/>
      <c r="AB178" s="113" t="str">
        <f t="shared" si="40"/>
        <v>_</v>
      </c>
      <c r="AC178" s="115" t="str">
        <f t="shared" si="41"/>
        <v>_</v>
      </c>
      <c r="AD178" s="114"/>
      <c r="AE178" s="113" t="str">
        <f t="shared" si="42"/>
        <v>_</v>
      </c>
      <c r="AF178" s="115" t="str">
        <f t="shared" si="43"/>
        <v>_</v>
      </c>
      <c r="AG178" s="114"/>
      <c r="AH178" s="113" t="str">
        <f t="shared" si="44"/>
        <v>_</v>
      </c>
      <c r="AI178" s="115" t="str">
        <f t="shared" si="45"/>
        <v>_</v>
      </c>
      <c r="AJ178" s="114"/>
      <c r="AK178" s="113">
        <f t="shared" si="46"/>
        <v>259.68900000000002</v>
      </c>
      <c r="AL178" s="115">
        <f t="shared" si="47"/>
        <v>0</v>
      </c>
      <c r="AM178" s="114"/>
    </row>
    <row r="179" spans="1:39" ht="13.2">
      <c r="A179" s="6">
        <v>2</v>
      </c>
      <c r="B179" s="111" t="s">
        <v>36</v>
      </c>
      <c r="C179" s="153" t="s">
        <v>220</v>
      </c>
      <c r="D179" s="165" t="s">
        <v>517</v>
      </c>
      <c r="E179" s="167" t="s">
        <v>518</v>
      </c>
      <c r="F179" s="94">
        <v>1</v>
      </c>
      <c r="G179" s="111" t="str">
        <f t="shared" si="32"/>
        <v xml:space="preserve">Kantoorruimte / vergaderruimte </v>
      </c>
      <c r="H179" s="164" t="s">
        <v>388</v>
      </c>
      <c r="I179" s="112">
        <v>1</v>
      </c>
      <c r="J179" s="111" t="str">
        <f t="shared" si="33"/>
        <v>Vloerafwerking met polymeer beschermlaag</v>
      </c>
      <c r="K179" s="168">
        <v>17.23</v>
      </c>
      <c r="L179" s="113">
        <f t="shared" si="34"/>
        <v>17.23</v>
      </c>
      <c r="M179" s="138">
        <f t="shared" si="35"/>
        <v>0</v>
      </c>
      <c r="N179" s="114"/>
      <c r="O179" s="94" t="s">
        <v>164</v>
      </c>
      <c r="P179" s="94"/>
      <c r="Q179" s="94"/>
      <c r="R179" s="94"/>
      <c r="S179" s="114"/>
      <c r="T179" s="110" t="str">
        <f t="shared" si="36"/>
        <v>Bureau</v>
      </c>
      <c r="U179" s="110" t="str">
        <f t="shared" si="37"/>
        <v>AQL 7%</v>
      </c>
      <c r="V179" s="114"/>
      <c r="W179" s="170">
        <v>100</v>
      </c>
      <c r="X179" s="114"/>
      <c r="Y179" s="113">
        <f t="shared" si="38"/>
        <v>22.399000000000001</v>
      </c>
      <c r="Z179" s="115">
        <f t="shared" si="39"/>
        <v>0</v>
      </c>
      <c r="AA179" s="114"/>
      <c r="AB179" s="113" t="str">
        <f t="shared" si="40"/>
        <v>_</v>
      </c>
      <c r="AC179" s="115" t="str">
        <f t="shared" si="41"/>
        <v>_</v>
      </c>
      <c r="AD179" s="114"/>
      <c r="AE179" s="113" t="str">
        <f t="shared" si="42"/>
        <v>_</v>
      </c>
      <c r="AF179" s="115" t="str">
        <f t="shared" si="43"/>
        <v>_</v>
      </c>
      <c r="AG179" s="114"/>
      <c r="AH179" s="113" t="str">
        <f t="shared" si="44"/>
        <v>_</v>
      </c>
      <c r="AI179" s="115" t="str">
        <f t="shared" si="45"/>
        <v>_</v>
      </c>
      <c r="AJ179" s="114"/>
      <c r="AK179" s="113">
        <f t="shared" si="46"/>
        <v>22.399000000000001</v>
      </c>
      <c r="AL179" s="115">
        <f t="shared" si="47"/>
        <v>0</v>
      </c>
      <c r="AM179" s="114"/>
    </row>
    <row r="180" spans="1:39" ht="13.2">
      <c r="A180" s="6">
        <v>2</v>
      </c>
      <c r="B180" s="111" t="s">
        <v>36</v>
      </c>
      <c r="C180" s="153" t="s">
        <v>220</v>
      </c>
      <c r="D180" s="165" t="s">
        <v>519</v>
      </c>
      <c r="E180" s="167" t="s">
        <v>520</v>
      </c>
      <c r="F180" s="94">
        <v>1</v>
      </c>
      <c r="G180" s="111" t="str">
        <f t="shared" si="32"/>
        <v xml:space="preserve">Kantoorruimte / vergaderruimte </v>
      </c>
      <c r="H180" s="164" t="s">
        <v>258</v>
      </c>
      <c r="I180" s="112">
        <v>4</v>
      </c>
      <c r="J180" s="111" t="str">
        <f t="shared" si="33"/>
        <v>Tapijt</v>
      </c>
      <c r="K180" s="168">
        <v>15.12</v>
      </c>
      <c r="L180" s="113">
        <f t="shared" si="34"/>
        <v>15.12</v>
      </c>
      <c r="M180" s="138">
        <f t="shared" si="35"/>
        <v>0</v>
      </c>
      <c r="N180" s="114"/>
      <c r="O180" s="94" t="s">
        <v>164</v>
      </c>
      <c r="P180" s="94"/>
      <c r="Q180" s="94"/>
      <c r="R180" s="94"/>
      <c r="S180" s="114"/>
      <c r="T180" s="110" t="str">
        <f t="shared" si="36"/>
        <v>Bureau</v>
      </c>
      <c r="U180" s="110" t="str">
        <f t="shared" si="37"/>
        <v>AQL 7%</v>
      </c>
      <c r="V180" s="114"/>
      <c r="W180" s="170">
        <v>100</v>
      </c>
      <c r="X180" s="114"/>
      <c r="Y180" s="113">
        <f t="shared" si="38"/>
        <v>19.655999999999999</v>
      </c>
      <c r="Z180" s="115">
        <f t="shared" si="39"/>
        <v>0</v>
      </c>
      <c r="AA180" s="114"/>
      <c r="AB180" s="113" t="str">
        <f t="shared" si="40"/>
        <v>_</v>
      </c>
      <c r="AC180" s="115" t="str">
        <f t="shared" si="41"/>
        <v>_</v>
      </c>
      <c r="AD180" s="114"/>
      <c r="AE180" s="113" t="str">
        <f t="shared" si="42"/>
        <v>_</v>
      </c>
      <c r="AF180" s="115" t="str">
        <f t="shared" si="43"/>
        <v>_</v>
      </c>
      <c r="AG180" s="114"/>
      <c r="AH180" s="113" t="str">
        <f t="shared" si="44"/>
        <v>_</v>
      </c>
      <c r="AI180" s="115" t="str">
        <f t="shared" si="45"/>
        <v>_</v>
      </c>
      <c r="AJ180" s="114"/>
      <c r="AK180" s="113">
        <f t="shared" si="46"/>
        <v>19.655999999999999</v>
      </c>
      <c r="AL180" s="115">
        <f t="shared" si="47"/>
        <v>0</v>
      </c>
      <c r="AM180" s="114"/>
    </row>
    <row r="181" spans="1:39" ht="13.2">
      <c r="A181" s="6">
        <v>2</v>
      </c>
      <c r="B181" s="111" t="s">
        <v>36</v>
      </c>
      <c r="C181" s="153" t="s">
        <v>220</v>
      </c>
      <c r="D181" s="165" t="s">
        <v>521</v>
      </c>
      <c r="E181" s="167" t="s">
        <v>520</v>
      </c>
      <c r="F181" s="94">
        <v>1</v>
      </c>
      <c r="G181" s="111" t="str">
        <f t="shared" si="32"/>
        <v xml:space="preserve">Kantoorruimte / vergaderruimte </v>
      </c>
      <c r="H181" s="164" t="s">
        <v>258</v>
      </c>
      <c r="I181" s="112">
        <v>4</v>
      </c>
      <c r="J181" s="111" t="str">
        <f t="shared" si="33"/>
        <v>Tapijt</v>
      </c>
      <c r="K181" s="168">
        <v>15.35</v>
      </c>
      <c r="L181" s="113">
        <f t="shared" si="34"/>
        <v>15.35</v>
      </c>
      <c r="M181" s="138">
        <f t="shared" si="35"/>
        <v>0</v>
      </c>
      <c r="N181" s="114"/>
      <c r="O181" s="94" t="s">
        <v>164</v>
      </c>
      <c r="P181" s="94"/>
      <c r="Q181" s="94"/>
      <c r="R181" s="94"/>
      <c r="S181" s="114"/>
      <c r="T181" s="110" t="str">
        <f t="shared" si="36"/>
        <v>Bureau</v>
      </c>
      <c r="U181" s="110" t="str">
        <f t="shared" si="37"/>
        <v>AQL 7%</v>
      </c>
      <c r="V181" s="114"/>
      <c r="W181" s="170">
        <v>100</v>
      </c>
      <c r="X181" s="114"/>
      <c r="Y181" s="113">
        <f t="shared" si="38"/>
        <v>19.954999999999998</v>
      </c>
      <c r="Z181" s="115">
        <f t="shared" si="39"/>
        <v>0</v>
      </c>
      <c r="AA181" s="114"/>
      <c r="AB181" s="113" t="str">
        <f t="shared" si="40"/>
        <v>_</v>
      </c>
      <c r="AC181" s="115" t="str">
        <f t="shared" si="41"/>
        <v>_</v>
      </c>
      <c r="AD181" s="114"/>
      <c r="AE181" s="113" t="str">
        <f t="shared" si="42"/>
        <v>_</v>
      </c>
      <c r="AF181" s="115" t="str">
        <f t="shared" si="43"/>
        <v>_</v>
      </c>
      <c r="AG181" s="114"/>
      <c r="AH181" s="113" t="str">
        <f t="shared" si="44"/>
        <v>_</v>
      </c>
      <c r="AI181" s="115" t="str">
        <f t="shared" si="45"/>
        <v>_</v>
      </c>
      <c r="AJ181" s="114"/>
      <c r="AK181" s="113">
        <f t="shared" si="46"/>
        <v>19.954999999999998</v>
      </c>
      <c r="AL181" s="115">
        <f t="shared" si="47"/>
        <v>0</v>
      </c>
      <c r="AM181" s="114"/>
    </row>
    <row r="182" spans="1:39" ht="13.2">
      <c r="A182" s="6">
        <v>2</v>
      </c>
      <c r="B182" s="111" t="s">
        <v>36</v>
      </c>
      <c r="C182" s="153" t="s">
        <v>220</v>
      </c>
      <c r="D182" s="165" t="s">
        <v>522</v>
      </c>
      <c r="E182" s="167" t="s">
        <v>523</v>
      </c>
      <c r="F182" s="94">
        <v>7</v>
      </c>
      <c r="G182" s="111" t="str">
        <f t="shared" si="32"/>
        <v>Leslokalen praktijk</v>
      </c>
      <c r="H182" s="164" t="s">
        <v>524</v>
      </c>
      <c r="I182" s="112">
        <v>3</v>
      </c>
      <c r="J182" s="111" t="str">
        <f t="shared" si="33"/>
        <v>Harde vloer zonder polymeer beschermlaag, met behandeling</v>
      </c>
      <c r="K182" s="168">
        <v>122</v>
      </c>
      <c r="L182" s="113">
        <f t="shared" si="34"/>
        <v>122</v>
      </c>
      <c r="M182" s="138">
        <f t="shared" si="35"/>
        <v>0</v>
      </c>
      <c r="N182" s="114"/>
      <c r="O182" s="94" t="s">
        <v>162</v>
      </c>
      <c r="P182" s="94"/>
      <c r="Q182" s="94"/>
      <c r="R182" s="94"/>
      <c r="S182" s="114"/>
      <c r="T182" s="110" t="str">
        <f t="shared" si="36"/>
        <v>Les</v>
      </c>
      <c r="U182" s="110" t="str">
        <f t="shared" si="37"/>
        <v>AQL 7%</v>
      </c>
      <c r="V182" s="114"/>
      <c r="W182" s="170">
        <v>100</v>
      </c>
      <c r="X182" s="114"/>
      <c r="Y182" s="113">
        <f t="shared" si="38"/>
        <v>151.28</v>
      </c>
      <c r="Z182" s="115">
        <f t="shared" si="39"/>
        <v>0</v>
      </c>
      <c r="AA182" s="114"/>
      <c r="AB182" s="113" t="str">
        <f t="shared" si="40"/>
        <v>_</v>
      </c>
      <c r="AC182" s="115" t="str">
        <f t="shared" si="41"/>
        <v>_</v>
      </c>
      <c r="AD182" s="114"/>
      <c r="AE182" s="113" t="str">
        <f t="shared" si="42"/>
        <v>_</v>
      </c>
      <c r="AF182" s="115" t="str">
        <f t="shared" si="43"/>
        <v>_</v>
      </c>
      <c r="AG182" s="114"/>
      <c r="AH182" s="113" t="str">
        <f t="shared" si="44"/>
        <v>_</v>
      </c>
      <c r="AI182" s="115" t="str">
        <f t="shared" si="45"/>
        <v>_</v>
      </c>
      <c r="AJ182" s="114"/>
      <c r="AK182" s="113">
        <f t="shared" si="46"/>
        <v>151.28</v>
      </c>
      <c r="AL182" s="115">
        <f t="shared" si="47"/>
        <v>0</v>
      </c>
      <c r="AM182" s="114"/>
    </row>
    <row r="183" spans="1:39" ht="13.2">
      <c r="A183" s="6">
        <v>2</v>
      </c>
      <c r="B183" s="111" t="s">
        <v>36</v>
      </c>
      <c r="C183" s="153" t="s">
        <v>220</v>
      </c>
      <c r="D183" s="165" t="s">
        <v>525</v>
      </c>
      <c r="E183" s="167" t="s">
        <v>526</v>
      </c>
      <c r="F183" s="94">
        <v>7</v>
      </c>
      <c r="G183" s="111" t="str">
        <f t="shared" si="32"/>
        <v>Leslokalen praktijk</v>
      </c>
      <c r="H183" s="164" t="s">
        <v>388</v>
      </c>
      <c r="I183" s="112">
        <v>1</v>
      </c>
      <c r="J183" s="111" t="str">
        <f t="shared" si="33"/>
        <v>Vloerafwerking met polymeer beschermlaag</v>
      </c>
      <c r="K183" s="168">
        <v>74.150000000000006</v>
      </c>
      <c r="L183" s="113">
        <f t="shared" si="34"/>
        <v>74.150000000000006</v>
      </c>
      <c r="M183" s="138">
        <f t="shared" si="35"/>
        <v>0</v>
      </c>
      <c r="N183" s="114"/>
      <c r="O183" s="94" t="s">
        <v>162</v>
      </c>
      <c r="P183" s="94"/>
      <c r="Q183" s="94"/>
      <c r="R183" s="94"/>
      <c r="S183" s="114"/>
      <c r="T183" s="110" t="str">
        <f t="shared" si="36"/>
        <v>Les</v>
      </c>
      <c r="U183" s="110" t="str">
        <f t="shared" si="37"/>
        <v>AQL 7%</v>
      </c>
      <c r="V183" s="114"/>
      <c r="W183" s="170">
        <v>100</v>
      </c>
      <c r="X183" s="114"/>
      <c r="Y183" s="113">
        <f t="shared" si="38"/>
        <v>91.946000000000012</v>
      </c>
      <c r="Z183" s="115">
        <f t="shared" si="39"/>
        <v>0</v>
      </c>
      <c r="AA183" s="114"/>
      <c r="AB183" s="113" t="str">
        <f t="shared" si="40"/>
        <v>_</v>
      </c>
      <c r="AC183" s="115" t="str">
        <f t="shared" si="41"/>
        <v>_</v>
      </c>
      <c r="AD183" s="114"/>
      <c r="AE183" s="113" t="str">
        <f t="shared" si="42"/>
        <v>_</v>
      </c>
      <c r="AF183" s="115" t="str">
        <f t="shared" si="43"/>
        <v>_</v>
      </c>
      <c r="AG183" s="114"/>
      <c r="AH183" s="113" t="str">
        <f t="shared" si="44"/>
        <v>_</v>
      </c>
      <c r="AI183" s="115" t="str">
        <f t="shared" si="45"/>
        <v>_</v>
      </c>
      <c r="AJ183" s="114"/>
      <c r="AK183" s="113">
        <f t="shared" si="46"/>
        <v>91.946000000000012</v>
      </c>
      <c r="AL183" s="115">
        <f t="shared" si="47"/>
        <v>0</v>
      </c>
      <c r="AM183" s="114"/>
    </row>
    <row r="184" spans="1:39" ht="13.2">
      <c r="A184" s="6">
        <v>2</v>
      </c>
      <c r="B184" s="111" t="s">
        <v>36</v>
      </c>
      <c r="C184" s="153" t="s">
        <v>220</v>
      </c>
      <c r="D184" s="165" t="s">
        <v>527</v>
      </c>
      <c r="E184" s="167" t="s">
        <v>528</v>
      </c>
      <c r="F184" s="94">
        <v>1</v>
      </c>
      <c r="G184" s="111" t="str">
        <f t="shared" si="32"/>
        <v xml:space="preserve">Kantoorruimte / vergaderruimte </v>
      </c>
      <c r="H184" s="164" t="s">
        <v>258</v>
      </c>
      <c r="I184" s="112">
        <v>4</v>
      </c>
      <c r="J184" s="111" t="str">
        <f t="shared" si="33"/>
        <v>Tapijt</v>
      </c>
      <c r="K184" s="168">
        <v>16.75</v>
      </c>
      <c r="L184" s="113">
        <f t="shared" si="34"/>
        <v>16.75</v>
      </c>
      <c r="M184" s="138">
        <f t="shared" si="35"/>
        <v>0</v>
      </c>
      <c r="N184" s="114"/>
      <c r="O184" s="94" t="s">
        <v>164</v>
      </c>
      <c r="P184" s="94"/>
      <c r="Q184" s="94"/>
      <c r="R184" s="94"/>
      <c r="S184" s="114"/>
      <c r="T184" s="110" t="str">
        <f t="shared" si="36"/>
        <v>Bureau</v>
      </c>
      <c r="U184" s="110" t="str">
        <f t="shared" si="37"/>
        <v>AQL 7%</v>
      </c>
      <c r="V184" s="114"/>
      <c r="W184" s="170">
        <v>100</v>
      </c>
      <c r="X184" s="114"/>
      <c r="Y184" s="113">
        <f t="shared" si="38"/>
        <v>21.775000000000002</v>
      </c>
      <c r="Z184" s="115">
        <f t="shared" si="39"/>
        <v>0</v>
      </c>
      <c r="AA184" s="114"/>
      <c r="AB184" s="113" t="str">
        <f t="shared" si="40"/>
        <v>_</v>
      </c>
      <c r="AC184" s="115" t="str">
        <f t="shared" si="41"/>
        <v>_</v>
      </c>
      <c r="AD184" s="114"/>
      <c r="AE184" s="113" t="str">
        <f t="shared" si="42"/>
        <v>_</v>
      </c>
      <c r="AF184" s="115" t="str">
        <f t="shared" si="43"/>
        <v>_</v>
      </c>
      <c r="AG184" s="114"/>
      <c r="AH184" s="113" t="str">
        <f t="shared" si="44"/>
        <v>_</v>
      </c>
      <c r="AI184" s="115" t="str">
        <f t="shared" si="45"/>
        <v>_</v>
      </c>
      <c r="AJ184" s="114"/>
      <c r="AK184" s="113">
        <f t="shared" si="46"/>
        <v>21.775000000000002</v>
      </c>
      <c r="AL184" s="115">
        <f t="shared" si="47"/>
        <v>0</v>
      </c>
      <c r="AM184" s="114"/>
    </row>
    <row r="185" spans="1:39" ht="13.2">
      <c r="A185" s="6">
        <v>2</v>
      </c>
      <c r="B185" s="111" t="s">
        <v>36</v>
      </c>
      <c r="C185" s="153" t="s">
        <v>220</v>
      </c>
      <c r="D185" s="165" t="s">
        <v>529</v>
      </c>
      <c r="E185" s="167" t="s">
        <v>523</v>
      </c>
      <c r="F185" s="94">
        <v>7</v>
      </c>
      <c r="G185" s="111" t="str">
        <f t="shared" si="32"/>
        <v>Leslokalen praktijk</v>
      </c>
      <c r="H185" s="164" t="s">
        <v>524</v>
      </c>
      <c r="I185" s="112">
        <v>3</v>
      </c>
      <c r="J185" s="111" t="str">
        <f t="shared" si="33"/>
        <v>Harde vloer zonder polymeer beschermlaag, met behandeling</v>
      </c>
      <c r="K185" s="168">
        <v>112.5</v>
      </c>
      <c r="L185" s="113">
        <f t="shared" si="34"/>
        <v>112.5</v>
      </c>
      <c r="M185" s="138">
        <f t="shared" si="35"/>
        <v>0</v>
      </c>
      <c r="N185" s="114"/>
      <c r="O185" s="94" t="s">
        <v>162</v>
      </c>
      <c r="P185" s="94"/>
      <c r="Q185" s="94"/>
      <c r="R185" s="94"/>
      <c r="S185" s="114"/>
      <c r="T185" s="110" t="str">
        <f t="shared" si="36"/>
        <v>Les</v>
      </c>
      <c r="U185" s="110" t="str">
        <f t="shared" si="37"/>
        <v>AQL 7%</v>
      </c>
      <c r="V185" s="114"/>
      <c r="W185" s="170">
        <v>100</v>
      </c>
      <c r="X185" s="114"/>
      <c r="Y185" s="113">
        <f t="shared" si="38"/>
        <v>139.5</v>
      </c>
      <c r="Z185" s="115">
        <f t="shared" si="39"/>
        <v>0</v>
      </c>
      <c r="AA185" s="114"/>
      <c r="AB185" s="113" t="str">
        <f t="shared" si="40"/>
        <v>_</v>
      </c>
      <c r="AC185" s="115" t="str">
        <f t="shared" si="41"/>
        <v>_</v>
      </c>
      <c r="AD185" s="114"/>
      <c r="AE185" s="113" t="str">
        <f t="shared" si="42"/>
        <v>_</v>
      </c>
      <c r="AF185" s="115" t="str">
        <f t="shared" si="43"/>
        <v>_</v>
      </c>
      <c r="AG185" s="114"/>
      <c r="AH185" s="113" t="str">
        <f t="shared" si="44"/>
        <v>_</v>
      </c>
      <c r="AI185" s="115" t="str">
        <f t="shared" si="45"/>
        <v>_</v>
      </c>
      <c r="AJ185" s="114"/>
      <c r="AK185" s="113">
        <f t="shared" si="46"/>
        <v>139.5</v>
      </c>
      <c r="AL185" s="115">
        <f t="shared" si="47"/>
        <v>0</v>
      </c>
      <c r="AM185" s="114"/>
    </row>
    <row r="186" spans="1:39" ht="13.2">
      <c r="A186" s="6">
        <v>2</v>
      </c>
      <c r="B186" s="111" t="s">
        <v>36</v>
      </c>
      <c r="C186" s="153" t="s">
        <v>220</v>
      </c>
      <c r="D186" s="165" t="s">
        <v>530</v>
      </c>
      <c r="E186" s="167" t="s">
        <v>531</v>
      </c>
      <c r="F186" s="94">
        <v>1</v>
      </c>
      <c r="G186" s="111" t="str">
        <f t="shared" si="32"/>
        <v xml:space="preserve">Kantoorruimte / vergaderruimte </v>
      </c>
      <c r="H186" s="164" t="s">
        <v>258</v>
      </c>
      <c r="I186" s="112">
        <v>4</v>
      </c>
      <c r="J186" s="111" t="str">
        <f t="shared" si="33"/>
        <v>Tapijt</v>
      </c>
      <c r="K186" s="168">
        <v>18.024999999999999</v>
      </c>
      <c r="L186" s="113">
        <f t="shared" si="34"/>
        <v>18.024999999999999</v>
      </c>
      <c r="M186" s="138">
        <f t="shared" si="35"/>
        <v>0</v>
      </c>
      <c r="N186" s="114"/>
      <c r="O186" s="94" t="s">
        <v>162</v>
      </c>
      <c r="P186" s="94"/>
      <c r="Q186" s="94"/>
      <c r="R186" s="94"/>
      <c r="S186" s="114"/>
      <c r="T186" s="110" t="str">
        <f t="shared" si="36"/>
        <v>Bureau</v>
      </c>
      <c r="U186" s="110" t="str">
        <f t="shared" si="37"/>
        <v>AQL 7%</v>
      </c>
      <c r="V186" s="114"/>
      <c r="W186" s="170">
        <v>100</v>
      </c>
      <c r="X186" s="114"/>
      <c r="Y186" s="113">
        <f t="shared" si="38"/>
        <v>22.350999999999999</v>
      </c>
      <c r="Z186" s="115">
        <f t="shared" si="39"/>
        <v>0</v>
      </c>
      <c r="AA186" s="114"/>
      <c r="AB186" s="113" t="str">
        <f t="shared" si="40"/>
        <v>_</v>
      </c>
      <c r="AC186" s="115" t="str">
        <f t="shared" si="41"/>
        <v>_</v>
      </c>
      <c r="AD186" s="114"/>
      <c r="AE186" s="113" t="str">
        <f t="shared" si="42"/>
        <v>_</v>
      </c>
      <c r="AF186" s="115" t="str">
        <f t="shared" si="43"/>
        <v>_</v>
      </c>
      <c r="AG186" s="114"/>
      <c r="AH186" s="113" t="str">
        <f t="shared" si="44"/>
        <v>_</v>
      </c>
      <c r="AI186" s="115" t="str">
        <f t="shared" si="45"/>
        <v>_</v>
      </c>
      <c r="AJ186" s="114"/>
      <c r="AK186" s="113">
        <f t="shared" si="46"/>
        <v>22.350999999999999</v>
      </c>
      <c r="AL186" s="115">
        <f t="shared" si="47"/>
        <v>0</v>
      </c>
      <c r="AM186" s="114"/>
    </row>
    <row r="187" spans="1:39" ht="13.2">
      <c r="A187" s="6">
        <v>2</v>
      </c>
      <c r="B187" s="111" t="s">
        <v>36</v>
      </c>
      <c r="C187" s="153" t="s">
        <v>220</v>
      </c>
      <c r="D187" s="165" t="s">
        <v>532</v>
      </c>
      <c r="E187" s="167" t="s">
        <v>531</v>
      </c>
      <c r="F187" s="94">
        <v>1</v>
      </c>
      <c r="G187" s="111" t="str">
        <f t="shared" si="32"/>
        <v xml:space="preserve">Kantoorruimte / vergaderruimte </v>
      </c>
      <c r="H187" s="164" t="s">
        <v>258</v>
      </c>
      <c r="I187" s="112">
        <v>4</v>
      </c>
      <c r="J187" s="111" t="str">
        <f t="shared" si="33"/>
        <v>Tapijt</v>
      </c>
      <c r="K187" s="168">
        <v>38.11</v>
      </c>
      <c r="L187" s="113">
        <f t="shared" si="34"/>
        <v>38.11</v>
      </c>
      <c r="M187" s="138">
        <f t="shared" si="35"/>
        <v>0</v>
      </c>
      <c r="N187" s="114"/>
      <c r="O187" s="94" t="s">
        <v>162</v>
      </c>
      <c r="P187" s="94"/>
      <c r="Q187" s="94"/>
      <c r="R187" s="94"/>
      <c r="S187" s="114"/>
      <c r="T187" s="110" t="str">
        <f t="shared" si="36"/>
        <v>Bureau</v>
      </c>
      <c r="U187" s="110" t="str">
        <f t="shared" si="37"/>
        <v>AQL 7%</v>
      </c>
      <c r="V187" s="114"/>
      <c r="W187" s="170">
        <v>100</v>
      </c>
      <c r="X187" s="114"/>
      <c r="Y187" s="113">
        <f t="shared" si="38"/>
        <v>47.256399999999999</v>
      </c>
      <c r="Z187" s="115">
        <f t="shared" si="39"/>
        <v>0</v>
      </c>
      <c r="AA187" s="114"/>
      <c r="AB187" s="113" t="str">
        <f t="shared" si="40"/>
        <v>_</v>
      </c>
      <c r="AC187" s="115" t="str">
        <f t="shared" si="41"/>
        <v>_</v>
      </c>
      <c r="AD187" s="114"/>
      <c r="AE187" s="113" t="str">
        <f t="shared" si="42"/>
        <v>_</v>
      </c>
      <c r="AF187" s="115" t="str">
        <f t="shared" si="43"/>
        <v>_</v>
      </c>
      <c r="AG187" s="114"/>
      <c r="AH187" s="113" t="str">
        <f t="shared" si="44"/>
        <v>_</v>
      </c>
      <c r="AI187" s="115" t="str">
        <f t="shared" si="45"/>
        <v>_</v>
      </c>
      <c r="AJ187" s="114"/>
      <c r="AK187" s="113">
        <f t="shared" si="46"/>
        <v>47.256399999999999</v>
      </c>
      <c r="AL187" s="115">
        <f t="shared" si="47"/>
        <v>0</v>
      </c>
      <c r="AM187" s="114"/>
    </row>
    <row r="188" spans="1:39" ht="13.2">
      <c r="A188" s="6">
        <v>2</v>
      </c>
      <c r="B188" s="111" t="s">
        <v>36</v>
      </c>
      <c r="C188" s="153" t="s">
        <v>220</v>
      </c>
      <c r="D188" s="165" t="s">
        <v>533</v>
      </c>
      <c r="E188" s="167" t="s">
        <v>531</v>
      </c>
      <c r="F188" s="94">
        <v>1</v>
      </c>
      <c r="G188" s="111" t="str">
        <f t="shared" si="32"/>
        <v xml:space="preserve">Kantoorruimte / vergaderruimte </v>
      </c>
      <c r="H188" s="164" t="s">
        <v>258</v>
      </c>
      <c r="I188" s="112">
        <v>4</v>
      </c>
      <c r="J188" s="111" t="str">
        <f t="shared" si="33"/>
        <v>Tapijt</v>
      </c>
      <c r="K188" s="168">
        <v>15.2</v>
      </c>
      <c r="L188" s="113">
        <f t="shared" si="34"/>
        <v>15.2</v>
      </c>
      <c r="M188" s="138">
        <f t="shared" si="35"/>
        <v>0</v>
      </c>
      <c r="N188" s="114"/>
      <c r="O188" s="94" t="s">
        <v>162</v>
      </c>
      <c r="P188" s="94"/>
      <c r="Q188" s="94"/>
      <c r="R188" s="94"/>
      <c r="S188" s="114"/>
      <c r="T188" s="110" t="str">
        <f t="shared" si="36"/>
        <v>Bureau</v>
      </c>
      <c r="U188" s="110" t="str">
        <f t="shared" si="37"/>
        <v>AQL 7%</v>
      </c>
      <c r="V188" s="114"/>
      <c r="W188" s="170">
        <v>100</v>
      </c>
      <c r="X188" s="114"/>
      <c r="Y188" s="113">
        <f t="shared" si="38"/>
        <v>18.847999999999999</v>
      </c>
      <c r="Z188" s="115">
        <f t="shared" si="39"/>
        <v>0</v>
      </c>
      <c r="AA188" s="114"/>
      <c r="AB188" s="113" t="str">
        <f t="shared" si="40"/>
        <v>_</v>
      </c>
      <c r="AC188" s="115" t="str">
        <f t="shared" si="41"/>
        <v>_</v>
      </c>
      <c r="AD188" s="114"/>
      <c r="AE188" s="113" t="str">
        <f t="shared" si="42"/>
        <v>_</v>
      </c>
      <c r="AF188" s="115" t="str">
        <f t="shared" si="43"/>
        <v>_</v>
      </c>
      <c r="AG188" s="114"/>
      <c r="AH188" s="113" t="str">
        <f t="shared" si="44"/>
        <v>_</v>
      </c>
      <c r="AI188" s="115" t="str">
        <f t="shared" si="45"/>
        <v>_</v>
      </c>
      <c r="AJ188" s="114"/>
      <c r="AK188" s="113">
        <f t="shared" si="46"/>
        <v>18.847999999999999</v>
      </c>
      <c r="AL188" s="115">
        <f t="shared" si="47"/>
        <v>0</v>
      </c>
      <c r="AM188" s="114"/>
    </row>
    <row r="189" spans="1:39" ht="13.2">
      <c r="A189" s="6">
        <v>2</v>
      </c>
      <c r="B189" s="111" t="s">
        <v>36</v>
      </c>
      <c r="C189" s="153" t="s">
        <v>220</v>
      </c>
      <c r="D189" s="165" t="s">
        <v>534</v>
      </c>
      <c r="E189" s="167" t="s">
        <v>531</v>
      </c>
      <c r="F189" s="94">
        <v>1</v>
      </c>
      <c r="G189" s="111" t="str">
        <f t="shared" si="32"/>
        <v xml:space="preserve">Kantoorruimte / vergaderruimte </v>
      </c>
      <c r="H189" s="164" t="s">
        <v>258</v>
      </c>
      <c r="I189" s="112">
        <v>4</v>
      </c>
      <c r="J189" s="111" t="str">
        <f t="shared" si="33"/>
        <v>Tapijt</v>
      </c>
      <c r="K189" s="168">
        <v>17.25</v>
      </c>
      <c r="L189" s="113">
        <f t="shared" si="34"/>
        <v>17.25</v>
      </c>
      <c r="M189" s="138">
        <f t="shared" si="35"/>
        <v>0</v>
      </c>
      <c r="N189" s="114"/>
      <c r="O189" s="94" t="s">
        <v>162</v>
      </c>
      <c r="P189" s="94"/>
      <c r="Q189" s="94"/>
      <c r="R189" s="94"/>
      <c r="S189" s="114"/>
      <c r="T189" s="110" t="str">
        <f t="shared" si="36"/>
        <v>Bureau</v>
      </c>
      <c r="U189" s="110" t="str">
        <f t="shared" si="37"/>
        <v>AQL 7%</v>
      </c>
      <c r="V189" s="114"/>
      <c r="W189" s="170">
        <v>100</v>
      </c>
      <c r="X189" s="114"/>
      <c r="Y189" s="113">
        <f t="shared" si="38"/>
        <v>21.389999999999997</v>
      </c>
      <c r="Z189" s="115">
        <f t="shared" si="39"/>
        <v>0</v>
      </c>
      <c r="AA189" s="114"/>
      <c r="AB189" s="113" t="str">
        <f t="shared" si="40"/>
        <v>_</v>
      </c>
      <c r="AC189" s="115" t="str">
        <f t="shared" si="41"/>
        <v>_</v>
      </c>
      <c r="AD189" s="114"/>
      <c r="AE189" s="113" t="str">
        <f t="shared" si="42"/>
        <v>_</v>
      </c>
      <c r="AF189" s="115" t="str">
        <f t="shared" si="43"/>
        <v>_</v>
      </c>
      <c r="AG189" s="114"/>
      <c r="AH189" s="113" t="str">
        <f t="shared" si="44"/>
        <v>_</v>
      </c>
      <c r="AI189" s="115" t="str">
        <f t="shared" si="45"/>
        <v>_</v>
      </c>
      <c r="AJ189" s="114"/>
      <c r="AK189" s="113">
        <f t="shared" si="46"/>
        <v>21.389999999999997</v>
      </c>
      <c r="AL189" s="115">
        <f t="shared" si="47"/>
        <v>0</v>
      </c>
      <c r="AM189" s="114"/>
    </row>
    <row r="190" spans="1:39" ht="13.2">
      <c r="A190" s="6">
        <v>2</v>
      </c>
      <c r="B190" s="111" t="s">
        <v>36</v>
      </c>
      <c r="C190" s="153" t="s">
        <v>220</v>
      </c>
      <c r="D190" s="165" t="s">
        <v>535</v>
      </c>
      <c r="E190" s="167" t="s">
        <v>475</v>
      </c>
      <c r="F190" s="94">
        <v>6</v>
      </c>
      <c r="G190" s="111" t="str">
        <f t="shared" si="32"/>
        <v>Leslokalen theorie</v>
      </c>
      <c r="H190" s="164" t="s">
        <v>388</v>
      </c>
      <c r="I190" s="112">
        <v>1</v>
      </c>
      <c r="J190" s="111" t="str">
        <f t="shared" si="33"/>
        <v>Vloerafwerking met polymeer beschermlaag</v>
      </c>
      <c r="K190" s="168">
        <v>72</v>
      </c>
      <c r="L190" s="113">
        <f t="shared" si="34"/>
        <v>72</v>
      </c>
      <c r="M190" s="138">
        <f t="shared" si="35"/>
        <v>0</v>
      </c>
      <c r="N190" s="114"/>
      <c r="O190" s="94" t="s">
        <v>162</v>
      </c>
      <c r="P190" s="94"/>
      <c r="Q190" s="94"/>
      <c r="R190" s="94"/>
      <c r="S190" s="114"/>
      <c r="T190" s="110" t="str">
        <f t="shared" si="36"/>
        <v>Les</v>
      </c>
      <c r="U190" s="110" t="str">
        <f t="shared" si="37"/>
        <v>AQL 7%</v>
      </c>
      <c r="V190" s="114"/>
      <c r="W190" s="170">
        <v>100</v>
      </c>
      <c r="X190" s="114"/>
      <c r="Y190" s="113">
        <f t="shared" si="38"/>
        <v>89.28</v>
      </c>
      <c r="Z190" s="115">
        <f t="shared" si="39"/>
        <v>0</v>
      </c>
      <c r="AA190" s="114"/>
      <c r="AB190" s="113" t="str">
        <f t="shared" si="40"/>
        <v>_</v>
      </c>
      <c r="AC190" s="115" t="str">
        <f t="shared" si="41"/>
        <v>_</v>
      </c>
      <c r="AD190" s="114"/>
      <c r="AE190" s="113" t="str">
        <f t="shared" si="42"/>
        <v>_</v>
      </c>
      <c r="AF190" s="115" t="str">
        <f t="shared" si="43"/>
        <v>_</v>
      </c>
      <c r="AG190" s="114"/>
      <c r="AH190" s="113" t="str">
        <f t="shared" si="44"/>
        <v>_</v>
      </c>
      <c r="AI190" s="115" t="str">
        <f t="shared" si="45"/>
        <v>_</v>
      </c>
      <c r="AJ190" s="114"/>
      <c r="AK190" s="113">
        <f t="shared" si="46"/>
        <v>89.28</v>
      </c>
      <c r="AL190" s="115">
        <f t="shared" si="47"/>
        <v>0</v>
      </c>
      <c r="AM190" s="114"/>
    </row>
    <row r="191" spans="1:39" ht="13.2">
      <c r="A191" s="6">
        <v>2</v>
      </c>
      <c r="B191" s="111" t="s">
        <v>36</v>
      </c>
      <c r="C191" s="153" t="s">
        <v>220</v>
      </c>
      <c r="D191" s="165" t="s">
        <v>536</v>
      </c>
      <c r="E191" s="167" t="s">
        <v>537</v>
      </c>
      <c r="F191" s="94">
        <v>6</v>
      </c>
      <c r="G191" s="111" t="str">
        <f t="shared" si="32"/>
        <v>Leslokalen theorie</v>
      </c>
      <c r="H191" s="164" t="s">
        <v>388</v>
      </c>
      <c r="I191" s="112">
        <v>1</v>
      </c>
      <c r="J191" s="111" t="str">
        <f t="shared" si="33"/>
        <v>Vloerafwerking met polymeer beschermlaag</v>
      </c>
      <c r="K191" s="168">
        <v>22</v>
      </c>
      <c r="L191" s="113">
        <f t="shared" si="34"/>
        <v>22</v>
      </c>
      <c r="M191" s="138">
        <f t="shared" si="35"/>
        <v>0</v>
      </c>
      <c r="N191" s="114"/>
      <c r="O191" s="94" t="s">
        <v>162</v>
      </c>
      <c r="P191" s="94"/>
      <c r="Q191" s="94"/>
      <c r="R191" s="94"/>
      <c r="S191" s="114"/>
      <c r="T191" s="110" t="str">
        <f t="shared" si="36"/>
        <v>Les</v>
      </c>
      <c r="U191" s="110" t="str">
        <f t="shared" si="37"/>
        <v>AQL 7%</v>
      </c>
      <c r="V191" s="114"/>
      <c r="W191" s="170">
        <v>100</v>
      </c>
      <c r="X191" s="114"/>
      <c r="Y191" s="113">
        <f t="shared" si="38"/>
        <v>27.28</v>
      </c>
      <c r="Z191" s="115">
        <f t="shared" si="39"/>
        <v>0</v>
      </c>
      <c r="AA191" s="114"/>
      <c r="AB191" s="113" t="str">
        <f t="shared" si="40"/>
        <v>_</v>
      </c>
      <c r="AC191" s="115" t="str">
        <f t="shared" si="41"/>
        <v>_</v>
      </c>
      <c r="AD191" s="114"/>
      <c r="AE191" s="113" t="str">
        <f t="shared" si="42"/>
        <v>_</v>
      </c>
      <c r="AF191" s="115" t="str">
        <f t="shared" si="43"/>
        <v>_</v>
      </c>
      <c r="AG191" s="114"/>
      <c r="AH191" s="113" t="str">
        <f t="shared" si="44"/>
        <v>_</v>
      </c>
      <c r="AI191" s="115" t="str">
        <f t="shared" si="45"/>
        <v>_</v>
      </c>
      <c r="AJ191" s="114"/>
      <c r="AK191" s="113">
        <f t="shared" si="46"/>
        <v>27.28</v>
      </c>
      <c r="AL191" s="115">
        <f t="shared" si="47"/>
        <v>0</v>
      </c>
      <c r="AM191" s="114"/>
    </row>
    <row r="192" spans="1:39" ht="13.2">
      <c r="A192" s="6">
        <v>2</v>
      </c>
      <c r="B192" s="111" t="s">
        <v>36</v>
      </c>
      <c r="C192" s="153" t="s">
        <v>220</v>
      </c>
      <c r="D192" s="165" t="s">
        <v>538</v>
      </c>
      <c r="E192" s="167" t="s">
        <v>475</v>
      </c>
      <c r="F192" s="94">
        <v>6</v>
      </c>
      <c r="G192" s="111" t="str">
        <f t="shared" si="32"/>
        <v>Leslokalen theorie</v>
      </c>
      <c r="H192" s="164" t="s">
        <v>388</v>
      </c>
      <c r="I192" s="112">
        <v>1</v>
      </c>
      <c r="J192" s="111" t="str">
        <f t="shared" si="33"/>
        <v>Vloerafwerking met polymeer beschermlaag</v>
      </c>
      <c r="K192" s="168">
        <v>77</v>
      </c>
      <c r="L192" s="113">
        <f t="shared" si="34"/>
        <v>77</v>
      </c>
      <c r="M192" s="138">
        <f t="shared" si="35"/>
        <v>0</v>
      </c>
      <c r="N192" s="114"/>
      <c r="O192" s="94" t="s">
        <v>162</v>
      </c>
      <c r="P192" s="94"/>
      <c r="Q192" s="94"/>
      <c r="R192" s="94"/>
      <c r="S192" s="114"/>
      <c r="T192" s="110" t="str">
        <f t="shared" si="36"/>
        <v>Les</v>
      </c>
      <c r="U192" s="110" t="str">
        <f t="shared" si="37"/>
        <v>AQL 7%</v>
      </c>
      <c r="V192" s="114"/>
      <c r="W192" s="170">
        <v>100</v>
      </c>
      <c r="X192" s="114"/>
      <c r="Y192" s="113">
        <f t="shared" si="38"/>
        <v>95.48</v>
      </c>
      <c r="Z192" s="115">
        <f t="shared" si="39"/>
        <v>0</v>
      </c>
      <c r="AA192" s="114"/>
      <c r="AB192" s="113" t="str">
        <f t="shared" si="40"/>
        <v>_</v>
      </c>
      <c r="AC192" s="115" t="str">
        <f t="shared" si="41"/>
        <v>_</v>
      </c>
      <c r="AD192" s="114"/>
      <c r="AE192" s="113" t="str">
        <f t="shared" si="42"/>
        <v>_</v>
      </c>
      <c r="AF192" s="115" t="str">
        <f t="shared" si="43"/>
        <v>_</v>
      </c>
      <c r="AG192" s="114"/>
      <c r="AH192" s="113" t="str">
        <f t="shared" si="44"/>
        <v>_</v>
      </c>
      <c r="AI192" s="115" t="str">
        <f t="shared" si="45"/>
        <v>_</v>
      </c>
      <c r="AJ192" s="114"/>
      <c r="AK192" s="113">
        <f t="shared" si="46"/>
        <v>95.48</v>
      </c>
      <c r="AL192" s="115">
        <f t="shared" si="47"/>
        <v>0</v>
      </c>
      <c r="AM192" s="114"/>
    </row>
    <row r="193" spans="1:39" ht="13.2">
      <c r="A193" s="6">
        <v>2</v>
      </c>
      <c r="B193" s="111" t="s">
        <v>36</v>
      </c>
      <c r="C193" s="153" t="s">
        <v>220</v>
      </c>
      <c r="D193" s="165" t="s">
        <v>539</v>
      </c>
      <c r="E193" s="167" t="s">
        <v>540</v>
      </c>
      <c r="F193" s="94">
        <v>5</v>
      </c>
      <c r="G193" s="111" t="str">
        <f t="shared" si="32"/>
        <v>Pantry / keuken / koffie / restaurant</v>
      </c>
      <c r="H193" s="164" t="s">
        <v>249</v>
      </c>
      <c r="I193" s="112">
        <v>3</v>
      </c>
      <c r="J193" s="111" t="str">
        <f t="shared" si="33"/>
        <v>Harde vloer zonder polymeer beschermlaag, met behandeling</v>
      </c>
      <c r="K193" s="168">
        <v>21.63</v>
      </c>
      <c r="L193" s="113">
        <f t="shared" si="34"/>
        <v>21.63</v>
      </c>
      <c r="M193" s="138">
        <f t="shared" si="35"/>
        <v>0</v>
      </c>
      <c r="N193" s="114"/>
      <c r="O193" s="94" t="s">
        <v>156</v>
      </c>
      <c r="P193" s="94"/>
      <c r="Q193" s="94"/>
      <c r="R193" s="94"/>
      <c r="S193" s="114"/>
      <c r="T193" s="110" t="str">
        <f t="shared" si="36"/>
        <v>Verkeer</v>
      </c>
      <c r="U193" s="110" t="str">
        <f t="shared" si="37"/>
        <v>AQL 7%</v>
      </c>
      <c r="V193" s="114"/>
      <c r="W193" s="170">
        <v>100</v>
      </c>
      <c r="X193" s="114"/>
      <c r="Y193" s="113">
        <f t="shared" si="38"/>
        <v>44.1252</v>
      </c>
      <c r="Z193" s="115">
        <f t="shared" si="39"/>
        <v>0</v>
      </c>
      <c r="AA193" s="114"/>
      <c r="AB193" s="113" t="str">
        <f t="shared" si="40"/>
        <v>_</v>
      </c>
      <c r="AC193" s="115" t="str">
        <f t="shared" si="41"/>
        <v>_</v>
      </c>
      <c r="AD193" s="114"/>
      <c r="AE193" s="113" t="str">
        <f t="shared" si="42"/>
        <v>_</v>
      </c>
      <c r="AF193" s="115" t="str">
        <f t="shared" si="43"/>
        <v>_</v>
      </c>
      <c r="AG193" s="114"/>
      <c r="AH193" s="113" t="str">
        <f t="shared" si="44"/>
        <v>_</v>
      </c>
      <c r="AI193" s="115" t="str">
        <f t="shared" si="45"/>
        <v>_</v>
      </c>
      <c r="AJ193" s="114"/>
      <c r="AK193" s="113">
        <f t="shared" si="46"/>
        <v>44.1252</v>
      </c>
      <c r="AL193" s="115">
        <f t="shared" si="47"/>
        <v>0</v>
      </c>
      <c r="AM193" s="114"/>
    </row>
    <row r="194" spans="1:39" ht="13.2">
      <c r="A194" s="6">
        <v>2</v>
      </c>
      <c r="B194" s="111" t="s">
        <v>36</v>
      </c>
      <c r="C194" s="153" t="s">
        <v>220</v>
      </c>
      <c r="D194" s="165" t="s">
        <v>541</v>
      </c>
      <c r="E194" s="167">
        <v>3</v>
      </c>
      <c r="F194" s="94">
        <v>2</v>
      </c>
      <c r="G194" s="111" t="str">
        <f t="shared" si="32"/>
        <v>Sanitaire ruimte</v>
      </c>
      <c r="H194" s="164" t="s">
        <v>249</v>
      </c>
      <c r="I194" s="112">
        <v>3</v>
      </c>
      <c r="J194" s="111" t="str">
        <f t="shared" si="33"/>
        <v>Harde vloer zonder polymeer beschermlaag, met behandeling</v>
      </c>
      <c r="K194" s="168">
        <v>15.45</v>
      </c>
      <c r="L194" s="113">
        <f t="shared" si="34"/>
        <v>15.45</v>
      </c>
      <c r="M194" s="138">
        <f t="shared" si="35"/>
        <v>0</v>
      </c>
      <c r="N194" s="114"/>
      <c r="O194" s="94" t="s">
        <v>169</v>
      </c>
      <c r="P194" s="94"/>
      <c r="Q194" s="94"/>
      <c r="R194" s="94"/>
      <c r="S194" s="114"/>
      <c r="T194" s="110" t="str">
        <f t="shared" si="36"/>
        <v>Sanitair</v>
      </c>
      <c r="U194" s="110" t="str">
        <f t="shared" si="37"/>
        <v>AQL 4%</v>
      </c>
      <c r="V194" s="114"/>
      <c r="W194" s="170">
        <v>100</v>
      </c>
      <c r="X194" s="114"/>
      <c r="Y194" s="113">
        <f t="shared" si="38"/>
        <v>65.507999999999996</v>
      </c>
      <c r="Z194" s="115">
        <f t="shared" si="39"/>
        <v>0</v>
      </c>
      <c r="AA194" s="114"/>
      <c r="AB194" s="113" t="str">
        <f t="shared" si="40"/>
        <v>_</v>
      </c>
      <c r="AC194" s="115" t="str">
        <f t="shared" si="41"/>
        <v>_</v>
      </c>
      <c r="AD194" s="114"/>
      <c r="AE194" s="113" t="str">
        <f t="shared" si="42"/>
        <v>_</v>
      </c>
      <c r="AF194" s="115" t="str">
        <f t="shared" si="43"/>
        <v>_</v>
      </c>
      <c r="AG194" s="114"/>
      <c r="AH194" s="113" t="str">
        <f t="shared" si="44"/>
        <v>_</v>
      </c>
      <c r="AI194" s="115" t="str">
        <f t="shared" si="45"/>
        <v>_</v>
      </c>
      <c r="AJ194" s="114"/>
      <c r="AK194" s="113">
        <f t="shared" si="46"/>
        <v>65.507999999999996</v>
      </c>
      <c r="AL194" s="115">
        <f t="shared" si="47"/>
        <v>0</v>
      </c>
      <c r="AM194" s="114"/>
    </row>
    <row r="195" spans="1:39" ht="13.2">
      <c r="A195" s="6">
        <v>2</v>
      </c>
      <c r="B195" s="111" t="s">
        <v>36</v>
      </c>
      <c r="C195" s="153" t="s">
        <v>220</v>
      </c>
      <c r="D195" s="165" t="s">
        <v>542</v>
      </c>
      <c r="E195" s="167" t="s">
        <v>543</v>
      </c>
      <c r="F195" s="94">
        <v>2</v>
      </c>
      <c r="G195" s="111" t="str">
        <f t="shared" si="32"/>
        <v>Sanitaire ruimte</v>
      </c>
      <c r="H195" s="164" t="s">
        <v>249</v>
      </c>
      <c r="I195" s="112">
        <v>3</v>
      </c>
      <c r="J195" s="111" t="str">
        <f t="shared" si="33"/>
        <v>Harde vloer zonder polymeer beschermlaag, met behandeling</v>
      </c>
      <c r="K195" s="168">
        <v>15.45</v>
      </c>
      <c r="L195" s="113">
        <f t="shared" si="34"/>
        <v>15.45</v>
      </c>
      <c r="M195" s="138">
        <f t="shared" si="35"/>
        <v>0</v>
      </c>
      <c r="N195" s="114"/>
      <c r="O195" s="94" t="s">
        <v>169</v>
      </c>
      <c r="P195" s="94"/>
      <c r="Q195" s="94"/>
      <c r="R195" s="94"/>
      <c r="S195" s="114"/>
      <c r="T195" s="110" t="str">
        <f t="shared" si="36"/>
        <v>Sanitair</v>
      </c>
      <c r="U195" s="110" t="str">
        <f t="shared" si="37"/>
        <v>AQL 4%</v>
      </c>
      <c r="V195" s="114"/>
      <c r="W195" s="170">
        <v>100</v>
      </c>
      <c r="X195" s="114"/>
      <c r="Y195" s="113">
        <f t="shared" si="38"/>
        <v>65.507999999999996</v>
      </c>
      <c r="Z195" s="115">
        <f t="shared" si="39"/>
        <v>0</v>
      </c>
      <c r="AA195" s="114"/>
      <c r="AB195" s="113" t="str">
        <f t="shared" si="40"/>
        <v>_</v>
      </c>
      <c r="AC195" s="115" t="str">
        <f t="shared" si="41"/>
        <v>_</v>
      </c>
      <c r="AD195" s="114"/>
      <c r="AE195" s="113" t="str">
        <f t="shared" si="42"/>
        <v>_</v>
      </c>
      <c r="AF195" s="115" t="str">
        <f t="shared" si="43"/>
        <v>_</v>
      </c>
      <c r="AG195" s="114"/>
      <c r="AH195" s="113" t="str">
        <f t="shared" si="44"/>
        <v>_</v>
      </c>
      <c r="AI195" s="115" t="str">
        <f t="shared" si="45"/>
        <v>_</v>
      </c>
      <c r="AJ195" s="114"/>
      <c r="AK195" s="113">
        <f t="shared" si="46"/>
        <v>65.507999999999996</v>
      </c>
      <c r="AL195" s="115">
        <f t="shared" si="47"/>
        <v>0</v>
      </c>
      <c r="AM195" s="114"/>
    </row>
    <row r="196" spans="1:39" ht="13.2">
      <c r="A196" s="6">
        <v>2</v>
      </c>
      <c r="B196" s="111" t="s">
        <v>36</v>
      </c>
      <c r="C196" s="153" t="s">
        <v>285</v>
      </c>
      <c r="D196" s="165" t="s">
        <v>544</v>
      </c>
      <c r="E196" s="167" t="s">
        <v>475</v>
      </c>
      <c r="F196" s="94">
        <v>6</v>
      </c>
      <c r="G196" s="111" t="str">
        <f t="shared" si="32"/>
        <v>Leslokalen theorie</v>
      </c>
      <c r="H196" s="164" t="s">
        <v>388</v>
      </c>
      <c r="I196" s="112">
        <v>1</v>
      </c>
      <c r="J196" s="111" t="str">
        <f t="shared" si="33"/>
        <v>Vloerafwerking met polymeer beschermlaag</v>
      </c>
      <c r="K196" s="168">
        <v>181.35</v>
      </c>
      <c r="L196" s="113">
        <f t="shared" si="34"/>
        <v>181.35</v>
      </c>
      <c r="M196" s="138">
        <f t="shared" si="35"/>
        <v>0</v>
      </c>
      <c r="N196" s="114"/>
      <c r="O196" s="94" t="s">
        <v>162</v>
      </c>
      <c r="P196" s="94"/>
      <c r="Q196" s="94"/>
      <c r="R196" s="94"/>
      <c r="S196" s="114"/>
      <c r="T196" s="110" t="str">
        <f t="shared" si="36"/>
        <v>Les</v>
      </c>
      <c r="U196" s="110" t="str">
        <f t="shared" si="37"/>
        <v>AQL 7%</v>
      </c>
      <c r="V196" s="114"/>
      <c r="W196" s="170">
        <v>100</v>
      </c>
      <c r="X196" s="114"/>
      <c r="Y196" s="113">
        <f t="shared" si="38"/>
        <v>224.874</v>
      </c>
      <c r="Z196" s="115">
        <f t="shared" si="39"/>
        <v>0</v>
      </c>
      <c r="AA196" s="114"/>
      <c r="AB196" s="113" t="str">
        <f t="shared" si="40"/>
        <v>_</v>
      </c>
      <c r="AC196" s="115" t="str">
        <f t="shared" si="41"/>
        <v>_</v>
      </c>
      <c r="AD196" s="114"/>
      <c r="AE196" s="113" t="str">
        <f t="shared" si="42"/>
        <v>_</v>
      </c>
      <c r="AF196" s="115" t="str">
        <f t="shared" si="43"/>
        <v>_</v>
      </c>
      <c r="AG196" s="114"/>
      <c r="AH196" s="113" t="str">
        <f t="shared" si="44"/>
        <v>_</v>
      </c>
      <c r="AI196" s="115" t="str">
        <f t="shared" si="45"/>
        <v>_</v>
      </c>
      <c r="AJ196" s="114"/>
      <c r="AK196" s="113">
        <f t="shared" si="46"/>
        <v>224.874</v>
      </c>
      <c r="AL196" s="115">
        <f t="shared" si="47"/>
        <v>0</v>
      </c>
      <c r="AM196" s="114"/>
    </row>
    <row r="197" spans="1:39" ht="13.2">
      <c r="A197" s="6">
        <v>2</v>
      </c>
      <c r="B197" s="111" t="s">
        <v>36</v>
      </c>
      <c r="C197" s="153" t="s">
        <v>285</v>
      </c>
      <c r="D197" s="165" t="s">
        <v>545</v>
      </c>
      <c r="E197" s="167" t="s">
        <v>503</v>
      </c>
      <c r="F197" s="94">
        <v>3</v>
      </c>
      <c r="G197" s="111" t="str">
        <f t="shared" ref="G197:G248" si="48">VLOOKUP(F197,cat_omschrijving,2,0)</f>
        <v>Verkeersruimte / Garderobe / Wachtruimte</v>
      </c>
      <c r="H197" s="164" t="s">
        <v>388</v>
      </c>
      <c r="I197" s="112">
        <v>1</v>
      </c>
      <c r="J197" s="111" t="str">
        <f t="shared" ref="J197:J248" si="49">VLOOKUP(I197,Legenda_vloerafwerking,2,0)</f>
        <v>Vloerafwerking met polymeer beschermlaag</v>
      </c>
      <c r="K197" s="168">
        <v>220</v>
      </c>
      <c r="L197" s="113">
        <f t="shared" ref="L197:L248" si="50">K197</f>
        <v>220</v>
      </c>
      <c r="M197" s="138">
        <f t="shared" ref="M197:M248" si="51">K197-L197</f>
        <v>0</v>
      </c>
      <c r="N197" s="114"/>
      <c r="O197" s="94" t="s">
        <v>156</v>
      </c>
      <c r="P197" s="94"/>
      <c r="Q197" s="94"/>
      <c r="R197" s="94"/>
      <c r="S197" s="114"/>
      <c r="T197" s="110" t="str">
        <f t="shared" ref="T197:T248" si="52">IF(F197="nio","_",VLOOKUP(F197,cat_omschrijving,3,0))</f>
        <v>Verkeer</v>
      </c>
      <c r="U197" s="110" t="str">
        <f t="shared" ref="U197:U248" si="53">IF(F197="nio","_",VLOOKUP(F197,cat_omschrijving,4,0))</f>
        <v>AQL 7%</v>
      </c>
      <c r="V197" s="114"/>
      <c r="W197" s="170">
        <v>100</v>
      </c>
      <c r="X197" s="114"/>
      <c r="Y197" s="113">
        <f t="shared" ref="Y197:Y248" si="54">IF(F197="nio","_",(L197/W197)*VLOOKUP(O197,Aanpassing_frequenties,3,0))*VLOOKUP(O197,Aanpassing_frequenties,4,0)</f>
        <v>448.8</v>
      </c>
      <c r="Z197" s="115">
        <f t="shared" ref="Z197:Z248" si="55">Y197*Rekentarief</f>
        <v>0</v>
      </c>
      <c r="AA197" s="114"/>
      <c r="AB197" s="113" t="str">
        <f t="shared" ref="AB197:AB248" si="56">IF(OR($F197="nio",P197=""),"_",($L197/$W197)*VLOOKUP(P197,Aanpassing_frequenties,3,0))</f>
        <v>_</v>
      </c>
      <c r="AC197" s="115" t="str">
        <f t="shared" ref="AC197:AC248" si="57">IF(OR($F197="nio",P197=""),"_",AB197*Rekentarief30)</f>
        <v>_</v>
      </c>
      <c r="AD197" s="114"/>
      <c r="AE197" s="113" t="str">
        <f t="shared" ref="AE197:AE248" si="58">IF(OR($F197="nio",Q197=""),"_",($L197/$W197)*VLOOKUP(Q197,Aanpassing_frequenties,3,0))</f>
        <v>_</v>
      </c>
      <c r="AF197" s="115" t="str">
        <f t="shared" ref="AF197:AF248" si="59">IF(OR($F197="nio",Q197=""),"_",AE197*Rekentarief50)</f>
        <v>_</v>
      </c>
      <c r="AG197" s="114"/>
      <c r="AH197" s="113" t="str">
        <f t="shared" ref="AH197:AH248" si="60">IF(OR($F197="nio",R197=""),"_",($L197/$W197)*VLOOKUP(R197,Aanpassing_frequenties,3,0))</f>
        <v>_</v>
      </c>
      <c r="AI197" s="115" t="str">
        <f t="shared" ref="AI197:AI248" si="61">IF(OR($F197="nio",R197=""),"_",AH197*rekentarief150)</f>
        <v>_</v>
      </c>
      <c r="AJ197" s="114"/>
      <c r="AK197" s="113">
        <f t="shared" ref="AK197:AK248" si="62">IF(F197="nio","_",SUM(Y197,AB197,AE197,AH197))</f>
        <v>448.8</v>
      </c>
      <c r="AL197" s="115">
        <f t="shared" ref="AL197:AL248" si="63">IF(F197="nio","_",SUM(Z197,AC197,AF197,AI197))</f>
        <v>0</v>
      </c>
      <c r="AM197" s="114"/>
    </row>
    <row r="198" spans="1:39" ht="13.2">
      <c r="A198" s="6">
        <v>2</v>
      </c>
      <c r="B198" s="111" t="s">
        <v>36</v>
      </c>
      <c r="C198" s="153" t="s">
        <v>285</v>
      </c>
      <c r="D198" s="165" t="s">
        <v>546</v>
      </c>
      <c r="E198" s="167" t="s">
        <v>547</v>
      </c>
      <c r="F198" s="94">
        <v>3</v>
      </c>
      <c r="G198" s="111" t="str">
        <f t="shared" si="48"/>
        <v>Verkeersruimte / Garderobe / Wachtruimte</v>
      </c>
      <c r="H198" s="164" t="s">
        <v>388</v>
      </c>
      <c r="I198" s="112">
        <v>1</v>
      </c>
      <c r="J198" s="111" t="str">
        <f t="shared" si="49"/>
        <v>Vloerafwerking met polymeer beschermlaag</v>
      </c>
      <c r="K198" s="168">
        <v>23.3</v>
      </c>
      <c r="L198" s="113">
        <f t="shared" si="50"/>
        <v>23.3</v>
      </c>
      <c r="M198" s="138">
        <f t="shared" si="51"/>
        <v>0</v>
      </c>
      <c r="N198" s="114"/>
      <c r="O198" s="94" t="s">
        <v>156</v>
      </c>
      <c r="P198" s="94"/>
      <c r="Q198" s="94"/>
      <c r="R198" s="94"/>
      <c r="S198" s="114"/>
      <c r="T198" s="110" t="str">
        <f t="shared" si="52"/>
        <v>Verkeer</v>
      </c>
      <c r="U198" s="110" t="str">
        <f t="shared" si="53"/>
        <v>AQL 7%</v>
      </c>
      <c r="V198" s="114"/>
      <c r="W198" s="170">
        <v>100</v>
      </c>
      <c r="X198" s="114"/>
      <c r="Y198" s="113">
        <f t="shared" si="54"/>
        <v>47.532000000000004</v>
      </c>
      <c r="Z198" s="115">
        <f t="shared" si="55"/>
        <v>0</v>
      </c>
      <c r="AA198" s="114"/>
      <c r="AB198" s="113" t="str">
        <f t="shared" si="56"/>
        <v>_</v>
      </c>
      <c r="AC198" s="115" t="str">
        <f t="shared" si="57"/>
        <v>_</v>
      </c>
      <c r="AD198" s="114"/>
      <c r="AE198" s="113" t="str">
        <f t="shared" si="58"/>
        <v>_</v>
      </c>
      <c r="AF198" s="115" t="str">
        <f t="shared" si="59"/>
        <v>_</v>
      </c>
      <c r="AG198" s="114"/>
      <c r="AH198" s="113" t="str">
        <f t="shared" si="60"/>
        <v>_</v>
      </c>
      <c r="AI198" s="115" t="str">
        <f t="shared" si="61"/>
        <v>_</v>
      </c>
      <c r="AJ198" s="114"/>
      <c r="AK198" s="113">
        <f t="shared" si="62"/>
        <v>47.532000000000004</v>
      </c>
      <c r="AL198" s="115">
        <f t="shared" si="63"/>
        <v>0</v>
      </c>
      <c r="AM198" s="114"/>
    </row>
    <row r="199" spans="1:39" ht="13.2">
      <c r="A199" s="6">
        <v>2</v>
      </c>
      <c r="B199" s="111" t="s">
        <v>36</v>
      </c>
      <c r="C199" s="153" t="s">
        <v>285</v>
      </c>
      <c r="D199" s="165" t="s">
        <v>546</v>
      </c>
      <c r="E199" s="167" t="s">
        <v>516</v>
      </c>
      <c r="F199" s="94">
        <v>3</v>
      </c>
      <c r="G199" s="111" t="str">
        <f t="shared" si="48"/>
        <v>Verkeersruimte / Garderobe / Wachtruimte</v>
      </c>
      <c r="H199" s="164" t="s">
        <v>388</v>
      </c>
      <c r="I199" s="112">
        <v>1</v>
      </c>
      <c r="J199" s="111" t="str">
        <f t="shared" si="49"/>
        <v>Vloerafwerking met polymeer beschermlaag</v>
      </c>
      <c r="K199" s="168">
        <v>121</v>
      </c>
      <c r="L199" s="113">
        <f t="shared" si="50"/>
        <v>121</v>
      </c>
      <c r="M199" s="138">
        <f t="shared" si="51"/>
        <v>0</v>
      </c>
      <c r="N199" s="114"/>
      <c r="O199" s="94" t="s">
        <v>156</v>
      </c>
      <c r="P199" s="94"/>
      <c r="Q199" s="94"/>
      <c r="R199" s="94"/>
      <c r="S199" s="114"/>
      <c r="T199" s="110" t="str">
        <f t="shared" si="52"/>
        <v>Verkeer</v>
      </c>
      <c r="U199" s="110" t="str">
        <f t="shared" si="53"/>
        <v>AQL 7%</v>
      </c>
      <c r="V199" s="114"/>
      <c r="W199" s="170">
        <v>100</v>
      </c>
      <c r="X199" s="114"/>
      <c r="Y199" s="113">
        <f t="shared" si="54"/>
        <v>246.84</v>
      </c>
      <c r="Z199" s="115">
        <f t="shared" si="55"/>
        <v>0</v>
      </c>
      <c r="AA199" s="114"/>
      <c r="AB199" s="113" t="str">
        <f t="shared" si="56"/>
        <v>_</v>
      </c>
      <c r="AC199" s="115" t="str">
        <f t="shared" si="57"/>
        <v>_</v>
      </c>
      <c r="AD199" s="114"/>
      <c r="AE199" s="113" t="str">
        <f t="shared" si="58"/>
        <v>_</v>
      </c>
      <c r="AF199" s="115" t="str">
        <f t="shared" si="59"/>
        <v>_</v>
      </c>
      <c r="AG199" s="114"/>
      <c r="AH199" s="113" t="str">
        <f t="shared" si="60"/>
        <v>_</v>
      </c>
      <c r="AI199" s="115" t="str">
        <f t="shared" si="61"/>
        <v>_</v>
      </c>
      <c r="AJ199" s="114"/>
      <c r="AK199" s="113">
        <f t="shared" si="62"/>
        <v>246.84</v>
      </c>
      <c r="AL199" s="115">
        <f t="shared" si="63"/>
        <v>0</v>
      </c>
      <c r="AM199" s="114"/>
    </row>
    <row r="200" spans="1:39" ht="13.2">
      <c r="A200" s="6">
        <v>2</v>
      </c>
      <c r="B200" s="111" t="s">
        <v>36</v>
      </c>
      <c r="C200" s="153" t="s">
        <v>285</v>
      </c>
      <c r="D200" s="165" t="s">
        <v>548</v>
      </c>
      <c r="E200" s="167" t="s">
        <v>549</v>
      </c>
      <c r="F200" s="94">
        <v>7</v>
      </c>
      <c r="G200" s="111" t="str">
        <f t="shared" si="48"/>
        <v>Leslokalen praktijk</v>
      </c>
      <c r="H200" s="164" t="s">
        <v>388</v>
      </c>
      <c r="I200" s="112">
        <v>1</v>
      </c>
      <c r="J200" s="111" t="str">
        <f t="shared" si="49"/>
        <v>Vloerafwerking met polymeer beschermlaag</v>
      </c>
      <c r="K200" s="168">
        <v>15.01</v>
      </c>
      <c r="L200" s="113">
        <f t="shared" si="50"/>
        <v>15.01</v>
      </c>
      <c r="M200" s="138">
        <f t="shared" si="51"/>
        <v>0</v>
      </c>
      <c r="N200" s="114"/>
      <c r="O200" s="94" t="s">
        <v>156</v>
      </c>
      <c r="P200" s="94"/>
      <c r="Q200" s="94"/>
      <c r="R200" s="94"/>
      <c r="S200" s="114"/>
      <c r="T200" s="110" t="str">
        <f t="shared" si="52"/>
        <v>Les</v>
      </c>
      <c r="U200" s="110" t="str">
        <f t="shared" si="53"/>
        <v>AQL 7%</v>
      </c>
      <c r="V200" s="114"/>
      <c r="W200" s="170">
        <v>100</v>
      </c>
      <c r="X200" s="114"/>
      <c r="Y200" s="113">
        <f t="shared" si="54"/>
        <v>30.620400000000004</v>
      </c>
      <c r="Z200" s="115">
        <f t="shared" si="55"/>
        <v>0</v>
      </c>
      <c r="AA200" s="114"/>
      <c r="AB200" s="113" t="str">
        <f t="shared" si="56"/>
        <v>_</v>
      </c>
      <c r="AC200" s="115" t="str">
        <f t="shared" si="57"/>
        <v>_</v>
      </c>
      <c r="AD200" s="114"/>
      <c r="AE200" s="113" t="str">
        <f t="shared" si="58"/>
        <v>_</v>
      </c>
      <c r="AF200" s="115" t="str">
        <f t="shared" si="59"/>
        <v>_</v>
      </c>
      <c r="AG200" s="114"/>
      <c r="AH200" s="113" t="str">
        <f t="shared" si="60"/>
        <v>_</v>
      </c>
      <c r="AI200" s="115" t="str">
        <f t="shared" si="61"/>
        <v>_</v>
      </c>
      <c r="AJ200" s="114"/>
      <c r="AK200" s="113">
        <f t="shared" si="62"/>
        <v>30.620400000000004</v>
      </c>
      <c r="AL200" s="115">
        <f t="shared" si="63"/>
        <v>0</v>
      </c>
      <c r="AM200" s="114"/>
    </row>
    <row r="201" spans="1:39" ht="13.2">
      <c r="A201" s="6">
        <v>2</v>
      </c>
      <c r="B201" s="111" t="s">
        <v>36</v>
      </c>
      <c r="C201" s="153" t="s">
        <v>285</v>
      </c>
      <c r="D201" s="165" t="s">
        <v>550</v>
      </c>
      <c r="E201" s="167" t="s">
        <v>549</v>
      </c>
      <c r="F201" s="94">
        <v>7</v>
      </c>
      <c r="G201" s="111" t="str">
        <f t="shared" si="48"/>
        <v>Leslokalen praktijk</v>
      </c>
      <c r="H201" s="164" t="s">
        <v>388</v>
      </c>
      <c r="I201" s="112">
        <v>1</v>
      </c>
      <c r="J201" s="111" t="str">
        <f t="shared" si="49"/>
        <v>Vloerafwerking met polymeer beschermlaag</v>
      </c>
      <c r="K201" s="168">
        <v>15.01</v>
      </c>
      <c r="L201" s="113">
        <f t="shared" si="50"/>
        <v>15.01</v>
      </c>
      <c r="M201" s="138">
        <f t="shared" si="51"/>
        <v>0</v>
      </c>
      <c r="N201" s="114"/>
      <c r="O201" s="94" t="s">
        <v>156</v>
      </c>
      <c r="P201" s="94"/>
      <c r="Q201" s="94"/>
      <c r="R201" s="94"/>
      <c r="S201" s="114"/>
      <c r="T201" s="110" t="str">
        <f t="shared" si="52"/>
        <v>Les</v>
      </c>
      <c r="U201" s="110" t="str">
        <f t="shared" si="53"/>
        <v>AQL 7%</v>
      </c>
      <c r="V201" s="114"/>
      <c r="W201" s="170">
        <v>100</v>
      </c>
      <c r="X201" s="114"/>
      <c r="Y201" s="113">
        <f t="shared" si="54"/>
        <v>30.620400000000004</v>
      </c>
      <c r="Z201" s="115">
        <f t="shared" si="55"/>
        <v>0</v>
      </c>
      <c r="AA201" s="114"/>
      <c r="AB201" s="113" t="str">
        <f t="shared" si="56"/>
        <v>_</v>
      </c>
      <c r="AC201" s="115" t="str">
        <f t="shared" si="57"/>
        <v>_</v>
      </c>
      <c r="AD201" s="114"/>
      <c r="AE201" s="113" t="str">
        <f t="shared" si="58"/>
        <v>_</v>
      </c>
      <c r="AF201" s="115" t="str">
        <f t="shared" si="59"/>
        <v>_</v>
      </c>
      <c r="AG201" s="114"/>
      <c r="AH201" s="113" t="str">
        <f t="shared" si="60"/>
        <v>_</v>
      </c>
      <c r="AI201" s="115" t="str">
        <f t="shared" si="61"/>
        <v>_</v>
      </c>
      <c r="AJ201" s="114"/>
      <c r="AK201" s="113">
        <f t="shared" si="62"/>
        <v>30.620400000000004</v>
      </c>
      <c r="AL201" s="115">
        <f t="shared" si="63"/>
        <v>0</v>
      </c>
      <c r="AM201" s="114"/>
    </row>
    <row r="202" spans="1:39" ht="13.2">
      <c r="A202" s="6">
        <v>2</v>
      </c>
      <c r="B202" s="111" t="s">
        <v>36</v>
      </c>
      <c r="C202" s="153" t="s">
        <v>285</v>
      </c>
      <c r="D202" s="165" t="s">
        <v>551</v>
      </c>
      <c r="E202" s="167" t="s">
        <v>552</v>
      </c>
      <c r="F202" s="94">
        <v>5</v>
      </c>
      <c r="G202" s="111" t="str">
        <f t="shared" si="48"/>
        <v>Pantry / keuken / koffie / restaurant</v>
      </c>
      <c r="H202" s="164" t="s">
        <v>553</v>
      </c>
      <c r="I202" s="112">
        <v>3</v>
      </c>
      <c r="J202" s="111" t="str">
        <f t="shared" si="49"/>
        <v>Harde vloer zonder polymeer beschermlaag, met behandeling</v>
      </c>
      <c r="K202" s="168">
        <v>70.45</v>
      </c>
      <c r="L202" s="113">
        <f t="shared" si="50"/>
        <v>70.45</v>
      </c>
      <c r="M202" s="138">
        <f t="shared" si="51"/>
        <v>0</v>
      </c>
      <c r="N202" s="114"/>
      <c r="O202" s="94" t="s">
        <v>159</v>
      </c>
      <c r="P202" s="94"/>
      <c r="Q202" s="94"/>
      <c r="R202" s="94"/>
      <c r="S202" s="114"/>
      <c r="T202" s="110" t="str">
        <f t="shared" si="52"/>
        <v>Verkeer</v>
      </c>
      <c r="U202" s="110" t="str">
        <f t="shared" si="53"/>
        <v>AQL 7%</v>
      </c>
      <c r="V202" s="114"/>
      <c r="W202" s="170">
        <v>100</v>
      </c>
      <c r="X202" s="114"/>
      <c r="Y202" s="113">
        <f t="shared" si="54"/>
        <v>150.76300000000001</v>
      </c>
      <c r="Z202" s="115">
        <f t="shared" si="55"/>
        <v>0</v>
      </c>
      <c r="AA202" s="114"/>
      <c r="AB202" s="113" t="str">
        <f t="shared" si="56"/>
        <v>_</v>
      </c>
      <c r="AC202" s="115" t="str">
        <f t="shared" si="57"/>
        <v>_</v>
      </c>
      <c r="AD202" s="114"/>
      <c r="AE202" s="113" t="str">
        <f t="shared" si="58"/>
        <v>_</v>
      </c>
      <c r="AF202" s="115" t="str">
        <f t="shared" si="59"/>
        <v>_</v>
      </c>
      <c r="AG202" s="114"/>
      <c r="AH202" s="113" t="str">
        <f t="shared" si="60"/>
        <v>_</v>
      </c>
      <c r="AI202" s="115" t="str">
        <f t="shared" si="61"/>
        <v>_</v>
      </c>
      <c r="AJ202" s="114"/>
      <c r="AK202" s="113">
        <f t="shared" si="62"/>
        <v>150.76300000000001</v>
      </c>
      <c r="AL202" s="115">
        <f t="shared" si="63"/>
        <v>0</v>
      </c>
      <c r="AM202" s="114"/>
    </row>
    <row r="203" spans="1:39" ht="13.2">
      <c r="A203" s="6">
        <v>2</v>
      </c>
      <c r="B203" s="111" t="s">
        <v>36</v>
      </c>
      <c r="C203" s="153" t="s">
        <v>285</v>
      </c>
      <c r="D203" s="165" t="s">
        <v>554</v>
      </c>
      <c r="E203" s="167" t="s">
        <v>520</v>
      </c>
      <c r="F203" s="94">
        <v>1</v>
      </c>
      <c r="G203" s="111" t="str">
        <f t="shared" si="48"/>
        <v xml:space="preserve">Kantoorruimte / vergaderruimte </v>
      </c>
      <c r="H203" s="164" t="s">
        <v>258</v>
      </c>
      <c r="I203" s="112">
        <v>4</v>
      </c>
      <c r="J203" s="111" t="str">
        <f t="shared" si="49"/>
        <v>Tapijt</v>
      </c>
      <c r="K203" s="168">
        <v>16.54</v>
      </c>
      <c r="L203" s="113">
        <f t="shared" si="50"/>
        <v>16.54</v>
      </c>
      <c r="M203" s="138">
        <f t="shared" si="51"/>
        <v>0</v>
      </c>
      <c r="N203" s="114"/>
      <c r="O203" s="94" t="s">
        <v>164</v>
      </c>
      <c r="P203" s="94"/>
      <c r="Q203" s="94"/>
      <c r="R203" s="94"/>
      <c r="S203" s="114"/>
      <c r="T203" s="110" t="str">
        <f t="shared" si="52"/>
        <v>Bureau</v>
      </c>
      <c r="U203" s="110" t="str">
        <f t="shared" si="53"/>
        <v>AQL 7%</v>
      </c>
      <c r="V203" s="114"/>
      <c r="W203" s="170">
        <v>100</v>
      </c>
      <c r="X203" s="114"/>
      <c r="Y203" s="113">
        <f t="shared" si="54"/>
        <v>21.501999999999999</v>
      </c>
      <c r="Z203" s="115">
        <f t="shared" si="55"/>
        <v>0</v>
      </c>
      <c r="AA203" s="114"/>
      <c r="AB203" s="113" t="str">
        <f t="shared" si="56"/>
        <v>_</v>
      </c>
      <c r="AC203" s="115" t="str">
        <f t="shared" si="57"/>
        <v>_</v>
      </c>
      <c r="AD203" s="114"/>
      <c r="AE203" s="113" t="str">
        <f t="shared" si="58"/>
        <v>_</v>
      </c>
      <c r="AF203" s="115" t="str">
        <f t="shared" si="59"/>
        <v>_</v>
      </c>
      <c r="AG203" s="114"/>
      <c r="AH203" s="113" t="str">
        <f t="shared" si="60"/>
        <v>_</v>
      </c>
      <c r="AI203" s="115" t="str">
        <f t="shared" si="61"/>
        <v>_</v>
      </c>
      <c r="AJ203" s="114"/>
      <c r="AK203" s="113">
        <f t="shared" si="62"/>
        <v>21.501999999999999</v>
      </c>
      <c r="AL203" s="115">
        <f t="shared" si="63"/>
        <v>0</v>
      </c>
      <c r="AM203" s="114"/>
    </row>
    <row r="204" spans="1:39" ht="13.2">
      <c r="A204" s="6">
        <v>2</v>
      </c>
      <c r="B204" s="111" t="s">
        <v>36</v>
      </c>
      <c r="C204" s="153" t="s">
        <v>285</v>
      </c>
      <c r="D204" s="165" t="s">
        <v>555</v>
      </c>
      <c r="E204" s="167" t="s">
        <v>475</v>
      </c>
      <c r="F204" s="94">
        <v>6</v>
      </c>
      <c r="G204" s="111" t="str">
        <f t="shared" si="48"/>
        <v>Leslokalen theorie</v>
      </c>
      <c r="H204" s="164" t="s">
        <v>388</v>
      </c>
      <c r="I204" s="112">
        <v>1</v>
      </c>
      <c r="J204" s="111" t="str">
        <f t="shared" si="49"/>
        <v>Vloerafwerking met polymeer beschermlaag</v>
      </c>
      <c r="K204" s="168">
        <v>54.02</v>
      </c>
      <c r="L204" s="113">
        <f t="shared" si="50"/>
        <v>54.02</v>
      </c>
      <c r="M204" s="138">
        <f t="shared" si="51"/>
        <v>0</v>
      </c>
      <c r="N204" s="114"/>
      <c r="O204" s="94" t="s">
        <v>162</v>
      </c>
      <c r="P204" s="94"/>
      <c r="Q204" s="94"/>
      <c r="R204" s="94"/>
      <c r="S204" s="114"/>
      <c r="T204" s="110" t="str">
        <f t="shared" si="52"/>
        <v>Les</v>
      </c>
      <c r="U204" s="110" t="str">
        <f t="shared" si="53"/>
        <v>AQL 7%</v>
      </c>
      <c r="V204" s="114"/>
      <c r="W204" s="170">
        <v>100</v>
      </c>
      <c r="X204" s="114"/>
      <c r="Y204" s="113">
        <f t="shared" si="54"/>
        <v>66.984800000000007</v>
      </c>
      <c r="Z204" s="115">
        <f t="shared" si="55"/>
        <v>0</v>
      </c>
      <c r="AA204" s="114"/>
      <c r="AB204" s="113" t="str">
        <f t="shared" si="56"/>
        <v>_</v>
      </c>
      <c r="AC204" s="115" t="str">
        <f t="shared" si="57"/>
        <v>_</v>
      </c>
      <c r="AD204" s="114"/>
      <c r="AE204" s="113" t="str">
        <f t="shared" si="58"/>
        <v>_</v>
      </c>
      <c r="AF204" s="115" t="str">
        <f t="shared" si="59"/>
        <v>_</v>
      </c>
      <c r="AG204" s="114"/>
      <c r="AH204" s="113" t="str">
        <f t="shared" si="60"/>
        <v>_</v>
      </c>
      <c r="AI204" s="115" t="str">
        <f t="shared" si="61"/>
        <v>_</v>
      </c>
      <c r="AJ204" s="114"/>
      <c r="AK204" s="113">
        <f t="shared" si="62"/>
        <v>66.984800000000007</v>
      </c>
      <c r="AL204" s="115">
        <f t="shared" si="63"/>
        <v>0</v>
      </c>
      <c r="AM204" s="114"/>
    </row>
    <row r="205" spans="1:39" ht="13.2">
      <c r="A205" s="6">
        <v>2</v>
      </c>
      <c r="B205" s="111" t="s">
        <v>36</v>
      </c>
      <c r="C205" s="153" t="s">
        <v>285</v>
      </c>
      <c r="D205" s="165" t="s">
        <v>556</v>
      </c>
      <c r="E205" s="167" t="s">
        <v>475</v>
      </c>
      <c r="F205" s="94">
        <v>6</v>
      </c>
      <c r="G205" s="111" t="str">
        <f t="shared" si="48"/>
        <v>Leslokalen theorie</v>
      </c>
      <c r="H205" s="164" t="s">
        <v>388</v>
      </c>
      <c r="I205" s="112">
        <v>1</v>
      </c>
      <c r="J205" s="111" t="str">
        <f t="shared" si="49"/>
        <v>Vloerafwerking met polymeer beschermlaag</v>
      </c>
      <c r="K205" s="168">
        <v>54.81</v>
      </c>
      <c r="L205" s="113">
        <f t="shared" si="50"/>
        <v>54.81</v>
      </c>
      <c r="M205" s="138">
        <f t="shared" si="51"/>
        <v>0</v>
      </c>
      <c r="N205" s="114"/>
      <c r="O205" s="94" t="s">
        <v>162</v>
      </c>
      <c r="P205" s="94"/>
      <c r="Q205" s="94"/>
      <c r="R205" s="94"/>
      <c r="S205" s="114"/>
      <c r="T205" s="110" t="str">
        <f t="shared" si="52"/>
        <v>Les</v>
      </c>
      <c r="U205" s="110" t="str">
        <f t="shared" si="53"/>
        <v>AQL 7%</v>
      </c>
      <c r="V205" s="114"/>
      <c r="W205" s="170">
        <v>100</v>
      </c>
      <c r="X205" s="114"/>
      <c r="Y205" s="113">
        <f t="shared" si="54"/>
        <v>67.964399999999998</v>
      </c>
      <c r="Z205" s="115">
        <f t="shared" si="55"/>
        <v>0</v>
      </c>
      <c r="AA205" s="114"/>
      <c r="AB205" s="113" t="str">
        <f t="shared" si="56"/>
        <v>_</v>
      </c>
      <c r="AC205" s="115" t="str">
        <f t="shared" si="57"/>
        <v>_</v>
      </c>
      <c r="AD205" s="114"/>
      <c r="AE205" s="113" t="str">
        <f t="shared" si="58"/>
        <v>_</v>
      </c>
      <c r="AF205" s="115" t="str">
        <f t="shared" si="59"/>
        <v>_</v>
      </c>
      <c r="AG205" s="114"/>
      <c r="AH205" s="113" t="str">
        <f t="shared" si="60"/>
        <v>_</v>
      </c>
      <c r="AI205" s="115" t="str">
        <f t="shared" si="61"/>
        <v>_</v>
      </c>
      <c r="AJ205" s="114"/>
      <c r="AK205" s="113">
        <f t="shared" si="62"/>
        <v>67.964399999999998</v>
      </c>
      <c r="AL205" s="115">
        <f t="shared" si="63"/>
        <v>0</v>
      </c>
      <c r="AM205" s="114"/>
    </row>
    <row r="206" spans="1:39" ht="13.2">
      <c r="A206" s="6">
        <v>2</v>
      </c>
      <c r="B206" s="111" t="s">
        <v>36</v>
      </c>
      <c r="C206" s="153" t="s">
        <v>285</v>
      </c>
      <c r="D206" s="165" t="s">
        <v>557</v>
      </c>
      <c r="E206" s="167" t="s">
        <v>558</v>
      </c>
      <c r="F206" s="94">
        <v>8</v>
      </c>
      <c r="G206" s="111" t="str">
        <f t="shared" si="48"/>
        <v>Overig / Magazijn / Archief / Berging / Technische ruimte</v>
      </c>
      <c r="H206" s="164" t="s">
        <v>249</v>
      </c>
      <c r="I206" s="112">
        <v>3</v>
      </c>
      <c r="J206" s="111" t="str">
        <f t="shared" si="49"/>
        <v>Harde vloer zonder polymeer beschermlaag, met behandeling</v>
      </c>
      <c r="K206" s="168">
        <v>15</v>
      </c>
      <c r="L206" s="113">
        <f t="shared" si="50"/>
        <v>15</v>
      </c>
      <c r="M206" s="138">
        <f t="shared" si="51"/>
        <v>0</v>
      </c>
      <c r="N206" s="114"/>
      <c r="O206" s="94" t="s">
        <v>171</v>
      </c>
      <c r="P206" s="94"/>
      <c r="Q206" s="94"/>
      <c r="R206" s="94"/>
      <c r="S206" s="114"/>
      <c r="T206" s="110" t="str">
        <f t="shared" si="52"/>
        <v>Verkeer</v>
      </c>
      <c r="U206" s="110" t="str">
        <f t="shared" si="53"/>
        <v>AQL 7%</v>
      </c>
      <c r="V206" s="114"/>
      <c r="W206" s="170">
        <v>100</v>
      </c>
      <c r="X206" s="114"/>
      <c r="Y206" s="113">
        <f t="shared" si="54"/>
        <v>1.7999999999999998</v>
      </c>
      <c r="Z206" s="115">
        <f t="shared" si="55"/>
        <v>0</v>
      </c>
      <c r="AA206" s="114"/>
      <c r="AB206" s="113" t="str">
        <f t="shared" si="56"/>
        <v>_</v>
      </c>
      <c r="AC206" s="115" t="str">
        <f t="shared" si="57"/>
        <v>_</v>
      </c>
      <c r="AD206" s="114"/>
      <c r="AE206" s="113" t="str">
        <f t="shared" si="58"/>
        <v>_</v>
      </c>
      <c r="AF206" s="115" t="str">
        <f t="shared" si="59"/>
        <v>_</v>
      </c>
      <c r="AG206" s="114"/>
      <c r="AH206" s="113" t="str">
        <f t="shared" si="60"/>
        <v>_</v>
      </c>
      <c r="AI206" s="115" t="str">
        <f t="shared" si="61"/>
        <v>_</v>
      </c>
      <c r="AJ206" s="114"/>
      <c r="AK206" s="113">
        <f t="shared" si="62"/>
        <v>1.7999999999999998</v>
      </c>
      <c r="AL206" s="115">
        <f t="shared" si="63"/>
        <v>0</v>
      </c>
      <c r="AM206" s="114"/>
    </row>
    <row r="207" spans="1:39" ht="13.2">
      <c r="A207" s="6">
        <v>2</v>
      </c>
      <c r="B207" s="111" t="s">
        <v>36</v>
      </c>
      <c r="C207" s="153" t="s">
        <v>285</v>
      </c>
      <c r="D207" s="165" t="s">
        <v>559</v>
      </c>
      <c r="E207" s="167" t="s">
        <v>560</v>
      </c>
      <c r="F207" s="94">
        <v>7</v>
      </c>
      <c r="G207" s="111" t="str">
        <f t="shared" si="48"/>
        <v>Leslokalen praktijk</v>
      </c>
      <c r="H207" s="164" t="s">
        <v>393</v>
      </c>
      <c r="I207" s="112">
        <v>1</v>
      </c>
      <c r="J207" s="111" t="str">
        <f t="shared" si="49"/>
        <v>Vloerafwerking met polymeer beschermlaag</v>
      </c>
      <c r="K207" s="168">
        <v>10.84</v>
      </c>
      <c r="L207" s="113">
        <f t="shared" si="50"/>
        <v>10.84</v>
      </c>
      <c r="M207" s="138">
        <f t="shared" si="51"/>
        <v>0</v>
      </c>
      <c r="N207" s="114"/>
      <c r="O207" s="94" t="s">
        <v>156</v>
      </c>
      <c r="P207" s="94"/>
      <c r="Q207" s="94"/>
      <c r="R207" s="94"/>
      <c r="S207" s="114"/>
      <c r="T207" s="110" t="str">
        <f t="shared" si="52"/>
        <v>Les</v>
      </c>
      <c r="U207" s="110" t="str">
        <f t="shared" si="53"/>
        <v>AQL 7%</v>
      </c>
      <c r="V207" s="114"/>
      <c r="W207" s="170">
        <v>100</v>
      </c>
      <c r="X207" s="114"/>
      <c r="Y207" s="113">
        <f t="shared" si="54"/>
        <v>22.113599999999998</v>
      </c>
      <c r="Z207" s="115">
        <f t="shared" si="55"/>
        <v>0</v>
      </c>
      <c r="AA207" s="114"/>
      <c r="AB207" s="113" t="str">
        <f t="shared" si="56"/>
        <v>_</v>
      </c>
      <c r="AC207" s="115" t="str">
        <f t="shared" si="57"/>
        <v>_</v>
      </c>
      <c r="AD207" s="114"/>
      <c r="AE207" s="113" t="str">
        <f t="shared" si="58"/>
        <v>_</v>
      </c>
      <c r="AF207" s="115" t="str">
        <f t="shared" si="59"/>
        <v>_</v>
      </c>
      <c r="AG207" s="114"/>
      <c r="AH207" s="113" t="str">
        <f t="shared" si="60"/>
        <v>_</v>
      </c>
      <c r="AI207" s="115" t="str">
        <f t="shared" si="61"/>
        <v>_</v>
      </c>
      <c r="AJ207" s="114"/>
      <c r="AK207" s="113">
        <f t="shared" si="62"/>
        <v>22.113599999999998</v>
      </c>
      <c r="AL207" s="115">
        <f t="shared" si="63"/>
        <v>0</v>
      </c>
      <c r="AM207" s="114"/>
    </row>
    <row r="208" spans="1:39" ht="13.2">
      <c r="A208" s="6">
        <v>2</v>
      </c>
      <c r="B208" s="111" t="s">
        <v>36</v>
      </c>
      <c r="C208" s="153" t="s">
        <v>285</v>
      </c>
      <c r="D208" s="165" t="s">
        <v>561</v>
      </c>
      <c r="E208" s="167" t="s">
        <v>560</v>
      </c>
      <c r="F208" s="94">
        <v>7</v>
      </c>
      <c r="G208" s="111" t="str">
        <f t="shared" si="48"/>
        <v>Leslokalen praktijk</v>
      </c>
      <c r="H208" s="164" t="s">
        <v>393</v>
      </c>
      <c r="I208" s="112">
        <v>1</v>
      </c>
      <c r="J208" s="111" t="str">
        <f t="shared" si="49"/>
        <v>Vloerafwerking met polymeer beschermlaag</v>
      </c>
      <c r="K208" s="168">
        <v>88.86</v>
      </c>
      <c r="L208" s="113">
        <f t="shared" si="50"/>
        <v>88.86</v>
      </c>
      <c r="M208" s="138">
        <f t="shared" si="51"/>
        <v>0</v>
      </c>
      <c r="N208" s="114"/>
      <c r="O208" s="94" t="s">
        <v>156</v>
      </c>
      <c r="P208" s="94"/>
      <c r="Q208" s="94"/>
      <c r="R208" s="94"/>
      <c r="S208" s="114"/>
      <c r="T208" s="110" t="str">
        <f t="shared" si="52"/>
        <v>Les</v>
      </c>
      <c r="U208" s="110" t="str">
        <f t="shared" si="53"/>
        <v>AQL 7%</v>
      </c>
      <c r="V208" s="114"/>
      <c r="W208" s="170">
        <v>100</v>
      </c>
      <c r="X208" s="114"/>
      <c r="Y208" s="113">
        <f t="shared" si="54"/>
        <v>181.27439999999999</v>
      </c>
      <c r="Z208" s="115">
        <f t="shared" si="55"/>
        <v>0</v>
      </c>
      <c r="AA208" s="114"/>
      <c r="AB208" s="113" t="str">
        <f t="shared" si="56"/>
        <v>_</v>
      </c>
      <c r="AC208" s="115" t="str">
        <f t="shared" si="57"/>
        <v>_</v>
      </c>
      <c r="AD208" s="114"/>
      <c r="AE208" s="113" t="str">
        <f t="shared" si="58"/>
        <v>_</v>
      </c>
      <c r="AF208" s="115" t="str">
        <f t="shared" si="59"/>
        <v>_</v>
      </c>
      <c r="AG208" s="114"/>
      <c r="AH208" s="113" t="str">
        <f t="shared" si="60"/>
        <v>_</v>
      </c>
      <c r="AI208" s="115" t="str">
        <f t="shared" si="61"/>
        <v>_</v>
      </c>
      <c r="AJ208" s="114"/>
      <c r="AK208" s="113">
        <f t="shared" si="62"/>
        <v>181.27439999999999</v>
      </c>
      <c r="AL208" s="115">
        <f t="shared" si="63"/>
        <v>0</v>
      </c>
      <c r="AM208" s="114"/>
    </row>
    <row r="209" spans="1:39" ht="13.2">
      <c r="A209" s="6">
        <v>2</v>
      </c>
      <c r="B209" s="111" t="s">
        <v>36</v>
      </c>
      <c r="C209" s="153" t="s">
        <v>285</v>
      </c>
      <c r="D209" s="165" t="s">
        <v>562</v>
      </c>
      <c r="E209" s="167" t="s">
        <v>475</v>
      </c>
      <c r="F209" s="94">
        <v>6</v>
      </c>
      <c r="G209" s="111" t="str">
        <f t="shared" si="48"/>
        <v>Leslokalen theorie</v>
      </c>
      <c r="H209" s="164" t="s">
        <v>388</v>
      </c>
      <c r="I209" s="112">
        <v>1</v>
      </c>
      <c r="J209" s="111" t="str">
        <f t="shared" si="49"/>
        <v>Vloerafwerking met polymeer beschermlaag</v>
      </c>
      <c r="K209" s="168">
        <v>112</v>
      </c>
      <c r="L209" s="113">
        <f t="shared" si="50"/>
        <v>112</v>
      </c>
      <c r="M209" s="138">
        <f t="shared" si="51"/>
        <v>0</v>
      </c>
      <c r="N209" s="114"/>
      <c r="O209" s="94" t="s">
        <v>162</v>
      </c>
      <c r="P209" s="94"/>
      <c r="Q209" s="94"/>
      <c r="R209" s="94"/>
      <c r="S209" s="114"/>
      <c r="T209" s="110" t="str">
        <f t="shared" si="52"/>
        <v>Les</v>
      </c>
      <c r="U209" s="110" t="str">
        <f t="shared" si="53"/>
        <v>AQL 7%</v>
      </c>
      <c r="V209" s="114"/>
      <c r="W209" s="170">
        <v>100</v>
      </c>
      <c r="X209" s="114"/>
      <c r="Y209" s="113">
        <f t="shared" si="54"/>
        <v>138.88000000000002</v>
      </c>
      <c r="Z209" s="115">
        <f t="shared" si="55"/>
        <v>0</v>
      </c>
      <c r="AA209" s="114"/>
      <c r="AB209" s="113" t="str">
        <f t="shared" si="56"/>
        <v>_</v>
      </c>
      <c r="AC209" s="115" t="str">
        <f t="shared" si="57"/>
        <v>_</v>
      </c>
      <c r="AD209" s="114"/>
      <c r="AE209" s="113" t="str">
        <f t="shared" si="58"/>
        <v>_</v>
      </c>
      <c r="AF209" s="115" t="str">
        <f t="shared" si="59"/>
        <v>_</v>
      </c>
      <c r="AG209" s="114"/>
      <c r="AH209" s="113" t="str">
        <f t="shared" si="60"/>
        <v>_</v>
      </c>
      <c r="AI209" s="115" t="str">
        <f t="shared" si="61"/>
        <v>_</v>
      </c>
      <c r="AJ209" s="114"/>
      <c r="AK209" s="113">
        <f t="shared" si="62"/>
        <v>138.88000000000002</v>
      </c>
      <c r="AL209" s="115">
        <f t="shared" si="63"/>
        <v>0</v>
      </c>
      <c r="AM209" s="114"/>
    </row>
    <row r="210" spans="1:39" ht="13.2">
      <c r="A210" s="6">
        <v>2</v>
      </c>
      <c r="B210" s="111" t="s">
        <v>36</v>
      </c>
      <c r="C210" s="153" t="s">
        <v>285</v>
      </c>
      <c r="D210" s="165" t="s">
        <v>563</v>
      </c>
      <c r="E210" s="167" t="s">
        <v>475</v>
      </c>
      <c r="F210" s="94">
        <v>6</v>
      </c>
      <c r="G210" s="111" t="str">
        <f t="shared" si="48"/>
        <v>Leslokalen theorie</v>
      </c>
      <c r="H210" s="164" t="s">
        <v>388</v>
      </c>
      <c r="I210" s="112">
        <v>1</v>
      </c>
      <c r="J210" s="111" t="str">
        <f t="shared" si="49"/>
        <v>Vloerafwerking met polymeer beschermlaag</v>
      </c>
      <c r="K210" s="168">
        <v>42.25</v>
      </c>
      <c r="L210" s="113">
        <f t="shared" si="50"/>
        <v>42.25</v>
      </c>
      <c r="M210" s="138">
        <f t="shared" si="51"/>
        <v>0</v>
      </c>
      <c r="N210" s="114"/>
      <c r="O210" s="94" t="s">
        <v>162</v>
      </c>
      <c r="P210" s="94"/>
      <c r="Q210" s="94"/>
      <c r="R210" s="94"/>
      <c r="S210" s="114"/>
      <c r="T210" s="110" t="str">
        <f t="shared" si="52"/>
        <v>Les</v>
      </c>
      <c r="U210" s="110" t="str">
        <f t="shared" si="53"/>
        <v>AQL 7%</v>
      </c>
      <c r="V210" s="114"/>
      <c r="W210" s="170">
        <v>100</v>
      </c>
      <c r="X210" s="114"/>
      <c r="Y210" s="113">
        <f t="shared" si="54"/>
        <v>52.39</v>
      </c>
      <c r="Z210" s="115">
        <f t="shared" si="55"/>
        <v>0</v>
      </c>
      <c r="AA210" s="114"/>
      <c r="AB210" s="113" t="str">
        <f t="shared" si="56"/>
        <v>_</v>
      </c>
      <c r="AC210" s="115" t="str">
        <f t="shared" si="57"/>
        <v>_</v>
      </c>
      <c r="AD210" s="114"/>
      <c r="AE210" s="113" t="str">
        <f t="shared" si="58"/>
        <v>_</v>
      </c>
      <c r="AF210" s="115" t="str">
        <f t="shared" si="59"/>
        <v>_</v>
      </c>
      <c r="AG210" s="114"/>
      <c r="AH210" s="113" t="str">
        <f t="shared" si="60"/>
        <v>_</v>
      </c>
      <c r="AI210" s="115" t="str">
        <f t="shared" si="61"/>
        <v>_</v>
      </c>
      <c r="AJ210" s="114"/>
      <c r="AK210" s="113">
        <f t="shared" si="62"/>
        <v>52.39</v>
      </c>
      <c r="AL210" s="115">
        <f t="shared" si="63"/>
        <v>0</v>
      </c>
      <c r="AM210" s="114"/>
    </row>
    <row r="211" spans="1:39" ht="13.2">
      <c r="A211" s="6">
        <v>2</v>
      </c>
      <c r="B211" s="111" t="s">
        <v>36</v>
      </c>
      <c r="C211" s="153" t="s">
        <v>285</v>
      </c>
      <c r="D211" s="165" t="s">
        <v>564</v>
      </c>
      <c r="E211" s="167" t="s">
        <v>520</v>
      </c>
      <c r="F211" s="94">
        <v>1</v>
      </c>
      <c r="G211" s="111" t="str">
        <f t="shared" si="48"/>
        <v xml:space="preserve">Kantoorruimte / vergaderruimte </v>
      </c>
      <c r="H211" s="164" t="s">
        <v>258</v>
      </c>
      <c r="I211" s="112">
        <v>4</v>
      </c>
      <c r="J211" s="111" t="str">
        <f t="shared" si="49"/>
        <v>Tapijt</v>
      </c>
      <c r="K211" s="168">
        <v>12.31</v>
      </c>
      <c r="L211" s="113">
        <f t="shared" si="50"/>
        <v>12.31</v>
      </c>
      <c r="M211" s="138">
        <f t="shared" si="51"/>
        <v>0</v>
      </c>
      <c r="N211" s="114"/>
      <c r="O211" s="94" t="s">
        <v>164</v>
      </c>
      <c r="P211" s="94"/>
      <c r="Q211" s="94"/>
      <c r="R211" s="94"/>
      <c r="S211" s="114"/>
      <c r="T211" s="110" t="str">
        <f t="shared" si="52"/>
        <v>Bureau</v>
      </c>
      <c r="U211" s="110" t="str">
        <f t="shared" si="53"/>
        <v>AQL 7%</v>
      </c>
      <c r="V211" s="114"/>
      <c r="W211" s="170">
        <v>100</v>
      </c>
      <c r="X211" s="114"/>
      <c r="Y211" s="113">
        <f t="shared" si="54"/>
        <v>16.003</v>
      </c>
      <c r="Z211" s="115">
        <f t="shared" si="55"/>
        <v>0</v>
      </c>
      <c r="AA211" s="114"/>
      <c r="AB211" s="113" t="str">
        <f t="shared" si="56"/>
        <v>_</v>
      </c>
      <c r="AC211" s="115" t="str">
        <f t="shared" si="57"/>
        <v>_</v>
      </c>
      <c r="AD211" s="114"/>
      <c r="AE211" s="113" t="str">
        <f t="shared" si="58"/>
        <v>_</v>
      </c>
      <c r="AF211" s="115" t="str">
        <f t="shared" si="59"/>
        <v>_</v>
      </c>
      <c r="AG211" s="114"/>
      <c r="AH211" s="113" t="str">
        <f t="shared" si="60"/>
        <v>_</v>
      </c>
      <c r="AI211" s="115" t="str">
        <f t="shared" si="61"/>
        <v>_</v>
      </c>
      <c r="AJ211" s="114"/>
      <c r="AK211" s="113">
        <f t="shared" si="62"/>
        <v>16.003</v>
      </c>
      <c r="AL211" s="115">
        <f t="shared" si="63"/>
        <v>0</v>
      </c>
      <c r="AM211" s="114"/>
    </row>
    <row r="212" spans="1:39" ht="13.2">
      <c r="A212" s="6">
        <v>2</v>
      </c>
      <c r="B212" s="111" t="s">
        <v>36</v>
      </c>
      <c r="C212" s="153" t="s">
        <v>285</v>
      </c>
      <c r="D212" s="165" t="s">
        <v>565</v>
      </c>
      <c r="E212" s="167" t="s">
        <v>566</v>
      </c>
      <c r="F212" s="94">
        <v>6</v>
      </c>
      <c r="G212" s="111" t="str">
        <f t="shared" si="48"/>
        <v>Leslokalen theorie</v>
      </c>
      <c r="H212" s="164" t="s">
        <v>388</v>
      </c>
      <c r="I212" s="112">
        <v>1</v>
      </c>
      <c r="J212" s="111" t="str">
        <f t="shared" si="49"/>
        <v>Vloerafwerking met polymeer beschermlaag</v>
      </c>
      <c r="K212" s="168">
        <v>98.17</v>
      </c>
      <c r="L212" s="113">
        <f t="shared" si="50"/>
        <v>98.17</v>
      </c>
      <c r="M212" s="138">
        <f t="shared" si="51"/>
        <v>0</v>
      </c>
      <c r="N212" s="114"/>
      <c r="O212" s="94" t="s">
        <v>162</v>
      </c>
      <c r="P212" s="94"/>
      <c r="Q212" s="94"/>
      <c r="R212" s="94"/>
      <c r="S212" s="114"/>
      <c r="T212" s="110" t="str">
        <f t="shared" si="52"/>
        <v>Les</v>
      </c>
      <c r="U212" s="110" t="str">
        <f t="shared" si="53"/>
        <v>AQL 7%</v>
      </c>
      <c r="V212" s="114"/>
      <c r="W212" s="170">
        <v>100</v>
      </c>
      <c r="X212" s="114"/>
      <c r="Y212" s="113">
        <f t="shared" si="54"/>
        <v>121.7308</v>
      </c>
      <c r="Z212" s="115">
        <f t="shared" si="55"/>
        <v>0</v>
      </c>
      <c r="AA212" s="114"/>
      <c r="AB212" s="113" t="str">
        <f t="shared" si="56"/>
        <v>_</v>
      </c>
      <c r="AC212" s="115" t="str">
        <f t="shared" si="57"/>
        <v>_</v>
      </c>
      <c r="AD212" s="114"/>
      <c r="AE212" s="113" t="str">
        <f t="shared" si="58"/>
        <v>_</v>
      </c>
      <c r="AF212" s="115" t="str">
        <f t="shared" si="59"/>
        <v>_</v>
      </c>
      <c r="AG212" s="114"/>
      <c r="AH212" s="113" t="str">
        <f t="shared" si="60"/>
        <v>_</v>
      </c>
      <c r="AI212" s="115" t="str">
        <f t="shared" si="61"/>
        <v>_</v>
      </c>
      <c r="AJ212" s="114"/>
      <c r="AK212" s="113">
        <f t="shared" si="62"/>
        <v>121.7308</v>
      </c>
      <c r="AL212" s="115">
        <f t="shared" si="63"/>
        <v>0</v>
      </c>
      <c r="AM212" s="114"/>
    </row>
    <row r="213" spans="1:39" ht="13.2">
      <c r="A213" s="6">
        <v>2</v>
      </c>
      <c r="B213" s="111" t="s">
        <v>36</v>
      </c>
      <c r="C213" s="153" t="s">
        <v>285</v>
      </c>
      <c r="D213" s="165" t="s">
        <v>567</v>
      </c>
      <c r="E213" s="167" t="s">
        <v>568</v>
      </c>
      <c r="F213" s="94">
        <v>1</v>
      </c>
      <c r="G213" s="111" t="str">
        <f t="shared" si="48"/>
        <v xml:space="preserve">Kantoorruimte / vergaderruimte </v>
      </c>
      <c r="H213" s="164" t="s">
        <v>388</v>
      </c>
      <c r="I213" s="112">
        <v>1</v>
      </c>
      <c r="J213" s="111" t="str">
        <f t="shared" si="49"/>
        <v>Vloerafwerking met polymeer beschermlaag</v>
      </c>
      <c r="K213" s="168">
        <v>41.37</v>
      </c>
      <c r="L213" s="113">
        <f t="shared" si="50"/>
        <v>41.37</v>
      </c>
      <c r="M213" s="138">
        <f t="shared" si="51"/>
        <v>0</v>
      </c>
      <c r="N213" s="114"/>
      <c r="O213" s="94" t="s">
        <v>162</v>
      </c>
      <c r="P213" s="94"/>
      <c r="Q213" s="94"/>
      <c r="R213" s="94"/>
      <c r="S213" s="114"/>
      <c r="T213" s="110" t="str">
        <f t="shared" si="52"/>
        <v>Bureau</v>
      </c>
      <c r="U213" s="110" t="str">
        <f t="shared" si="53"/>
        <v>AQL 7%</v>
      </c>
      <c r="V213" s="114"/>
      <c r="W213" s="170">
        <v>100</v>
      </c>
      <c r="X213" s="114"/>
      <c r="Y213" s="113">
        <f t="shared" si="54"/>
        <v>51.298799999999993</v>
      </c>
      <c r="Z213" s="115">
        <f t="shared" si="55"/>
        <v>0</v>
      </c>
      <c r="AA213" s="114"/>
      <c r="AB213" s="113" t="str">
        <f t="shared" si="56"/>
        <v>_</v>
      </c>
      <c r="AC213" s="115" t="str">
        <f t="shared" si="57"/>
        <v>_</v>
      </c>
      <c r="AD213" s="114"/>
      <c r="AE213" s="113" t="str">
        <f t="shared" si="58"/>
        <v>_</v>
      </c>
      <c r="AF213" s="115" t="str">
        <f t="shared" si="59"/>
        <v>_</v>
      </c>
      <c r="AG213" s="114"/>
      <c r="AH213" s="113" t="str">
        <f t="shared" si="60"/>
        <v>_</v>
      </c>
      <c r="AI213" s="115" t="str">
        <f t="shared" si="61"/>
        <v>_</v>
      </c>
      <c r="AJ213" s="114"/>
      <c r="AK213" s="113">
        <f t="shared" si="62"/>
        <v>51.298799999999993</v>
      </c>
      <c r="AL213" s="115">
        <f t="shared" si="63"/>
        <v>0</v>
      </c>
      <c r="AM213" s="114"/>
    </row>
    <row r="214" spans="1:39" ht="13.2">
      <c r="A214" s="6">
        <v>2</v>
      </c>
      <c r="B214" s="111" t="s">
        <v>36</v>
      </c>
      <c r="C214" s="153" t="s">
        <v>285</v>
      </c>
      <c r="D214" s="165" t="s">
        <v>569</v>
      </c>
      <c r="E214" s="167" t="s">
        <v>520</v>
      </c>
      <c r="F214" s="94">
        <v>1</v>
      </c>
      <c r="G214" s="111" t="str">
        <f t="shared" si="48"/>
        <v xml:space="preserve">Kantoorruimte / vergaderruimte </v>
      </c>
      <c r="H214" s="164" t="s">
        <v>388</v>
      </c>
      <c r="I214" s="112">
        <v>1</v>
      </c>
      <c r="J214" s="111" t="str">
        <f t="shared" si="49"/>
        <v>Vloerafwerking met polymeer beschermlaag</v>
      </c>
      <c r="K214" s="168">
        <v>16.53</v>
      </c>
      <c r="L214" s="113">
        <f t="shared" si="50"/>
        <v>16.53</v>
      </c>
      <c r="M214" s="138">
        <f t="shared" si="51"/>
        <v>0</v>
      </c>
      <c r="N214" s="114"/>
      <c r="O214" s="94" t="s">
        <v>162</v>
      </c>
      <c r="P214" s="94"/>
      <c r="Q214" s="94"/>
      <c r="R214" s="94"/>
      <c r="S214" s="114"/>
      <c r="T214" s="110" t="str">
        <f t="shared" si="52"/>
        <v>Bureau</v>
      </c>
      <c r="U214" s="110" t="str">
        <f t="shared" si="53"/>
        <v>AQL 7%</v>
      </c>
      <c r="V214" s="114"/>
      <c r="W214" s="170">
        <v>100</v>
      </c>
      <c r="X214" s="114"/>
      <c r="Y214" s="113">
        <f t="shared" si="54"/>
        <v>20.497199999999999</v>
      </c>
      <c r="Z214" s="115">
        <f t="shared" si="55"/>
        <v>0</v>
      </c>
      <c r="AA214" s="114"/>
      <c r="AB214" s="113" t="str">
        <f t="shared" si="56"/>
        <v>_</v>
      </c>
      <c r="AC214" s="115" t="str">
        <f t="shared" si="57"/>
        <v>_</v>
      </c>
      <c r="AD214" s="114"/>
      <c r="AE214" s="113" t="str">
        <f t="shared" si="58"/>
        <v>_</v>
      </c>
      <c r="AF214" s="115" t="str">
        <f t="shared" si="59"/>
        <v>_</v>
      </c>
      <c r="AG214" s="114"/>
      <c r="AH214" s="113" t="str">
        <f t="shared" si="60"/>
        <v>_</v>
      </c>
      <c r="AI214" s="115" t="str">
        <f t="shared" si="61"/>
        <v>_</v>
      </c>
      <c r="AJ214" s="114"/>
      <c r="AK214" s="113">
        <f t="shared" si="62"/>
        <v>20.497199999999999</v>
      </c>
      <c r="AL214" s="115">
        <f t="shared" si="63"/>
        <v>0</v>
      </c>
      <c r="AM214" s="114"/>
    </row>
    <row r="215" spans="1:39" ht="13.2">
      <c r="A215" s="6">
        <v>2</v>
      </c>
      <c r="B215" s="111" t="s">
        <v>36</v>
      </c>
      <c r="C215" s="153" t="s">
        <v>285</v>
      </c>
      <c r="D215" s="165" t="s">
        <v>570</v>
      </c>
      <c r="E215" s="167" t="s">
        <v>571</v>
      </c>
      <c r="F215" s="94">
        <v>2</v>
      </c>
      <c r="G215" s="111" t="str">
        <f t="shared" si="48"/>
        <v>Sanitaire ruimte</v>
      </c>
      <c r="H215" s="164" t="s">
        <v>249</v>
      </c>
      <c r="I215" s="112">
        <v>3</v>
      </c>
      <c r="J215" s="111" t="str">
        <f t="shared" si="49"/>
        <v>Harde vloer zonder polymeer beschermlaag, met behandeling</v>
      </c>
      <c r="K215" s="168">
        <v>6.21</v>
      </c>
      <c r="L215" s="113">
        <f t="shared" si="50"/>
        <v>6.21</v>
      </c>
      <c r="M215" s="138">
        <f t="shared" si="51"/>
        <v>0</v>
      </c>
      <c r="N215" s="114"/>
      <c r="O215" s="94" t="s">
        <v>159</v>
      </c>
      <c r="P215" s="94"/>
      <c r="Q215" s="94"/>
      <c r="R215" s="94"/>
      <c r="S215" s="114"/>
      <c r="T215" s="110" t="str">
        <f t="shared" si="52"/>
        <v>Sanitair</v>
      </c>
      <c r="U215" s="110" t="str">
        <f t="shared" si="53"/>
        <v>AQL 4%</v>
      </c>
      <c r="V215" s="114"/>
      <c r="W215" s="170">
        <v>100</v>
      </c>
      <c r="X215" s="114"/>
      <c r="Y215" s="113">
        <f t="shared" si="54"/>
        <v>13.289400000000001</v>
      </c>
      <c r="Z215" s="115">
        <f t="shared" si="55"/>
        <v>0</v>
      </c>
      <c r="AA215" s="114"/>
      <c r="AB215" s="113" t="str">
        <f t="shared" si="56"/>
        <v>_</v>
      </c>
      <c r="AC215" s="115" t="str">
        <f t="shared" si="57"/>
        <v>_</v>
      </c>
      <c r="AD215" s="114"/>
      <c r="AE215" s="113" t="str">
        <f t="shared" si="58"/>
        <v>_</v>
      </c>
      <c r="AF215" s="115" t="str">
        <f t="shared" si="59"/>
        <v>_</v>
      </c>
      <c r="AG215" s="114"/>
      <c r="AH215" s="113" t="str">
        <f t="shared" si="60"/>
        <v>_</v>
      </c>
      <c r="AI215" s="115" t="str">
        <f t="shared" si="61"/>
        <v>_</v>
      </c>
      <c r="AJ215" s="114"/>
      <c r="AK215" s="113">
        <f t="shared" si="62"/>
        <v>13.289400000000001</v>
      </c>
      <c r="AL215" s="115">
        <f t="shared" si="63"/>
        <v>0</v>
      </c>
      <c r="AM215" s="114"/>
    </row>
    <row r="216" spans="1:39" ht="13.2">
      <c r="A216" s="6">
        <v>2</v>
      </c>
      <c r="B216" s="111" t="s">
        <v>36</v>
      </c>
      <c r="C216" s="153" t="s">
        <v>285</v>
      </c>
      <c r="D216" s="165" t="s">
        <v>572</v>
      </c>
      <c r="E216" s="167" t="s">
        <v>573</v>
      </c>
      <c r="F216" s="94">
        <v>2</v>
      </c>
      <c r="G216" s="111" t="str">
        <f t="shared" si="48"/>
        <v>Sanitaire ruimte</v>
      </c>
      <c r="H216" s="164" t="s">
        <v>249</v>
      </c>
      <c r="I216" s="112">
        <v>3</v>
      </c>
      <c r="J216" s="111" t="str">
        <f t="shared" si="49"/>
        <v>Harde vloer zonder polymeer beschermlaag, met behandeling</v>
      </c>
      <c r="K216" s="168">
        <v>6.06</v>
      </c>
      <c r="L216" s="113">
        <f t="shared" si="50"/>
        <v>6.06</v>
      </c>
      <c r="M216" s="138">
        <f t="shared" si="51"/>
        <v>0</v>
      </c>
      <c r="N216" s="114"/>
      <c r="O216" s="94" t="s">
        <v>159</v>
      </c>
      <c r="P216" s="94"/>
      <c r="Q216" s="94"/>
      <c r="R216" s="94"/>
      <c r="S216" s="114"/>
      <c r="T216" s="110" t="str">
        <f t="shared" si="52"/>
        <v>Sanitair</v>
      </c>
      <c r="U216" s="110" t="str">
        <f t="shared" si="53"/>
        <v>AQL 4%</v>
      </c>
      <c r="V216" s="114"/>
      <c r="W216" s="170">
        <v>100</v>
      </c>
      <c r="X216" s="114"/>
      <c r="Y216" s="113">
        <f t="shared" si="54"/>
        <v>12.968399999999999</v>
      </c>
      <c r="Z216" s="115">
        <f t="shared" si="55"/>
        <v>0</v>
      </c>
      <c r="AA216" s="114"/>
      <c r="AB216" s="113" t="str">
        <f t="shared" si="56"/>
        <v>_</v>
      </c>
      <c r="AC216" s="115" t="str">
        <f t="shared" si="57"/>
        <v>_</v>
      </c>
      <c r="AD216" s="114"/>
      <c r="AE216" s="113" t="str">
        <f t="shared" si="58"/>
        <v>_</v>
      </c>
      <c r="AF216" s="115" t="str">
        <f t="shared" si="59"/>
        <v>_</v>
      </c>
      <c r="AG216" s="114"/>
      <c r="AH216" s="113" t="str">
        <f t="shared" si="60"/>
        <v>_</v>
      </c>
      <c r="AI216" s="115" t="str">
        <f t="shared" si="61"/>
        <v>_</v>
      </c>
      <c r="AJ216" s="114"/>
      <c r="AK216" s="113">
        <f t="shared" si="62"/>
        <v>12.968399999999999</v>
      </c>
      <c r="AL216" s="115">
        <f t="shared" si="63"/>
        <v>0</v>
      </c>
      <c r="AM216" s="114"/>
    </row>
    <row r="217" spans="1:39" ht="13.2">
      <c r="A217" s="6">
        <v>2</v>
      </c>
      <c r="B217" s="111" t="s">
        <v>36</v>
      </c>
      <c r="C217" s="153" t="s">
        <v>285</v>
      </c>
      <c r="D217" s="165" t="s">
        <v>574</v>
      </c>
      <c r="E217" s="167" t="s">
        <v>543</v>
      </c>
      <c r="F217" s="94">
        <v>2</v>
      </c>
      <c r="G217" s="111" t="str">
        <f t="shared" si="48"/>
        <v>Sanitaire ruimte</v>
      </c>
      <c r="H217" s="164" t="s">
        <v>249</v>
      </c>
      <c r="I217" s="112">
        <v>3</v>
      </c>
      <c r="J217" s="111" t="str">
        <f t="shared" si="49"/>
        <v>Harde vloer zonder polymeer beschermlaag, met behandeling</v>
      </c>
      <c r="K217" s="168">
        <v>15.45</v>
      </c>
      <c r="L217" s="113">
        <f t="shared" si="50"/>
        <v>15.45</v>
      </c>
      <c r="M217" s="138">
        <f t="shared" si="51"/>
        <v>0</v>
      </c>
      <c r="N217" s="114"/>
      <c r="O217" s="94" t="s">
        <v>159</v>
      </c>
      <c r="P217" s="94"/>
      <c r="Q217" s="94"/>
      <c r="R217" s="94"/>
      <c r="S217" s="114"/>
      <c r="T217" s="110" t="str">
        <f t="shared" si="52"/>
        <v>Sanitair</v>
      </c>
      <c r="U217" s="110" t="str">
        <f t="shared" si="53"/>
        <v>AQL 4%</v>
      </c>
      <c r="V217" s="114"/>
      <c r="W217" s="170">
        <v>100</v>
      </c>
      <c r="X217" s="114"/>
      <c r="Y217" s="113">
        <f t="shared" si="54"/>
        <v>33.063000000000002</v>
      </c>
      <c r="Z217" s="115">
        <f t="shared" si="55"/>
        <v>0</v>
      </c>
      <c r="AA217" s="114"/>
      <c r="AB217" s="113" t="str">
        <f t="shared" si="56"/>
        <v>_</v>
      </c>
      <c r="AC217" s="115" t="str">
        <f t="shared" si="57"/>
        <v>_</v>
      </c>
      <c r="AD217" s="114"/>
      <c r="AE217" s="113" t="str">
        <f t="shared" si="58"/>
        <v>_</v>
      </c>
      <c r="AF217" s="115" t="str">
        <f t="shared" si="59"/>
        <v>_</v>
      </c>
      <c r="AG217" s="114"/>
      <c r="AH217" s="113" t="str">
        <f t="shared" si="60"/>
        <v>_</v>
      </c>
      <c r="AI217" s="115" t="str">
        <f t="shared" si="61"/>
        <v>_</v>
      </c>
      <c r="AJ217" s="114"/>
      <c r="AK217" s="113">
        <f t="shared" si="62"/>
        <v>33.063000000000002</v>
      </c>
      <c r="AL217" s="115">
        <f t="shared" si="63"/>
        <v>0</v>
      </c>
      <c r="AM217" s="114"/>
    </row>
    <row r="218" spans="1:39" ht="13.2">
      <c r="A218" s="6">
        <v>2</v>
      </c>
      <c r="B218" s="111" t="s">
        <v>36</v>
      </c>
      <c r="C218" s="153" t="s">
        <v>575</v>
      </c>
      <c r="D218" s="165" t="s">
        <v>576</v>
      </c>
      <c r="E218" s="167" t="s">
        <v>503</v>
      </c>
      <c r="F218" s="94">
        <v>3</v>
      </c>
      <c r="G218" s="111" t="str">
        <f t="shared" si="48"/>
        <v>Verkeersruimte / Garderobe / Wachtruimte</v>
      </c>
      <c r="H218" s="164" t="s">
        <v>388</v>
      </c>
      <c r="I218" s="112">
        <v>1</v>
      </c>
      <c r="J218" s="111" t="str">
        <f t="shared" si="49"/>
        <v>Vloerafwerking met polymeer beschermlaag</v>
      </c>
      <c r="K218" s="168">
        <v>220</v>
      </c>
      <c r="L218" s="113">
        <f t="shared" si="50"/>
        <v>220</v>
      </c>
      <c r="M218" s="138">
        <f t="shared" si="51"/>
        <v>0</v>
      </c>
      <c r="N218" s="114"/>
      <c r="O218" s="94" t="s">
        <v>156</v>
      </c>
      <c r="P218" s="94"/>
      <c r="Q218" s="94"/>
      <c r="R218" s="94"/>
      <c r="S218" s="114"/>
      <c r="T218" s="110" t="str">
        <f t="shared" si="52"/>
        <v>Verkeer</v>
      </c>
      <c r="U218" s="110" t="str">
        <f t="shared" si="53"/>
        <v>AQL 7%</v>
      </c>
      <c r="V218" s="114"/>
      <c r="W218" s="170">
        <v>100</v>
      </c>
      <c r="X218" s="114"/>
      <c r="Y218" s="113">
        <f t="shared" si="54"/>
        <v>448.8</v>
      </c>
      <c r="Z218" s="115">
        <f t="shared" si="55"/>
        <v>0</v>
      </c>
      <c r="AA218" s="114"/>
      <c r="AB218" s="113" t="str">
        <f t="shared" si="56"/>
        <v>_</v>
      </c>
      <c r="AC218" s="115" t="str">
        <f t="shared" si="57"/>
        <v>_</v>
      </c>
      <c r="AD218" s="114"/>
      <c r="AE218" s="113" t="str">
        <f t="shared" si="58"/>
        <v>_</v>
      </c>
      <c r="AF218" s="115" t="str">
        <f t="shared" si="59"/>
        <v>_</v>
      </c>
      <c r="AG218" s="114"/>
      <c r="AH218" s="113" t="str">
        <f t="shared" si="60"/>
        <v>_</v>
      </c>
      <c r="AI218" s="115" t="str">
        <f t="shared" si="61"/>
        <v>_</v>
      </c>
      <c r="AJ218" s="114"/>
      <c r="AK218" s="113">
        <f t="shared" si="62"/>
        <v>448.8</v>
      </c>
      <c r="AL218" s="115">
        <f t="shared" si="63"/>
        <v>0</v>
      </c>
      <c r="AM218" s="114"/>
    </row>
    <row r="219" spans="1:39" ht="13.2">
      <c r="A219" s="6">
        <v>2</v>
      </c>
      <c r="B219" s="111" t="s">
        <v>36</v>
      </c>
      <c r="C219" s="153" t="s">
        <v>575</v>
      </c>
      <c r="D219" s="165" t="s">
        <v>577</v>
      </c>
      <c r="E219" s="167" t="s">
        <v>508</v>
      </c>
      <c r="F219" s="94">
        <v>3</v>
      </c>
      <c r="G219" s="111" t="str">
        <f t="shared" si="48"/>
        <v>Verkeersruimte / Garderobe / Wachtruimte</v>
      </c>
      <c r="H219" s="164" t="s">
        <v>258</v>
      </c>
      <c r="I219" s="112">
        <v>4</v>
      </c>
      <c r="J219" s="111" t="str">
        <f t="shared" si="49"/>
        <v>Tapijt</v>
      </c>
      <c r="K219" s="168">
        <v>47.92</v>
      </c>
      <c r="L219" s="113">
        <f t="shared" si="50"/>
        <v>47.92</v>
      </c>
      <c r="M219" s="138">
        <f t="shared" si="51"/>
        <v>0</v>
      </c>
      <c r="N219" s="114"/>
      <c r="O219" s="94" t="s">
        <v>156</v>
      </c>
      <c r="P219" s="94"/>
      <c r="Q219" s="94"/>
      <c r="R219" s="94"/>
      <c r="S219" s="114"/>
      <c r="T219" s="110" t="str">
        <f t="shared" si="52"/>
        <v>Verkeer</v>
      </c>
      <c r="U219" s="110" t="str">
        <f t="shared" si="53"/>
        <v>AQL 7%</v>
      </c>
      <c r="V219" s="114"/>
      <c r="W219" s="170">
        <v>100</v>
      </c>
      <c r="X219" s="114"/>
      <c r="Y219" s="113">
        <f t="shared" si="54"/>
        <v>97.756799999999998</v>
      </c>
      <c r="Z219" s="115">
        <f t="shared" si="55"/>
        <v>0</v>
      </c>
      <c r="AA219" s="114"/>
      <c r="AB219" s="113" t="str">
        <f t="shared" si="56"/>
        <v>_</v>
      </c>
      <c r="AC219" s="115" t="str">
        <f t="shared" si="57"/>
        <v>_</v>
      </c>
      <c r="AD219" s="114"/>
      <c r="AE219" s="113" t="str">
        <f t="shared" si="58"/>
        <v>_</v>
      </c>
      <c r="AF219" s="115" t="str">
        <f t="shared" si="59"/>
        <v>_</v>
      </c>
      <c r="AG219" s="114"/>
      <c r="AH219" s="113" t="str">
        <f t="shared" si="60"/>
        <v>_</v>
      </c>
      <c r="AI219" s="115" t="str">
        <f t="shared" si="61"/>
        <v>_</v>
      </c>
      <c r="AJ219" s="114"/>
      <c r="AK219" s="113">
        <f t="shared" si="62"/>
        <v>97.756799999999998</v>
      </c>
      <c r="AL219" s="115">
        <f t="shared" si="63"/>
        <v>0</v>
      </c>
      <c r="AM219" s="114"/>
    </row>
    <row r="220" spans="1:39" ht="13.2">
      <c r="A220" s="6">
        <v>2</v>
      </c>
      <c r="B220" s="111" t="s">
        <v>36</v>
      </c>
      <c r="C220" s="153" t="s">
        <v>575</v>
      </c>
      <c r="D220" s="165" t="s">
        <v>578</v>
      </c>
      <c r="E220" s="167" t="s">
        <v>475</v>
      </c>
      <c r="F220" s="94">
        <v>6</v>
      </c>
      <c r="G220" s="111" t="str">
        <f t="shared" si="48"/>
        <v>Leslokalen theorie</v>
      </c>
      <c r="H220" s="164" t="s">
        <v>388</v>
      </c>
      <c r="I220" s="112">
        <v>1</v>
      </c>
      <c r="J220" s="111" t="str">
        <f t="shared" si="49"/>
        <v>Vloerafwerking met polymeer beschermlaag</v>
      </c>
      <c r="K220" s="168">
        <v>52.81</v>
      </c>
      <c r="L220" s="113">
        <f t="shared" si="50"/>
        <v>52.81</v>
      </c>
      <c r="M220" s="138">
        <f t="shared" si="51"/>
        <v>0</v>
      </c>
      <c r="N220" s="114"/>
      <c r="O220" s="94" t="s">
        <v>162</v>
      </c>
      <c r="P220" s="94"/>
      <c r="Q220" s="94"/>
      <c r="R220" s="94"/>
      <c r="S220" s="114"/>
      <c r="T220" s="110" t="str">
        <f t="shared" si="52"/>
        <v>Les</v>
      </c>
      <c r="U220" s="110" t="str">
        <f t="shared" si="53"/>
        <v>AQL 7%</v>
      </c>
      <c r="V220" s="114"/>
      <c r="W220" s="170">
        <v>100</v>
      </c>
      <c r="X220" s="114"/>
      <c r="Y220" s="113">
        <f t="shared" si="54"/>
        <v>65.484400000000008</v>
      </c>
      <c r="Z220" s="115">
        <f t="shared" si="55"/>
        <v>0</v>
      </c>
      <c r="AA220" s="114"/>
      <c r="AB220" s="113" t="str">
        <f t="shared" si="56"/>
        <v>_</v>
      </c>
      <c r="AC220" s="115" t="str">
        <f t="shared" si="57"/>
        <v>_</v>
      </c>
      <c r="AD220" s="114"/>
      <c r="AE220" s="113" t="str">
        <f t="shared" si="58"/>
        <v>_</v>
      </c>
      <c r="AF220" s="115" t="str">
        <f t="shared" si="59"/>
        <v>_</v>
      </c>
      <c r="AG220" s="114"/>
      <c r="AH220" s="113" t="str">
        <f t="shared" si="60"/>
        <v>_</v>
      </c>
      <c r="AI220" s="115" t="str">
        <f t="shared" si="61"/>
        <v>_</v>
      </c>
      <c r="AJ220" s="114"/>
      <c r="AK220" s="113">
        <f t="shared" si="62"/>
        <v>65.484400000000008</v>
      </c>
      <c r="AL220" s="115">
        <f t="shared" si="63"/>
        <v>0</v>
      </c>
      <c r="AM220" s="114"/>
    </row>
    <row r="221" spans="1:39" ht="13.2">
      <c r="A221" s="6">
        <v>2</v>
      </c>
      <c r="B221" s="111" t="s">
        <v>36</v>
      </c>
      <c r="C221" s="153" t="s">
        <v>575</v>
      </c>
      <c r="D221" s="165" t="s">
        <v>579</v>
      </c>
      <c r="E221" s="167" t="s">
        <v>475</v>
      </c>
      <c r="F221" s="94">
        <v>6</v>
      </c>
      <c r="G221" s="111" t="str">
        <f t="shared" si="48"/>
        <v>Leslokalen theorie</v>
      </c>
      <c r="H221" s="164" t="s">
        <v>388</v>
      </c>
      <c r="I221" s="112">
        <v>1</v>
      </c>
      <c r="J221" s="111" t="str">
        <f t="shared" si="49"/>
        <v>Vloerafwerking met polymeer beschermlaag</v>
      </c>
      <c r="K221" s="168">
        <v>49.15</v>
      </c>
      <c r="L221" s="113">
        <f t="shared" si="50"/>
        <v>49.15</v>
      </c>
      <c r="M221" s="138">
        <f t="shared" si="51"/>
        <v>0</v>
      </c>
      <c r="N221" s="114"/>
      <c r="O221" s="94" t="s">
        <v>162</v>
      </c>
      <c r="P221" s="94"/>
      <c r="Q221" s="94"/>
      <c r="R221" s="94"/>
      <c r="S221" s="114"/>
      <c r="T221" s="110" t="str">
        <f t="shared" si="52"/>
        <v>Les</v>
      </c>
      <c r="U221" s="110" t="str">
        <f t="shared" si="53"/>
        <v>AQL 7%</v>
      </c>
      <c r="V221" s="114"/>
      <c r="W221" s="170">
        <v>100</v>
      </c>
      <c r="X221" s="114"/>
      <c r="Y221" s="113">
        <f t="shared" si="54"/>
        <v>60.945999999999998</v>
      </c>
      <c r="Z221" s="115">
        <f t="shared" si="55"/>
        <v>0</v>
      </c>
      <c r="AA221" s="114"/>
      <c r="AB221" s="113" t="str">
        <f t="shared" si="56"/>
        <v>_</v>
      </c>
      <c r="AC221" s="115" t="str">
        <f t="shared" si="57"/>
        <v>_</v>
      </c>
      <c r="AD221" s="114"/>
      <c r="AE221" s="113" t="str">
        <f t="shared" si="58"/>
        <v>_</v>
      </c>
      <c r="AF221" s="115" t="str">
        <f t="shared" si="59"/>
        <v>_</v>
      </c>
      <c r="AG221" s="114"/>
      <c r="AH221" s="113" t="str">
        <f t="shared" si="60"/>
        <v>_</v>
      </c>
      <c r="AI221" s="115" t="str">
        <f t="shared" si="61"/>
        <v>_</v>
      </c>
      <c r="AJ221" s="114"/>
      <c r="AK221" s="113">
        <f t="shared" si="62"/>
        <v>60.945999999999998</v>
      </c>
      <c r="AL221" s="115">
        <f t="shared" si="63"/>
        <v>0</v>
      </c>
      <c r="AM221" s="114"/>
    </row>
    <row r="222" spans="1:39" ht="13.2">
      <c r="A222" s="6">
        <v>2</v>
      </c>
      <c r="B222" s="111" t="s">
        <v>36</v>
      </c>
      <c r="C222" s="153" t="s">
        <v>575</v>
      </c>
      <c r="D222" s="165" t="s">
        <v>580</v>
      </c>
      <c r="E222" s="167" t="s">
        <v>475</v>
      </c>
      <c r="F222" s="94">
        <v>6</v>
      </c>
      <c r="G222" s="111" t="str">
        <f t="shared" si="48"/>
        <v>Leslokalen theorie</v>
      </c>
      <c r="H222" s="164" t="s">
        <v>388</v>
      </c>
      <c r="I222" s="112">
        <v>1</v>
      </c>
      <c r="J222" s="111" t="str">
        <f t="shared" si="49"/>
        <v>Vloerafwerking met polymeer beschermlaag</v>
      </c>
      <c r="K222" s="168">
        <v>49.58</v>
      </c>
      <c r="L222" s="113">
        <f t="shared" si="50"/>
        <v>49.58</v>
      </c>
      <c r="M222" s="138">
        <f t="shared" si="51"/>
        <v>0</v>
      </c>
      <c r="N222" s="114"/>
      <c r="O222" s="94" t="s">
        <v>162</v>
      </c>
      <c r="P222" s="94"/>
      <c r="Q222" s="94"/>
      <c r="R222" s="94"/>
      <c r="S222" s="114"/>
      <c r="T222" s="110" t="str">
        <f t="shared" si="52"/>
        <v>Les</v>
      </c>
      <c r="U222" s="110" t="str">
        <f t="shared" si="53"/>
        <v>AQL 7%</v>
      </c>
      <c r="V222" s="114"/>
      <c r="W222" s="170">
        <v>100</v>
      </c>
      <c r="X222" s="114"/>
      <c r="Y222" s="113">
        <f t="shared" si="54"/>
        <v>61.479199999999999</v>
      </c>
      <c r="Z222" s="115">
        <f t="shared" si="55"/>
        <v>0</v>
      </c>
      <c r="AA222" s="114"/>
      <c r="AB222" s="113" t="str">
        <f t="shared" si="56"/>
        <v>_</v>
      </c>
      <c r="AC222" s="115" t="str">
        <f t="shared" si="57"/>
        <v>_</v>
      </c>
      <c r="AD222" s="114"/>
      <c r="AE222" s="113" t="str">
        <f t="shared" si="58"/>
        <v>_</v>
      </c>
      <c r="AF222" s="115" t="str">
        <f t="shared" si="59"/>
        <v>_</v>
      </c>
      <c r="AG222" s="114"/>
      <c r="AH222" s="113" t="str">
        <f t="shared" si="60"/>
        <v>_</v>
      </c>
      <c r="AI222" s="115" t="str">
        <f t="shared" si="61"/>
        <v>_</v>
      </c>
      <c r="AJ222" s="114"/>
      <c r="AK222" s="113">
        <f t="shared" si="62"/>
        <v>61.479199999999999</v>
      </c>
      <c r="AL222" s="115">
        <f t="shared" si="63"/>
        <v>0</v>
      </c>
      <c r="AM222" s="114"/>
    </row>
    <row r="223" spans="1:39" ht="13.2">
      <c r="A223" s="6">
        <v>2</v>
      </c>
      <c r="B223" s="111" t="s">
        <v>36</v>
      </c>
      <c r="C223" s="153" t="s">
        <v>575</v>
      </c>
      <c r="D223" s="165" t="s">
        <v>581</v>
      </c>
      <c r="E223" s="167" t="s">
        <v>475</v>
      </c>
      <c r="F223" s="94">
        <v>6</v>
      </c>
      <c r="G223" s="111" t="str">
        <f t="shared" si="48"/>
        <v>Leslokalen theorie</v>
      </c>
      <c r="H223" s="164" t="s">
        <v>388</v>
      </c>
      <c r="I223" s="112">
        <v>1</v>
      </c>
      <c r="J223" s="111" t="str">
        <f t="shared" si="49"/>
        <v>Vloerafwerking met polymeer beschermlaag</v>
      </c>
      <c r="K223" s="168">
        <v>74.53</v>
      </c>
      <c r="L223" s="113">
        <f t="shared" si="50"/>
        <v>74.53</v>
      </c>
      <c r="M223" s="138">
        <f t="shared" si="51"/>
        <v>0</v>
      </c>
      <c r="N223" s="114"/>
      <c r="O223" s="94" t="s">
        <v>162</v>
      </c>
      <c r="P223" s="94"/>
      <c r="Q223" s="94"/>
      <c r="R223" s="94"/>
      <c r="S223" s="114"/>
      <c r="T223" s="110" t="str">
        <f t="shared" si="52"/>
        <v>Les</v>
      </c>
      <c r="U223" s="110" t="str">
        <f t="shared" si="53"/>
        <v>AQL 7%</v>
      </c>
      <c r="V223" s="114"/>
      <c r="W223" s="170">
        <v>100</v>
      </c>
      <c r="X223" s="114"/>
      <c r="Y223" s="113">
        <f t="shared" si="54"/>
        <v>92.417199999999994</v>
      </c>
      <c r="Z223" s="115">
        <f t="shared" si="55"/>
        <v>0</v>
      </c>
      <c r="AA223" s="114"/>
      <c r="AB223" s="113" t="str">
        <f t="shared" si="56"/>
        <v>_</v>
      </c>
      <c r="AC223" s="115" t="str">
        <f t="shared" si="57"/>
        <v>_</v>
      </c>
      <c r="AD223" s="114"/>
      <c r="AE223" s="113" t="str">
        <f t="shared" si="58"/>
        <v>_</v>
      </c>
      <c r="AF223" s="115" t="str">
        <f t="shared" si="59"/>
        <v>_</v>
      </c>
      <c r="AG223" s="114"/>
      <c r="AH223" s="113" t="str">
        <f t="shared" si="60"/>
        <v>_</v>
      </c>
      <c r="AI223" s="115" t="str">
        <f t="shared" si="61"/>
        <v>_</v>
      </c>
      <c r="AJ223" s="114"/>
      <c r="AK223" s="113">
        <f t="shared" si="62"/>
        <v>92.417199999999994</v>
      </c>
      <c r="AL223" s="115">
        <f t="shared" si="63"/>
        <v>0</v>
      </c>
      <c r="AM223" s="114"/>
    </row>
    <row r="224" spans="1:39" ht="13.2">
      <c r="A224" s="6">
        <v>2</v>
      </c>
      <c r="B224" s="111" t="s">
        <v>36</v>
      </c>
      <c r="C224" s="153" t="s">
        <v>575</v>
      </c>
      <c r="D224" s="165" t="s">
        <v>582</v>
      </c>
      <c r="E224" s="167" t="s">
        <v>475</v>
      </c>
      <c r="F224" s="94">
        <v>6</v>
      </c>
      <c r="G224" s="111" t="str">
        <f t="shared" si="48"/>
        <v>Leslokalen theorie</v>
      </c>
      <c r="H224" s="164" t="s">
        <v>388</v>
      </c>
      <c r="I224" s="112">
        <v>1</v>
      </c>
      <c r="J224" s="111" t="str">
        <f t="shared" si="49"/>
        <v>Vloerafwerking met polymeer beschermlaag</v>
      </c>
      <c r="K224" s="168">
        <v>25.68</v>
      </c>
      <c r="L224" s="113">
        <f t="shared" si="50"/>
        <v>25.68</v>
      </c>
      <c r="M224" s="138">
        <f t="shared" si="51"/>
        <v>0</v>
      </c>
      <c r="N224" s="114"/>
      <c r="O224" s="94" t="s">
        <v>162</v>
      </c>
      <c r="P224" s="94"/>
      <c r="Q224" s="94"/>
      <c r="R224" s="94"/>
      <c r="S224" s="114"/>
      <c r="T224" s="110" t="str">
        <f t="shared" si="52"/>
        <v>Les</v>
      </c>
      <c r="U224" s="110" t="str">
        <f t="shared" si="53"/>
        <v>AQL 7%</v>
      </c>
      <c r="V224" s="114"/>
      <c r="W224" s="170">
        <v>100</v>
      </c>
      <c r="X224" s="114"/>
      <c r="Y224" s="113">
        <f t="shared" si="54"/>
        <v>31.843199999999996</v>
      </c>
      <c r="Z224" s="115">
        <f t="shared" si="55"/>
        <v>0</v>
      </c>
      <c r="AA224" s="114"/>
      <c r="AB224" s="113" t="str">
        <f t="shared" si="56"/>
        <v>_</v>
      </c>
      <c r="AC224" s="115" t="str">
        <f t="shared" si="57"/>
        <v>_</v>
      </c>
      <c r="AD224" s="114"/>
      <c r="AE224" s="113" t="str">
        <f t="shared" si="58"/>
        <v>_</v>
      </c>
      <c r="AF224" s="115" t="str">
        <f t="shared" si="59"/>
        <v>_</v>
      </c>
      <c r="AG224" s="114"/>
      <c r="AH224" s="113" t="str">
        <f t="shared" si="60"/>
        <v>_</v>
      </c>
      <c r="AI224" s="115" t="str">
        <f t="shared" si="61"/>
        <v>_</v>
      </c>
      <c r="AJ224" s="114"/>
      <c r="AK224" s="113">
        <f t="shared" si="62"/>
        <v>31.843199999999996</v>
      </c>
      <c r="AL224" s="115">
        <f t="shared" si="63"/>
        <v>0</v>
      </c>
      <c r="AM224" s="114"/>
    </row>
    <row r="225" spans="1:39" ht="13.2">
      <c r="A225" s="6">
        <v>2</v>
      </c>
      <c r="B225" s="111" t="s">
        <v>36</v>
      </c>
      <c r="C225" s="153" t="s">
        <v>575</v>
      </c>
      <c r="D225" s="165" t="s">
        <v>583</v>
      </c>
      <c r="E225" s="167" t="s">
        <v>475</v>
      </c>
      <c r="F225" s="94">
        <v>6</v>
      </c>
      <c r="G225" s="111" t="str">
        <f t="shared" si="48"/>
        <v>Leslokalen theorie</v>
      </c>
      <c r="H225" s="164" t="s">
        <v>258</v>
      </c>
      <c r="I225" s="112">
        <v>4</v>
      </c>
      <c r="J225" s="111" t="str">
        <f t="shared" si="49"/>
        <v>Tapijt</v>
      </c>
      <c r="K225" s="168">
        <v>55.73</v>
      </c>
      <c r="L225" s="113">
        <f t="shared" si="50"/>
        <v>55.73</v>
      </c>
      <c r="M225" s="138">
        <f t="shared" si="51"/>
        <v>0</v>
      </c>
      <c r="N225" s="114"/>
      <c r="O225" s="94" t="s">
        <v>162</v>
      </c>
      <c r="P225" s="94"/>
      <c r="Q225" s="94"/>
      <c r="R225" s="94"/>
      <c r="S225" s="114"/>
      <c r="T225" s="110" t="str">
        <f t="shared" si="52"/>
        <v>Les</v>
      </c>
      <c r="U225" s="110" t="str">
        <f t="shared" si="53"/>
        <v>AQL 7%</v>
      </c>
      <c r="V225" s="114"/>
      <c r="W225" s="170">
        <v>100</v>
      </c>
      <c r="X225" s="114"/>
      <c r="Y225" s="113">
        <f t="shared" si="54"/>
        <v>69.105199999999996</v>
      </c>
      <c r="Z225" s="115">
        <f t="shared" si="55"/>
        <v>0</v>
      </c>
      <c r="AA225" s="114"/>
      <c r="AB225" s="113" t="str">
        <f t="shared" si="56"/>
        <v>_</v>
      </c>
      <c r="AC225" s="115" t="str">
        <f t="shared" si="57"/>
        <v>_</v>
      </c>
      <c r="AD225" s="114"/>
      <c r="AE225" s="113" t="str">
        <f t="shared" si="58"/>
        <v>_</v>
      </c>
      <c r="AF225" s="115" t="str">
        <f t="shared" si="59"/>
        <v>_</v>
      </c>
      <c r="AG225" s="114"/>
      <c r="AH225" s="113" t="str">
        <f t="shared" si="60"/>
        <v>_</v>
      </c>
      <c r="AI225" s="115" t="str">
        <f t="shared" si="61"/>
        <v>_</v>
      </c>
      <c r="AJ225" s="114"/>
      <c r="AK225" s="113">
        <f t="shared" si="62"/>
        <v>69.105199999999996</v>
      </c>
      <c r="AL225" s="115">
        <f t="shared" si="63"/>
        <v>0</v>
      </c>
      <c r="AM225" s="114"/>
    </row>
    <row r="226" spans="1:39" ht="13.2">
      <c r="A226" s="6">
        <v>2</v>
      </c>
      <c r="B226" s="111" t="s">
        <v>36</v>
      </c>
      <c r="C226" s="153" t="s">
        <v>575</v>
      </c>
      <c r="D226" s="165" t="s">
        <v>584</v>
      </c>
      <c r="E226" s="167" t="s">
        <v>540</v>
      </c>
      <c r="F226" s="94">
        <v>5</v>
      </c>
      <c r="G226" s="111" t="str">
        <f t="shared" si="48"/>
        <v>Pantry / keuken / koffie / restaurant</v>
      </c>
      <c r="H226" s="164" t="s">
        <v>388</v>
      </c>
      <c r="I226" s="112">
        <v>1</v>
      </c>
      <c r="J226" s="111" t="str">
        <f t="shared" si="49"/>
        <v>Vloerafwerking met polymeer beschermlaag</v>
      </c>
      <c r="K226" s="168">
        <v>37.840000000000003</v>
      </c>
      <c r="L226" s="113">
        <f t="shared" si="50"/>
        <v>37.840000000000003</v>
      </c>
      <c r="M226" s="138">
        <f t="shared" si="51"/>
        <v>0</v>
      </c>
      <c r="N226" s="114"/>
      <c r="O226" s="94" t="s">
        <v>156</v>
      </c>
      <c r="P226" s="94"/>
      <c r="Q226" s="94"/>
      <c r="R226" s="94"/>
      <c r="S226" s="114"/>
      <c r="T226" s="110" t="str">
        <f t="shared" si="52"/>
        <v>Verkeer</v>
      </c>
      <c r="U226" s="110" t="str">
        <f t="shared" si="53"/>
        <v>AQL 7%</v>
      </c>
      <c r="V226" s="114"/>
      <c r="W226" s="170">
        <v>100</v>
      </c>
      <c r="X226" s="114"/>
      <c r="Y226" s="113">
        <f t="shared" si="54"/>
        <v>77.193600000000004</v>
      </c>
      <c r="Z226" s="115">
        <f t="shared" si="55"/>
        <v>0</v>
      </c>
      <c r="AA226" s="114"/>
      <c r="AB226" s="113" t="str">
        <f t="shared" si="56"/>
        <v>_</v>
      </c>
      <c r="AC226" s="115" t="str">
        <f t="shared" si="57"/>
        <v>_</v>
      </c>
      <c r="AD226" s="114"/>
      <c r="AE226" s="113" t="str">
        <f t="shared" si="58"/>
        <v>_</v>
      </c>
      <c r="AF226" s="115" t="str">
        <f t="shared" si="59"/>
        <v>_</v>
      </c>
      <c r="AG226" s="114"/>
      <c r="AH226" s="113" t="str">
        <f t="shared" si="60"/>
        <v>_</v>
      </c>
      <c r="AI226" s="115" t="str">
        <f t="shared" si="61"/>
        <v>_</v>
      </c>
      <c r="AJ226" s="114"/>
      <c r="AK226" s="113">
        <f t="shared" si="62"/>
        <v>77.193600000000004</v>
      </c>
      <c r="AL226" s="115">
        <f t="shared" si="63"/>
        <v>0</v>
      </c>
      <c r="AM226" s="114"/>
    </row>
    <row r="227" spans="1:39" ht="13.2">
      <c r="A227" s="6">
        <v>2</v>
      </c>
      <c r="B227" s="111" t="s">
        <v>36</v>
      </c>
      <c r="C227" s="153" t="s">
        <v>575</v>
      </c>
      <c r="D227" s="165" t="s">
        <v>584</v>
      </c>
      <c r="E227" s="167" t="s">
        <v>540</v>
      </c>
      <c r="F227" s="94">
        <v>5</v>
      </c>
      <c r="G227" s="111" t="str">
        <f t="shared" si="48"/>
        <v>Pantry / keuken / koffie / restaurant</v>
      </c>
      <c r="H227" s="164" t="s">
        <v>249</v>
      </c>
      <c r="I227" s="112">
        <v>3</v>
      </c>
      <c r="J227" s="111" t="str">
        <f t="shared" si="49"/>
        <v>Harde vloer zonder polymeer beschermlaag, met behandeling</v>
      </c>
      <c r="K227" s="168">
        <v>55.16</v>
      </c>
      <c r="L227" s="113">
        <f t="shared" si="50"/>
        <v>55.16</v>
      </c>
      <c r="M227" s="138">
        <f t="shared" si="51"/>
        <v>0</v>
      </c>
      <c r="N227" s="114"/>
      <c r="O227" s="94" t="s">
        <v>156</v>
      </c>
      <c r="P227" s="94"/>
      <c r="Q227" s="94"/>
      <c r="R227" s="94"/>
      <c r="S227" s="114"/>
      <c r="T227" s="110" t="str">
        <f t="shared" si="52"/>
        <v>Verkeer</v>
      </c>
      <c r="U227" s="110" t="str">
        <f t="shared" si="53"/>
        <v>AQL 7%</v>
      </c>
      <c r="V227" s="114"/>
      <c r="W227" s="170">
        <v>100</v>
      </c>
      <c r="X227" s="114"/>
      <c r="Y227" s="113">
        <f t="shared" si="54"/>
        <v>112.5264</v>
      </c>
      <c r="Z227" s="115">
        <f t="shared" si="55"/>
        <v>0</v>
      </c>
      <c r="AA227" s="114"/>
      <c r="AB227" s="113" t="str">
        <f t="shared" si="56"/>
        <v>_</v>
      </c>
      <c r="AC227" s="115" t="str">
        <f t="shared" si="57"/>
        <v>_</v>
      </c>
      <c r="AD227" s="114"/>
      <c r="AE227" s="113" t="str">
        <f t="shared" si="58"/>
        <v>_</v>
      </c>
      <c r="AF227" s="115" t="str">
        <f t="shared" si="59"/>
        <v>_</v>
      </c>
      <c r="AG227" s="114"/>
      <c r="AH227" s="113" t="str">
        <f t="shared" si="60"/>
        <v>_</v>
      </c>
      <c r="AI227" s="115" t="str">
        <f t="shared" si="61"/>
        <v>_</v>
      </c>
      <c r="AJ227" s="114"/>
      <c r="AK227" s="113">
        <f t="shared" si="62"/>
        <v>112.5264</v>
      </c>
      <c r="AL227" s="115">
        <f t="shared" si="63"/>
        <v>0</v>
      </c>
      <c r="AM227" s="114"/>
    </row>
    <row r="228" spans="1:39" ht="13.2">
      <c r="A228" s="6">
        <v>2</v>
      </c>
      <c r="B228" s="111" t="s">
        <v>36</v>
      </c>
      <c r="C228" s="153" t="s">
        <v>575</v>
      </c>
      <c r="D228" s="165" t="s">
        <v>585</v>
      </c>
      <c r="E228" s="167" t="s">
        <v>475</v>
      </c>
      <c r="F228" s="94">
        <v>6</v>
      </c>
      <c r="G228" s="111" t="str">
        <f t="shared" si="48"/>
        <v>Leslokalen theorie</v>
      </c>
      <c r="H228" s="164" t="s">
        <v>388</v>
      </c>
      <c r="I228" s="112">
        <v>1</v>
      </c>
      <c r="J228" s="111" t="str">
        <f t="shared" si="49"/>
        <v>Vloerafwerking met polymeer beschermlaag</v>
      </c>
      <c r="K228" s="168">
        <v>41.32</v>
      </c>
      <c r="L228" s="113">
        <f t="shared" si="50"/>
        <v>41.32</v>
      </c>
      <c r="M228" s="138">
        <f t="shared" si="51"/>
        <v>0</v>
      </c>
      <c r="N228" s="114"/>
      <c r="O228" s="94" t="s">
        <v>162</v>
      </c>
      <c r="P228" s="94"/>
      <c r="Q228" s="94"/>
      <c r="R228" s="94"/>
      <c r="S228" s="114"/>
      <c r="T228" s="110" t="str">
        <f t="shared" si="52"/>
        <v>Les</v>
      </c>
      <c r="U228" s="110" t="str">
        <f t="shared" si="53"/>
        <v>AQL 7%</v>
      </c>
      <c r="V228" s="114"/>
      <c r="W228" s="170">
        <v>100</v>
      </c>
      <c r="X228" s="114"/>
      <c r="Y228" s="113">
        <f t="shared" si="54"/>
        <v>51.236800000000002</v>
      </c>
      <c r="Z228" s="115">
        <f t="shared" si="55"/>
        <v>0</v>
      </c>
      <c r="AA228" s="114"/>
      <c r="AB228" s="113" t="str">
        <f t="shared" si="56"/>
        <v>_</v>
      </c>
      <c r="AC228" s="115" t="str">
        <f t="shared" si="57"/>
        <v>_</v>
      </c>
      <c r="AD228" s="114"/>
      <c r="AE228" s="113" t="str">
        <f t="shared" si="58"/>
        <v>_</v>
      </c>
      <c r="AF228" s="115" t="str">
        <f t="shared" si="59"/>
        <v>_</v>
      </c>
      <c r="AG228" s="114"/>
      <c r="AH228" s="113" t="str">
        <f t="shared" si="60"/>
        <v>_</v>
      </c>
      <c r="AI228" s="115" t="str">
        <f t="shared" si="61"/>
        <v>_</v>
      </c>
      <c r="AJ228" s="114"/>
      <c r="AK228" s="113">
        <f t="shared" si="62"/>
        <v>51.236800000000002</v>
      </c>
      <c r="AL228" s="115">
        <f t="shared" si="63"/>
        <v>0</v>
      </c>
      <c r="AM228" s="114"/>
    </row>
    <row r="229" spans="1:39" ht="13.2">
      <c r="A229" s="6">
        <v>2</v>
      </c>
      <c r="B229" s="111" t="s">
        <v>36</v>
      </c>
      <c r="C229" s="153" t="s">
        <v>575</v>
      </c>
      <c r="D229" s="165" t="s">
        <v>586</v>
      </c>
      <c r="E229" s="167" t="s">
        <v>520</v>
      </c>
      <c r="F229" s="94">
        <v>1</v>
      </c>
      <c r="G229" s="111" t="str">
        <f t="shared" si="48"/>
        <v xml:space="preserve">Kantoorruimte / vergaderruimte </v>
      </c>
      <c r="H229" s="164" t="s">
        <v>258</v>
      </c>
      <c r="I229" s="112">
        <v>4</v>
      </c>
      <c r="J229" s="111" t="str">
        <f t="shared" si="49"/>
        <v>Tapijt</v>
      </c>
      <c r="K229" s="168">
        <v>15.88</v>
      </c>
      <c r="L229" s="113">
        <f t="shared" si="50"/>
        <v>15.88</v>
      </c>
      <c r="M229" s="138">
        <f t="shared" si="51"/>
        <v>0</v>
      </c>
      <c r="N229" s="114"/>
      <c r="O229" s="94" t="s">
        <v>164</v>
      </c>
      <c r="P229" s="94"/>
      <c r="Q229" s="94"/>
      <c r="R229" s="94"/>
      <c r="S229" s="114"/>
      <c r="T229" s="110" t="str">
        <f t="shared" si="52"/>
        <v>Bureau</v>
      </c>
      <c r="U229" s="110" t="str">
        <f t="shared" si="53"/>
        <v>AQL 7%</v>
      </c>
      <c r="V229" s="114"/>
      <c r="W229" s="170">
        <v>100</v>
      </c>
      <c r="X229" s="114"/>
      <c r="Y229" s="113">
        <f t="shared" si="54"/>
        <v>20.643999999999998</v>
      </c>
      <c r="Z229" s="115">
        <f t="shared" si="55"/>
        <v>0</v>
      </c>
      <c r="AA229" s="114"/>
      <c r="AB229" s="113" t="str">
        <f t="shared" si="56"/>
        <v>_</v>
      </c>
      <c r="AC229" s="115" t="str">
        <f t="shared" si="57"/>
        <v>_</v>
      </c>
      <c r="AD229" s="114"/>
      <c r="AE229" s="113" t="str">
        <f t="shared" si="58"/>
        <v>_</v>
      </c>
      <c r="AF229" s="115" t="str">
        <f t="shared" si="59"/>
        <v>_</v>
      </c>
      <c r="AG229" s="114"/>
      <c r="AH229" s="113" t="str">
        <f t="shared" si="60"/>
        <v>_</v>
      </c>
      <c r="AI229" s="115" t="str">
        <f t="shared" si="61"/>
        <v>_</v>
      </c>
      <c r="AJ229" s="114"/>
      <c r="AK229" s="113">
        <f t="shared" si="62"/>
        <v>20.643999999999998</v>
      </c>
      <c r="AL229" s="115">
        <f t="shared" si="63"/>
        <v>0</v>
      </c>
      <c r="AM229" s="114"/>
    </row>
    <row r="230" spans="1:39" ht="13.2">
      <c r="A230" s="6">
        <v>2</v>
      </c>
      <c r="B230" s="111" t="s">
        <v>36</v>
      </c>
      <c r="C230" s="153" t="s">
        <v>575</v>
      </c>
      <c r="D230" s="165" t="s">
        <v>587</v>
      </c>
      <c r="E230" s="167" t="s">
        <v>475</v>
      </c>
      <c r="F230" s="94">
        <v>6</v>
      </c>
      <c r="G230" s="111" t="str">
        <f t="shared" si="48"/>
        <v>Leslokalen theorie</v>
      </c>
      <c r="H230" s="164" t="s">
        <v>388</v>
      </c>
      <c r="I230" s="112">
        <v>1</v>
      </c>
      <c r="J230" s="111" t="str">
        <f t="shared" si="49"/>
        <v>Vloerafwerking met polymeer beschermlaag</v>
      </c>
      <c r="K230" s="168">
        <v>53.97</v>
      </c>
      <c r="L230" s="113">
        <f t="shared" si="50"/>
        <v>53.97</v>
      </c>
      <c r="M230" s="138">
        <f t="shared" si="51"/>
        <v>0</v>
      </c>
      <c r="N230" s="114"/>
      <c r="O230" s="94" t="s">
        <v>162</v>
      </c>
      <c r="P230" s="94"/>
      <c r="Q230" s="94"/>
      <c r="R230" s="94"/>
      <c r="S230" s="114"/>
      <c r="T230" s="110" t="str">
        <f t="shared" si="52"/>
        <v>Les</v>
      </c>
      <c r="U230" s="110" t="str">
        <f t="shared" si="53"/>
        <v>AQL 7%</v>
      </c>
      <c r="V230" s="114"/>
      <c r="W230" s="170">
        <v>100</v>
      </c>
      <c r="X230" s="114"/>
      <c r="Y230" s="113">
        <f t="shared" si="54"/>
        <v>66.922799999999995</v>
      </c>
      <c r="Z230" s="115">
        <f t="shared" si="55"/>
        <v>0</v>
      </c>
      <c r="AA230" s="114"/>
      <c r="AB230" s="113" t="str">
        <f t="shared" si="56"/>
        <v>_</v>
      </c>
      <c r="AC230" s="115" t="str">
        <f t="shared" si="57"/>
        <v>_</v>
      </c>
      <c r="AD230" s="114"/>
      <c r="AE230" s="113" t="str">
        <f t="shared" si="58"/>
        <v>_</v>
      </c>
      <c r="AF230" s="115" t="str">
        <f t="shared" si="59"/>
        <v>_</v>
      </c>
      <c r="AG230" s="114"/>
      <c r="AH230" s="113" t="str">
        <f t="shared" si="60"/>
        <v>_</v>
      </c>
      <c r="AI230" s="115" t="str">
        <f t="shared" si="61"/>
        <v>_</v>
      </c>
      <c r="AJ230" s="114"/>
      <c r="AK230" s="113">
        <f t="shared" si="62"/>
        <v>66.922799999999995</v>
      </c>
      <c r="AL230" s="115">
        <f t="shared" si="63"/>
        <v>0</v>
      </c>
      <c r="AM230" s="114"/>
    </row>
    <row r="231" spans="1:39" ht="13.2">
      <c r="A231" s="6">
        <v>2</v>
      </c>
      <c r="B231" s="111" t="s">
        <v>36</v>
      </c>
      <c r="C231" s="153" t="s">
        <v>575</v>
      </c>
      <c r="D231" s="165" t="s">
        <v>588</v>
      </c>
      <c r="E231" s="167" t="s">
        <v>475</v>
      </c>
      <c r="F231" s="94">
        <v>6</v>
      </c>
      <c r="G231" s="111" t="str">
        <f t="shared" si="48"/>
        <v>Leslokalen theorie</v>
      </c>
      <c r="H231" s="164" t="s">
        <v>388</v>
      </c>
      <c r="I231" s="112">
        <v>1</v>
      </c>
      <c r="J231" s="111" t="str">
        <f t="shared" si="49"/>
        <v>Vloerafwerking met polymeer beschermlaag</v>
      </c>
      <c r="K231" s="168">
        <v>53.97</v>
      </c>
      <c r="L231" s="113">
        <f t="shared" si="50"/>
        <v>53.97</v>
      </c>
      <c r="M231" s="138">
        <f t="shared" si="51"/>
        <v>0</v>
      </c>
      <c r="N231" s="114"/>
      <c r="O231" s="94" t="s">
        <v>162</v>
      </c>
      <c r="P231" s="94"/>
      <c r="Q231" s="94"/>
      <c r="R231" s="94"/>
      <c r="S231" s="114"/>
      <c r="T231" s="110" t="str">
        <f t="shared" si="52"/>
        <v>Les</v>
      </c>
      <c r="U231" s="110" t="str">
        <f t="shared" si="53"/>
        <v>AQL 7%</v>
      </c>
      <c r="V231" s="114"/>
      <c r="W231" s="170">
        <v>100</v>
      </c>
      <c r="X231" s="114"/>
      <c r="Y231" s="113">
        <f t="shared" si="54"/>
        <v>66.922799999999995</v>
      </c>
      <c r="Z231" s="115">
        <f t="shared" si="55"/>
        <v>0</v>
      </c>
      <c r="AA231" s="114"/>
      <c r="AB231" s="113" t="str">
        <f t="shared" si="56"/>
        <v>_</v>
      </c>
      <c r="AC231" s="115" t="str">
        <f t="shared" si="57"/>
        <v>_</v>
      </c>
      <c r="AD231" s="114"/>
      <c r="AE231" s="113" t="str">
        <f t="shared" si="58"/>
        <v>_</v>
      </c>
      <c r="AF231" s="115" t="str">
        <f t="shared" si="59"/>
        <v>_</v>
      </c>
      <c r="AG231" s="114"/>
      <c r="AH231" s="113" t="str">
        <f t="shared" si="60"/>
        <v>_</v>
      </c>
      <c r="AI231" s="115" t="str">
        <f t="shared" si="61"/>
        <v>_</v>
      </c>
      <c r="AJ231" s="114"/>
      <c r="AK231" s="113">
        <f t="shared" si="62"/>
        <v>66.922799999999995</v>
      </c>
      <c r="AL231" s="115">
        <f t="shared" si="63"/>
        <v>0</v>
      </c>
      <c r="AM231" s="114"/>
    </row>
    <row r="232" spans="1:39" ht="13.2">
      <c r="A232" s="6">
        <v>2</v>
      </c>
      <c r="B232" s="111" t="s">
        <v>36</v>
      </c>
      <c r="C232" s="153" t="s">
        <v>575</v>
      </c>
      <c r="D232" s="165" t="s">
        <v>589</v>
      </c>
      <c r="E232" s="167" t="s">
        <v>475</v>
      </c>
      <c r="F232" s="94">
        <v>6</v>
      </c>
      <c r="G232" s="111" t="str">
        <f t="shared" si="48"/>
        <v>Leslokalen theorie</v>
      </c>
      <c r="H232" s="164" t="s">
        <v>388</v>
      </c>
      <c r="I232" s="112">
        <v>1</v>
      </c>
      <c r="J232" s="111" t="str">
        <f t="shared" si="49"/>
        <v>Vloerafwerking met polymeer beschermlaag</v>
      </c>
      <c r="K232" s="168">
        <v>53.97</v>
      </c>
      <c r="L232" s="113">
        <f t="shared" si="50"/>
        <v>53.97</v>
      </c>
      <c r="M232" s="138">
        <f t="shared" si="51"/>
        <v>0</v>
      </c>
      <c r="N232" s="114"/>
      <c r="O232" s="94" t="s">
        <v>162</v>
      </c>
      <c r="P232" s="94"/>
      <c r="Q232" s="94"/>
      <c r="R232" s="94"/>
      <c r="S232" s="114"/>
      <c r="T232" s="110" t="str">
        <f t="shared" si="52"/>
        <v>Les</v>
      </c>
      <c r="U232" s="110" t="str">
        <f t="shared" si="53"/>
        <v>AQL 7%</v>
      </c>
      <c r="V232" s="114"/>
      <c r="W232" s="170">
        <v>100</v>
      </c>
      <c r="X232" s="114"/>
      <c r="Y232" s="113">
        <f t="shared" si="54"/>
        <v>66.922799999999995</v>
      </c>
      <c r="Z232" s="115">
        <f t="shared" si="55"/>
        <v>0</v>
      </c>
      <c r="AA232" s="114"/>
      <c r="AB232" s="113" t="str">
        <f t="shared" si="56"/>
        <v>_</v>
      </c>
      <c r="AC232" s="115" t="str">
        <f t="shared" si="57"/>
        <v>_</v>
      </c>
      <c r="AD232" s="114"/>
      <c r="AE232" s="113" t="str">
        <f t="shared" si="58"/>
        <v>_</v>
      </c>
      <c r="AF232" s="115" t="str">
        <f t="shared" si="59"/>
        <v>_</v>
      </c>
      <c r="AG232" s="114"/>
      <c r="AH232" s="113" t="str">
        <f t="shared" si="60"/>
        <v>_</v>
      </c>
      <c r="AI232" s="115" t="str">
        <f t="shared" si="61"/>
        <v>_</v>
      </c>
      <c r="AJ232" s="114"/>
      <c r="AK232" s="113">
        <f t="shared" si="62"/>
        <v>66.922799999999995</v>
      </c>
      <c r="AL232" s="115">
        <f t="shared" si="63"/>
        <v>0</v>
      </c>
      <c r="AM232" s="114"/>
    </row>
    <row r="233" spans="1:39" ht="13.2">
      <c r="A233" s="6">
        <v>2</v>
      </c>
      <c r="B233" s="111" t="s">
        <v>36</v>
      </c>
      <c r="C233" s="153" t="s">
        <v>575</v>
      </c>
      <c r="D233" s="165" t="s">
        <v>590</v>
      </c>
      <c r="E233" s="167" t="s">
        <v>475</v>
      </c>
      <c r="F233" s="94">
        <v>6</v>
      </c>
      <c r="G233" s="111" t="str">
        <f t="shared" si="48"/>
        <v>Leslokalen theorie</v>
      </c>
      <c r="H233" s="164" t="s">
        <v>388</v>
      </c>
      <c r="I233" s="112">
        <v>1</v>
      </c>
      <c r="J233" s="111" t="str">
        <f t="shared" si="49"/>
        <v>Vloerafwerking met polymeer beschermlaag</v>
      </c>
      <c r="K233" s="168">
        <v>53.97</v>
      </c>
      <c r="L233" s="113">
        <f t="shared" si="50"/>
        <v>53.97</v>
      </c>
      <c r="M233" s="138">
        <f t="shared" si="51"/>
        <v>0</v>
      </c>
      <c r="N233" s="114"/>
      <c r="O233" s="94" t="s">
        <v>162</v>
      </c>
      <c r="P233" s="94"/>
      <c r="Q233" s="94"/>
      <c r="R233" s="94"/>
      <c r="S233" s="114"/>
      <c r="T233" s="110" t="str">
        <f t="shared" si="52"/>
        <v>Les</v>
      </c>
      <c r="U233" s="110" t="str">
        <f t="shared" si="53"/>
        <v>AQL 7%</v>
      </c>
      <c r="V233" s="114"/>
      <c r="W233" s="170">
        <v>100</v>
      </c>
      <c r="X233" s="114"/>
      <c r="Y233" s="113">
        <f t="shared" si="54"/>
        <v>66.922799999999995</v>
      </c>
      <c r="Z233" s="115">
        <f t="shared" si="55"/>
        <v>0</v>
      </c>
      <c r="AA233" s="114"/>
      <c r="AB233" s="113" t="str">
        <f t="shared" si="56"/>
        <v>_</v>
      </c>
      <c r="AC233" s="115" t="str">
        <f t="shared" si="57"/>
        <v>_</v>
      </c>
      <c r="AD233" s="114"/>
      <c r="AE233" s="113" t="str">
        <f t="shared" si="58"/>
        <v>_</v>
      </c>
      <c r="AF233" s="115" t="str">
        <f t="shared" si="59"/>
        <v>_</v>
      </c>
      <c r="AG233" s="114"/>
      <c r="AH233" s="113" t="str">
        <f t="shared" si="60"/>
        <v>_</v>
      </c>
      <c r="AI233" s="115" t="str">
        <f t="shared" si="61"/>
        <v>_</v>
      </c>
      <c r="AJ233" s="114"/>
      <c r="AK233" s="113">
        <f t="shared" si="62"/>
        <v>66.922799999999995</v>
      </c>
      <c r="AL233" s="115">
        <f t="shared" si="63"/>
        <v>0</v>
      </c>
      <c r="AM233" s="114"/>
    </row>
    <row r="234" spans="1:39" ht="13.2">
      <c r="A234" s="6">
        <v>2</v>
      </c>
      <c r="B234" s="111" t="s">
        <v>36</v>
      </c>
      <c r="C234" s="153" t="s">
        <v>575</v>
      </c>
      <c r="D234" s="165" t="s">
        <v>591</v>
      </c>
      <c r="E234" s="167" t="s">
        <v>475</v>
      </c>
      <c r="F234" s="94">
        <v>6</v>
      </c>
      <c r="G234" s="111" t="str">
        <f t="shared" si="48"/>
        <v>Leslokalen theorie</v>
      </c>
      <c r="H234" s="164" t="s">
        <v>388</v>
      </c>
      <c r="I234" s="112">
        <v>1</v>
      </c>
      <c r="J234" s="111" t="str">
        <f t="shared" si="49"/>
        <v>Vloerafwerking met polymeer beschermlaag</v>
      </c>
      <c r="K234" s="168">
        <v>53.97</v>
      </c>
      <c r="L234" s="113">
        <f t="shared" si="50"/>
        <v>53.97</v>
      </c>
      <c r="M234" s="138">
        <f t="shared" si="51"/>
        <v>0</v>
      </c>
      <c r="N234" s="114"/>
      <c r="O234" s="94" t="s">
        <v>162</v>
      </c>
      <c r="P234" s="94"/>
      <c r="Q234" s="94"/>
      <c r="R234" s="94"/>
      <c r="S234" s="114"/>
      <c r="T234" s="110" t="str">
        <f t="shared" si="52"/>
        <v>Les</v>
      </c>
      <c r="U234" s="110" t="str">
        <f t="shared" si="53"/>
        <v>AQL 7%</v>
      </c>
      <c r="V234" s="114"/>
      <c r="W234" s="170">
        <v>100</v>
      </c>
      <c r="X234" s="114"/>
      <c r="Y234" s="113">
        <f t="shared" si="54"/>
        <v>66.922799999999995</v>
      </c>
      <c r="Z234" s="115">
        <f t="shared" si="55"/>
        <v>0</v>
      </c>
      <c r="AA234" s="114"/>
      <c r="AB234" s="113" t="str">
        <f t="shared" si="56"/>
        <v>_</v>
      </c>
      <c r="AC234" s="115" t="str">
        <f t="shared" si="57"/>
        <v>_</v>
      </c>
      <c r="AD234" s="114"/>
      <c r="AE234" s="113" t="str">
        <f t="shared" si="58"/>
        <v>_</v>
      </c>
      <c r="AF234" s="115" t="str">
        <f t="shared" si="59"/>
        <v>_</v>
      </c>
      <c r="AG234" s="114"/>
      <c r="AH234" s="113" t="str">
        <f t="shared" si="60"/>
        <v>_</v>
      </c>
      <c r="AI234" s="115" t="str">
        <f t="shared" si="61"/>
        <v>_</v>
      </c>
      <c r="AJ234" s="114"/>
      <c r="AK234" s="113">
        <f t="shared" si="62"/>
        <v>66.922799999999995</v>
      </c>
      <c r="AL234" s="115">
        <f t="shared" si="63"/>
        <v>0</v>
      </c>
      <c r="AM234" s="114"/>
    </row>
    <row r="235" spans="1:39" ht="13.2">
      <c r="A235" s="6">
        <v>2</v>
      </c>
      <c r="B235" s="111" t="s">
        <v>36</v>
      </c>
      <c r="C235" s="153" t="s">
        <v>575</v>
      </c>
      <c r="D235" s="165" t="s">
        <v>592</v>
      </c>
      <c r="E235" s="167" t="s">
        <v>475</v>
      </c>
      <c r="F235" s="94">
        <v>6</v>
      </c>
      <c r="G235" s="111" t="str">
        <f t="shared" si="48"/>
        <v>Leslokalen theorie</v>
      </c>
      <c r="H235" s="164" t="s">
        <v>388</v>
      </c>
      <c r="I235" s="112">
        <v>1</v>
      </c>
      <c r="J235" s="111" t="str">
        <f t="shared" si="49"/>
        <v>Vloerafwerking met polymeer beschermlaag</v>
      </c>
      <c r="K235" s="168">
        <v>53.97</v>
      </c>
      <c r="L235" s="113">
        <f t="shared" si="50"/>
        <v>53.97</v>
      </c>
      <c r="M235" s="138">
        <f t="shared" si="51"/>
        <v>0</v>
      </c>
      <c r="N235" s="114"/>
      <c r="O235" s="94" t="s">
        <v>162</v>
      </c>
      <c r="P235" s="94"/>
      <c r="Q235" s="94"/>
      <c r="R235" s="94"/>
      <c r="S235" s="114"/>
      <c r="T235" s="110" t="str">
        <f t="shared" si="52"/>
        <v>Les</v>
      </c>
      <c r="U235" s="110" t="str">
        <f t="shared" si="53"/>
        <v>AQL 7%</v>
      </c>
      <c r="V235" s="114"/>
      <c r="W235" s="170">
        <v>100</v>
      </c>
      <c r="X235" s="114"/>
      <c r="Y235" s="113">
        <f t="shared" si="54"/>
        <v>66.922799999999995</v>
      </c>
      <c r="Z235" s="115">
        <f t="shared" si="55"/>
        <v>0</v>
      </c>
      <c r="AA235" s="114"/>
      <c r="AB235" s="113" t="str">
        <f t="shared" si="56"/>
        <v>_</v>
      </c>
      <c r="AC235" s="115" t="str">
        <f t="shared" si="57"/>
        <v>_</v>
      </c>
      <c r="AD235" s="114"/>
      <c r="AE235" s="113" t="str">
        <f t="shared" si="58"/>
        <v>_</v>
      </c>
      <c r="AF235" s="115" t="str">
        <f t="shared" si="59"/>
        <v>_</v>
      </c>
      <c r="AG235" s="114"/>
      <c r="AH235" s="113" t="str">
        <f t="shared" si="60"/>
        <v>_</v>
      </c>
      <c r="AI235" s="115" t="str">
        <f t="shared" si="61"/>
        <v>_</v>
      </c>
      <c r="AJ235" s="114"/>
      <c r="AK235" s="113">
        <f t="shared" si="62"/>
        <v>66.922799999999995</v>
      </c>
      <c r="AL235" s="115">
        <f t="shared" si="63"/>
        <v>0</v>
      </c>
      <c r="AM235" s="114"/>
    </row>
    <row r="236" spans="1:39" ht="13.2">
      <c r="A236" s="6">
        <v>2</v>
      </c>
      <c r="B236" s="111" t="s">
        <v>36</v>
      </c>
      <c r="C236" s="153" t="s">
        <v>575</v>
      </c>
      <c r="D236" s="165" t="s">
        <v>593</v>
      </c>
      <c r="E236" s="167" t="s">
        <v>475</v>
      </c>
      <c r="F236" s="94">
        <v>6</v>
      </c>
      <c r="G236" s="111" t="str">
        <f t="shared" si="48"/>
        <v>Leslokalen theorie</v>
      </c>
      <c r="H236" s="164" t="s">
        <v>388</v>
      </c>
      <c r="I236" s="112">
        <v>1</v>
      </c>
      <c r="J236" s="111" t="str">
        <f t="shared" si="49"/>
        <v>Vloerafwerking met polymeer beschermlaag</v>
      </c>
      <c r="K236" s="168">
        <v>53.97</v>
      </c>
      <c r="L236" s="113">
        <f t="shared" si="50"/>
        <v>53.97</v>
      </c>
      <c r="M236" s="138">
        <f t="shared" si="51"/>
        <v>0</v>
      </c>
      <c r="N236" s="114"/>
      <c r="O236" s="94" t="s">
        <v>162</v>
      </c>
      <c r="P236" s="94"/>
      <c r="Q236" s="94"/>
      <c r="R236" s="94"/>
      <c r="S236" s="114"/>
      <c r="T236" s="110" t="str">
        <f t="shared" si="52"/>
        <v>Les</v>
      </c>
      <c r="U236" s="110" t="str">
        <f t="shared" si="53"/>
        <v>AQL 7%</v>
      </c>
      <c r="V236" s="114"/>
      <c r="W236" s="170">
        <v>100</v>
      </c>
      <c r="X236" s="114"/>
      <c r="Y236" s="113">
        <f t="shared" si="54"/>
        <v>66.922799999999995</v>
      </c>
      <c r="Z236" s="115">
        <f t="shared" si="55"/>
        <v>0</v>
      </c>
      <c r="AA236" s="114"/>
      <c r="AB236" s="113" t="str">
        <f t="shared" si="56"/>
        <v>_</v>
      </c>
      <c r="AC236" s="115" t="str">
        <f t="shared" si="57"/>
        <v>_</v>
      </c>
      <c r="AD236" s="114"/>
      <c r="AE236" s="113" t="str">
        <f t="shared" si="58"/>
        <v>_</v>
      </c>
      <c r="AF236" s="115" t="str">
        <f t="shared" si="59"/>
        <v>_</v>
      </c>
      <c r="AG236" s="114"/>
      <c r="AH236" s="113" t="str">
        <f t="shared" si="60"/>
        <v>_</v>
      </c>
      <c r="AI236" s="115" t="str">
        <f t="shared" si="61"/>
        <v>_</v>
      </c>
      <c r="AJ236" s="114"/>
      <c r="AK236" s="113">
        <f t="shared" si="62"/>
        <v>66.922799999999995</v>
      </c>
      <c r="AL236" s="115">
        <f t="shared" si="63"/>
        <v>0</v>
      </c>
      <c r="AM236" s="114"/>
    </row>
    <row r="237" spans="1:39" ht="13.2">
      <c r="A237" s="6">
        <v>2</v>
      </c>
      <c r="B237" s="111" t="s">
        <v>36</v>
      </c>
      <c r="C237" s="153" t="s">
        <v>575</v>
      </c>
      <c r="D237" s="165" t="s">
        <v>594</v>
      </c>
      <c r="E237" s="167" t="s">
        <v>475</v>
      </c>
      <c r="F237" s="94">
        <v>6</v>
      </c>
      <c r="G237" s="111" t="str">
        <f t="shared" si="48"/>
        <v>Leslokalen theorie</v>
      </c>
      <c r="H237" s="164" t="s">
        <v>388</v>
      </c>
      <c r="I237" s="112">
        <v>1</v>
      </c>
      <c r="J237" s="111" t="str">
        <f t="shared" si="49"/>
        <v>Vloerafwerking met polymeer beschermlaag</v>
      </c>
      <c r="K237" s="168">
        <v>53.97</v>
      </c>
      <c r="L237" s="113">
        <f t="shared" si="50"/>
        <v>53.97</v>
      </c>
      <c r="M237" s="138">
        <f t="shared" si="51"/>
        <v>0</v>
      </c>
      <c r="N237" s="114"/>
      <c r="O237" s="94" t="s">
        <v>162</v>
      </c>
      <c r="P237" s="94"/>
      <c r="Q237" s="94"/>
      <c r="R237" s="94"/>
      <c r="S237" s="114"/>
      <c r="T237" s="110" t="str">
        <f t="shared" si="52"/>
        <v>Les</v>
      </c>
      <c r="U237" s="110" t="str">
        <f t="shared" si="53"/>
        <v>AQL 7%</v>
      </c>
      <c r="V237" s="114"/>
      <c r="W237" s="170">
        <v>100</v>
      </c>
      <c r="X237" s="114"/>
      <c r="Y237" s="113">
        <f t="shared" si="54"/>
        <v>66.922799999999995</v>
      </c>
      <c r="Z237" s="115">
        <f t="shared" si="55"/>
        <v>0</v>
      </c>
      <c r="AA237" s="114"/>
      <c r="AB237" s="113" t="str">
        <f t="shared" si="56"/>
        <v>_</v>
      </c>
      <c r="AC237" s="115" t="str">
        <f t="shared" si="57"/>
        <v>_</v>
      </c>
      <c r="AD237" s="114"/>
      <c r="AE237" s="113" t="str">
        <f t="shared" si="58"/>
        <v>_</v>
      </c>
      <c r="AF237" s="115" t="str">
        <f t="shared" si="59"/>
        <v>_</v>
      </c>
      <c r="AG237" s="114"/>
      <c r="AH237" s="113" t="str">
        <f t="shared" si="60"/>
        <v>_</v>
      </c>
      <c r="AI237" s="115" t="str">
        <f t="shared" si="61"/>
        <v>_</v>
      </c>
      <c r="AJ237" s="114"/>
      <c r="AK237" s="113">
        <f t="shared" si="62"/>
        <v>66.922799999999995</v>
      </c>
      <c r="AL237" s="115">
        <f t="shared" si="63"/>
        <v>0</v>
      </c>
      <c r="AM237" s="114"/>
    </row>
    <row r="238" spans="1:39" ht="13.2">
      <c r="A238" s="6">
        <v>2</v>
      </c>
      <c r="B238" s="111" t="s">
        <v>36</v>
      </c>
      <c r="C238" s="153" t="s">
        <v>575</v>
      </c>
      <c r="D238" s="165" t="s">
        <v>595</v>
      </c>
      <c r="E238" s="167" t="s">
        <v>475</v>
      </c>
      <c r="F238" s="94">
        <v>6</v>
      </c>
      <c r="G238" s="111" t="str">
        <f t="shared" si="48"/>
        <v>Leslokalen theorie</v>
      </c>
      <c r="H238" s="164" t="s">
        <v>388</v>
      </c>
      <c r="I238" s="112">
        <v>1</v>
      </c>
      <c r="J238" s="111" t="str">
        <f t="shared" si="49"/>
        <v>Vloerafwerking met polymeer beschermlaag</v>
      </c>
      <c r="K238" s="168">
        <v>53.97</v>
      </c>
      <c r="L238" s="113">
        <f t="shared" si="50"/>
        <v>53.97</v>
      </c>
      <c r="M238" s="138">
        <f t="shared" si="51"/>
        <v>0</v>
      </c>
      <c r="N238" s="114"/>
      <c r="O238" s="94" t="s">
        <v>162</v>
      </c>
      <c r="P238" s="94"/>
      <c r="Q238" s="94"/>
      <c r="R238" s="94"/>
      <c r="S238" s="114"/>
      <c r="T238" s="110" t="str">
        <f t="shared" si="52"/>
        <v>Les</v>
      </c>
      <c r="U238" s="110" t="str">
        <f t="shared" si="53"/>
        <v>AQL 7%</v>
      </c>
      <c r="V238" s="114"/>
      <c r="W238" s="170">
        <v>100</v>
      </c>
      <c r="X238" s="114"/>
      <c r="Y238" s="113">
        <f t="shared" si="54"/>
        <v>66.922799999999995</v>
      </c>
      <c r="Z238" s="115">
        <f t="shared" si="55"/>
        <v>0</v>
      </c>
      <c r="AA238" s="114"/>
      <c r="AB238" s="113" t="str">
        <f t="shared" si="56"/>
        <v>_</v>
      </c>
      <c r="AC238" s="115" t="str">
        <f t="shared" si="57"/>
        <v>_</v>
      </c>
      <c r="AD238" s="114"/>
      <c r="AE238" s="113" t="str">
        <f t="shared" si="58"/>
        <v>_</v>
      </c>
      <c r="AF238" s="115" t="str">
        <f t="shared" si="59"/>
        <v>_</v>
      </c>
      <c r="AG238" s="114"/>
      <c r="AH238" s="113" t="str">
        <f t="shared" si="60"/>
        <v>_</v>
      </c>
      <c r="AI238" s="115" t="str">
        <f t="shared" si="61"/>
        <v>_</v>
      </c>
      <c r="AJ238" s="114"/>
      <c r="AK238" s="113">
        <f t="shared" si="62"/>
        <v>66.922799999999995</v>
      </c>
      <c r="AL238" s="115">
        <f t="shared" si="63"/>
        <v>0</v>
      </c>
      <c r="AM238" s="114"/>
    </row>
    <row r="239" spans="1:39" ht="13.2">
      <c r="A239" s="6">
        <v>2</v>
      </c>
      <c r="B239" s="111" t="s">
        <v>36</v>
      </c>
      <c r="C239" s="153" t="s">
        <v>575</v>
      </c>
      <c r="D239" s="165" t="s">
        <v>596</v>
      </c>
      <c r="E239" s="167" t="s">
        <v>520</v>
      </c>
      <c r="F239" s="94">
        <v>1</v>
      </c>
      <c r="G239" s="111" t="str">
        <f t="shared" si="48"/>
        <v xml:space="preserve">Kantoorruimte / vergaderruimte </v>
      </c>
      <c r="H239" s="164" t="s">
        <v>258</v>
      </c>
      <c r="I239" s="112">
        <v>4</v>
      </c>
      <c r="J239" s="111" t="str">
        <f t="shared" si="49"/>
        <v>Tapijt</v>
      </c>
      <c r="K239" s="168">
        <v>15.9</v>
      </c>
      <c r="L239" s="113">
        <f t="shared" si="50"/>
        <v>15.9</v>
      </c>
      <c r="M239" s="138">
        <f t="shared" si="51"/>
        <v>0</v>
      </c>
      <c r="N239" s="114"/>
      <c r="O239" s="94" t="s">
        <v>164</v>
      </c>
      <c r="P239" s="94"/>
      <c r="Q239" s="94"/>
      <c r="R239" s="94"/>
      <c r="S239" s="114"/>
      <c r="T239" s="110" t="str">
        <f t="shared" si="52"/>
        <v>Bureau</v>
      </c>
      <c r="U239" s="110" t="str">
        <f t="shared" si="53"/>
        <v>AQL 7%</v>
      </c>
      <c r="V239" s="114"/>
      <c r="W239" s="170">
        <v>100</v>
      </c>
      <c r="X239" s="114"/>
      <c r="Y239" s="113">
        <f t="shared" si="54"/>
        <v>20.67</v>
      </c>
      <c r="Z239" s="115">
        <f t="shared" si="55"/>
        <v>0</v>
      </c>
      <c r="AA239" s="114"/>
      <c r="AB239" s="113" t="str">
        <f t="shared" si="56"/>
        <v>_</v>
      </c>
      <c r="AC239" s="115" t="str">
        <f t="shared" si="57"/>
        <v>_</v>
      </c>
      <c r="AD239" s="114"/>
      <c r="AE239" s="113" t="str">
        <f t="shared" si="58"/>
        <v>_</v>
      </c>
      <c r="AF239" s="115" t="str">
        <f t="shared" si="59"/>
        <v>_</v>
      </c>
      <c r="AG239" s="114"/>
      <c r="AH239" s="113" t="str">
        <f t="shared" si="60"/>
        <v>_</v>
      </c>
      <c r="AI239" s="115" t="str">
        <f t="shared" si="61"/>
        <v>_</v>
      </c>
      <c r="AJ239" s="114"/>
      <c r="AK239" s="113">
        <f t="shared" si="62"/>
        <v>20.67</v>
      </c>
      <c r="AL239" s="115">
        <f t="shared" si="63"/>
        <v>0</v>
      </c>
      <c r="AM239" s="114"/>
    </row>
    <row r="240" spans="1:39" ht="13.2">
      <c r="A240" s="6">
        <v>2</v>
      </c>
      <c r="B240" s="111" t="s">
        <v>36</v>
      </c>
      <c r="C240" s="153" t="s">
        <v>575</v>
      </c>
      <c r="D240" s="165" t="s">
        <v>597</v>
      </c>
      <c r="E240" s="167" t="s">
        <v>598</v>
      </c>
      <c r="F240" s="94">
        <v>3</v>
      </c>
      <c r="G240" s="111" t="str">
        <f t="shared" si="48"/>
        <v>Verkeersruimte / Garderobe / Wachtruimte</v>
      </c>
      <c r="H240" s="164" t="s">
        <v>258</v>
      </c>
      <c r="I240" s="112">
        <v>4</v>
      </c>
      <c r="J240" s="111" t="str">
        <f t="shared" si="49"/>
        <v>Tapijt</v>
      </c>
      <c r="K240" s="168">
        <v>57.33</v>
      </c>
      <c r="L240" s="113">
        <f t="shared" si="50"/>
        <v>57.33</v>
      </c>
      <c r="M240" s="138">
        <f t="shared" si="51"/>
        <v>0</v>
      </c>
      <c r="N240" s="114"/>
      <c r="O240" s="94" t="s">
        <v>156</v>
      </c>
      <c r="P240" s="94"/>
      <c r="Q240" s="94"/>
      <c r="R240" s="94"/>
      <c r="S240" s="114"/>
      <c r="T240" s="110" t="str">
        <f t="shared" si="52"/>
        <v>Verkeer</v>
      </c>
      <c r="U240" s="110" t="str">
        <f t="shared" si="53"/>
        <v>AQL 7%</v>
      </c>
      <c r="V240" s="114"/>
      <c r="W240" s="170">
        <v>100</v>
      </c>
      <c r="X240" s="114"/>
      <c r="Y240" s="113">
        <f t="shared" si="54"/>
        <v>116.95320000000001</v>
      </c>
      <c r="Z240" s="115">
        <f t="shared" si="55"/>
        <v>0</v>
      </c>
      <c r="AA240" s="114"/>
      <c r="AB240" s="113" t="str">
        <f t="shared" si="56"/>
        <v>_</v>
      </c>
      <c r="AC240" s="115" t="str">
        <f t="shared" si="57"/>
        <v>_</v>
      </c>
      <c r="AD240" s="114"/>
      <c r="AE240" s="113" t="str">
        <f t="shared" si="58"/>
        <v>_</v>
      </c>
      <c r="AF240" s="115" t="str">
        <f t="shared" si="59"/>
        <v>_</v>
      </c>
      <c r="AG240" s="114"/>
      <c r="AH240" s="113" t="str">
        <f t="shared" si="60"/>
        <v>_</v>
      </c>
      <c r="AI240" s="115" t="str">
        <f t="shared" si="61"/>
        <v>_</v>
      </c>
      <c r="AJ240" s="114"/>
      <c r="AK240" s="113">
        <f t="shared" si="62"/>
        <v>116.95320000000001</v>
      </c>
      <c r="AL240" s="115">
        <f t="shared" si="63"/>
        <v>0</v>
      </c>
      <c r="AM240" s="114"/>
    </row>
    <row r="241" spans="1:39" ht="13.2">
      <c r="A241" s="6">
        <v>2</v>
      </c>
      <c r="B241" s="111" t="s">
        <v>36</v>
      </c>
      <c r="C241" s="153" t="s">
        <v>575</v>
      </c>
      <c r="D241" s="165" t="s">
        <v>599</v>
      </c>
      <c r="E241" s="167" t="s">
        <v>600</v>
      </c>
      <c r="F241" s="94">
        <v>3</v>
      </c>
      <c r="G241" s="111" t="str">
        <f t="shared" si="48"/>
        <v>Verkeersruimte / Garderobe / Wachtruimte</v>
      </c>
      <c r="H241" s="164" t="s">
        <v>388</v>
      </c>
      <c r="I241" s="112">
        <v>1</v>
      </c>
      <c r="J241" s="111" t="str">
        <f t="shared" si="49"/>
        <v>Vloerafwerking met polymeer beschermlaag</v>
      </c>
      <c r="K241" s="168">
        <v>124.65</v>
      </c>
      <c r="L241" s="113">
        <f t="shared" si="50"/>
        <v>124.65</v>
      </c>
      <c r="M241" s="138">
        <f t="shared" si="51"/>
        <v>0</v>
      </c>
      <c r="N241" s="114"/>
      <c r="O241" s="94" t="s">
        <v>156</v>
      </c>
      <c r="P241" s="94"/>
      <c r="Q241" s="94"/>
      <c r="R241" s="94"/>
      <c r="S241" s="114"/>
      <c r="T241" s="110" t="str">
        <f t="shared" si="52"/>
        <v>Verkeer</v>
      </c>
      <c r="U241" s="110" t="str">
        <f t="shared" si="53"/>
        <v>AQL 7%</v>
      </c>
      <c r="V241" s="114"/>
      <c r="W241" s="170">
        <v>100</v>
      </c>
      <c r="X241" s="114"/>
      <c r="Y241" s="113">
        <f t="shared" si="54"/>
        <v>254.28600000000003</v>
      </c>
      <c r="Z241" s="115">
        <f t="shared" si="55"/>
        <v>0</v>
      </c>
      <c r="AA241" s="114"/>
      <c r="AB241" s="113" t="str">
        <f t="shared" si="56"/>
        <v>_</v>
      </c>
      <c r="AC241" s="115" t="str">
        <f t="shared" si="57"/>
        <v>_</v>
      </c>
      <c r="AD241" s="114"/>
      <c r="AE241" s="113" t="str">
        <f t="shared" si="58"/>
        <v>_</v>
      </c>
      <c r="AF241" s="115" t="str">
        <f t="shared" si="59"/>
        <v>_</v>
      </c>
      <c r="AG241" s="114"/>
      <c r="AH241" s="113" t="str">
        <f t="shared" si="60"/>
        <v>_</v>
      </c>
      <c r="AI241" s="115" t="str">
        <f t="shared" si="61"/>
        <v>_</v>
      </c>
      <c r="AJ241" s="114"/>
      <c r="AK241" s="113">
        <f t="shared" si="62"/>
        <v>254.28600000000003</v>
      </c>
      <c r="AL241" s="115">
        <f t="shared" si="63"/>
        <v>0</v>
      </c>
      <c r="AM241" s="114"/>
    </row>
    <row r="242" spans="1:39" ht="13.2">
      <c r="A242" s="6">
        <v>2</v>
      </c>
      <c r="B242" s="111" t="s">
        <v>36</v>
      </c>
      <c r="C242" s="153" t="s">
        <v>575</v>
      </c>
      <c r="D242" s="165" t="s">
        <v>601</v>
      </c>
      <c r="E242" s="167" t="s">
        <v>543</v>
      </c>
      <c r="F242" s="94">
        <v>2</v>
      </c>
      <c r="G242" s="111" t="str">
        <f t="shared" si="48"/>
        <v>Sanitaire ruimte</v>
      </c>
      <c r="H242" s="164" t="s">
        <v>249</v>
      </c>
      <c r="I242" s="112">
        <v>3</v>
      </c>
      <c r="J242" s="111" t="str">
        <f t="shared" si="49"/>
        <v>Harde vloer zonder polymeer beschermlaag, met behandeling</v>
      </c>
      <c r="K242" s="168">
        <v>15.45</v>
      </c>
      <c r="L242" s="113">
        <f t="shared" si="50"/>
        <v>15.45</v>
      </c>
      <c r="M242" s="138">
        <f t="shared" si="51"/>
        <v>0</v>
      </c>
      <c r="N242" s="114"/>
      <c r="O242" s="94" t="s">
        <v>159</v>
      </c>
      <c r="P242" s="94"/>
      <c r="Q242" s="94"/>
      <c r="R242" s="94"/>
      <c r="S242" s="114"/>
      <c r="T242" s="110" t="str">
        <f t="shared" si="52"/>
        <v>Sanitair</v>
      </c>
      <c r="U242" s="110" t="str">
        <f t="shared" si="53"/>
        <v>AQL 4%</v>
      </c>
      <c r="V242" s="114"/>
      <c r="W242" s="170">
        <v>100</v>
      </c>
      <c r="X242" s="114"/>
      <c r="Y242" s="113">
        <f t="shared" si="54"/>
        <v>33.063000000000002</v>
      </c>
      <c r="Z242" s="115">
        <f t="shared" si="55"/>
        <v>0</v>
      </c>
      <c r="AA242" s="114"/>
      <c r="AB242" s="113" t="str">
        <f t="shared" si="56"/>
        <v>_</v>
      </c>
      <c r="AC242" s="115" t="str">
        <f t="shared" si="57"/>
        <v>_</v>
      </c>
      <c r="AD242" s="114"/>
      <c r="AE242" s="113" t="str">
        <f t="shared" si="58"/>
        <v>_</v>
      </c>
      <c r="AF242" s="115" t="str">
        <f t="shared" si="59"/>
        <v>_</v>
      </c>
      <c r="AG242" s="114"/>
      <c r="AH242" s="113" t="str">
        <f t="shared" si="60"/>
        <v>_</v>
      </c>
      <c r="AI242" s="115" t="str">
        <f t="shared" si="61"/>
        <v>_</v>
      </c>
      <c r="AJ242" s="114"/>
      <c r="AK242" s="113">
        <f t="shared" si="62"/>
        <v>33.063000000000002</v>
      </c>
      <c r="AL242" s="115">
        <f t="shared" si="63"/>
        <v>0</v>
      </c>
      <c r="AM242" s="114"/>
    </row>
    <row r="243" spans="1:39" ht="13.2">
      <c r="A243" s="6">
        <v>2</v>
      </c>
      <c r="B243" s="111" t="s">
        <v>36</v>
      </c>
      <c r="C243" s="153" t="s">
        <v>575</v>
      </c>
      <c r="D243" s="165" t="s">
        <v>601</v>
      </c>
      <c r="E243" s="167" t="s">
        <v>543</v>
      </c>
      <c r="F243" s="94">
        <v>2</v>
      </c>
      <c r="G243" s="111" t="str">
        <f t="shared" si="48"/>
        <v>Sanitaire ruimte</v>
      </c>
      <c r="H243" s="164" t="s">
        <v>249</v>
      </c>
      <c r="I243" s="112">
        <v>3</v>
      </c>
      <c r="J243" s="111" t="str">
        <f t="shared" si="49"/>
        <v>Harde vloer zonder polymeer beschermlaag, met behandeling</v>
      </c>
      <c r="K243" s="168">
        <v>15.45</v>
      </c>
      <c r="L243" s="113">
        <f t="shared" si="50"/>
        <v>15.45</v>
      </c>
      <c r="M243" s="138">
        <f t="shared" si="51"/>
        <v>0</v>
      </c>
      <c r="N243" s="114"/>
      <c r="O243" s="94" t="s">
        <v>159</v>
      </c>
      <c r="P243" s="94"/>
      <c r="Q243" s="94"/>
      <c r="R243" s="94"/>
      <c r="S243" s="114"/>
      <c r="T243" s="110" t="str">
        <f t="shared" si="52"/>
        <v>Sanitair</v>
      </c>
      <c r="U243" s="110" t="str">
        <f t="shared" si="53"/>
        <v>AQL 4%</v>
      </c>
      <c r="V243" s="114"/>
      <c r="W243" s="170">
        <v>100</v>
      </c>
      <c r="X243" s="114"/>
      <c r="Y243" s="113">
        <f t="shared" si="54"/>
        <v>33.063000000000002</v>
      </c>
      <c r="Z243" s="115">
        <f t="shared" si="55"/>
        <v>0</v>
      </c>
      <c r="AA243" s="114"/>
      <c r="AB243" s="113" t="str">
        <f t="shared" si="56"/>
        <v>_</v>
      </c>
      <c r="AC243" s="115" t="str">
        <f t="shared" si="57"/>
        <v>_</v>
      </c>
      <c r="AD243" s="114"/>
      <c r="AE243" s="113" t="str">
        <f t="shared" si="58"/>
        <v>_</v>
      </c>
      <c r="AF243" s="115" t="str">
        <f t="shared" si="59"/>
        <v>_</v>
      </c>
      <c r="AG243" s="114"/>
      <c r="AH243" s="113" t="str">
        <f t="shared" si="60"/>
        <v>_</v>
      </c>
      <c r="AI243" s="115" t="str">
        <f t="shared" si="61"/>
        <v>_</v>
      </c>
      <c r="AJ243" s="114"/>
      <c r="AK243" s="113">
        <f t="shared" si="62"/>
        <v>33.063000000000002</v>
      </c>
      <c r="AL243" s="115">
        <f t="shared" si="63"/>
        <v>0</v>
      </c>
      <c r="AM243" s="114"/>
    </row>
    <row r="244" spans="1:39" ht="13.2">
      <c r="A244" s="6">
        <v>2</v>
      </c>
      <c r="B244" s="111" t="s">
        <v>36</v>
      </c>
      <c r="C244" s="153" t="s">
        <v>602</v>
      </c>
      <c r="D244" s="165" t="s">
        <v>603</v>
      </c>
      <c r="E244" s="167" t="s">
        <v>604</v>
      </c>
      <c r="F244" s="94">
        <v>3</v>
      </c>
      <c r="G244" s="111" t="str">
        <f t="shared" si="48"/>
        <v>Verkeersruimte / Garderobe / Wachtruimte</v>
      </c>
      <c r="H244" s="164" t="s">
        <v>388</v>
      </c>
      <c r="I244" s="112">
        <v>1</v>
      </c>
      <c r="J244" s="111" t="str">
        <f t="shared" si="49"/>
        <v>Vloerafwerking met polymeer beschermlaag</v>
      </c>
      <c r="K244" s="168">
        <v>16.989999999999998</v>
      </c>
      <c r="L244" s="113">
        <f t="shared" si="50"/>
        <v>16.989999999999998</v>
      </c>
      <c r="M244" s="138">
        <f t="shared" si="51"/>
        <v>0</v>
      </c>
      <c r="N244" s="114"/>
      <c r="O244" s="94" t="s">
        <v>156</v>
      </c>
      <c r="P244" s="94"/>
      <c r="Q244" s="94"/>
      <c r="R244" s="94"/>
      <c r="S244" s="114"/>
      <c r="T244" s="110" t="str">
        <f t="shared" si="52"/>
        <v>Verkeer</v>
      </c>
      <c r="U244" s="110" t="str">
        <f t="shared" si="53"/>
        <v>AQL 7%</v>
      </c>
      <c r="V244" s="114"/>
      <c r="W244" s="170">
        <v>100</v>
      </c>
      <c r="X244" s="114"/>
      <c r="Y244" s="113">
        <f t="shared" si="54"/>
        <v>34.659599999999998</v>
      </c>
      <c r="Z244" s="115">
        <f t="shared" si="55"/>
        <v>0</v>
      </c>
      <c r="AA244" s="114"/>
      <c r="AB244" s="113" t="str">
        <f t="shared" si="56"/>
        <v>_</v>
      </c>
      <c r="AC244" s="115" t="str">
        <f t="shared" si="57"/>
        <v>_</v>
      </c>
      <c r="AD244" s="114"/>
      <c r="AE244" s="113" t="str">
        <f t="shared" si="58"/>
        <v>_</v>
      </c>
      <c r="AF244" s="115" t="str">
        <f t="shared" si="59"/>
        <v>_</v>
      </c>
      <c r="AG244" s="114"/>
      <c r="AH244" s="113" t="str">
        <f t="shared" si="60"/>
        <v>_</v>
      </c>
      <c r="AI244" s="115" t="str">
        <f t="shared" si="61"/>
        <v>_</v>
      </c>
      <c r="AJ244" s="114"/>
      <c r="AK244" s="113">
        <f t="shared" si="62"/>
        <v>34.659599999999998</v>
      </c>
      <c r="AL244" s="115">
        <f t="shared" si="63"/>
        <v>0</v>
      </c>
      <c r="AM244" s="114"/>
    </row>
    <row r="245" spans="1:39" ht="13.2">
      <c r="A245" s="6">
        <v>2</v>
      </c>
      <c r="B245" s="111" t="s">
        <v>36</v>
      </c>
      <c r="C245" s="153" t="s">
        <v>602</v>
      </c>
      <c r="D245" s="165" t="s">
        <v>605</v>
      </c>
      <c r="E245" s="167" t="s">
        <v>606</v>
      </c>
      <c r="F245" s="94">
        <v>3</v>
      </c>
      <c r="G245" s="111" t="str">
        <f t="shared" si="48"/>
        <v>Verkeersruimte / Garderobe / Wachtruimte</v>
      </c>
      <c r="H245" s="164" t="s">
        <v>264</v>
      </c>
      <c r="I245" s="112">
        <v>3</v>
      </c>
      <c r="J245" s="111" t="str">
        <f t="shared" si="49"/>
        <v>Harde vloer zonder polymeer beschermlaag, met behandeling</v>
      </c>
      <c r="K245" s="168">
        <v>7.5</v>
      </c>
      <c r="L245" s="113">
        <f t="shared" si="50"/>
        <v>7.5</v>
      </c>
      <c r="M245" s="138">
        <f t="shared" si="51"/>
        <v>0</v>
      </c>
      <c r="N245" s="114"/>
      <c r="O245" s="94" t="s">
        <v>156</v>
      </c>
      <c r="P245" s="94"/>
      <c r="Q245" s="94"/>
      <c r="R245" s="94"/>
      <c r="S245" s="114"/>
      <c r="T245" s="110" t="str">
        <f t="shared" si="52"/>
        <v>Verkeer</v>
      </c>
      <c r="U245" s="110" t="str">
        <f t="shared" si="53"/>
        <v>AQL 7%</v>
      </c>
      <c r="V245" s="114"/>
      <c r="W245" s="170">
        <v>100</v>
      </c>
      <c r="X245" s="114"/>
      <c r="Y245" s="113">
        <f t="shared" si="54"/>
        <v>15.299999999999999</v>
      </c>
      <c r="Z245" s="115">
        <f t="shared" si="55"/>
        <v>0</v>
      </c>
      <c r="AA245" s="114"/>
      <c r="AB245" s="113" t="str">
        <f t="shared" si="56"/>
        <v>_</v>
      </c>
      <c r="AC245" s="115" t="str">
        <f t="shared" si="57"/>
        <v>_</v>
      </c>
      <c r="AD245" s="114"/>
      <c r="AE245" s="113" t="str">
        <f t="shared" si="58"/>
        <v>_</v>
      </c>
      <c r="AF245" s="115" t="str">
        <f t="shared" si="59"/>
        <v>_</v>
      </c>
      <c r="AG245" s="114"/>
      <c r="AH245" s="113" t="str">
        <f t="shared" si="60"/>
        <v>_</v>
      </c>
      <c r="AI245" s="115" t="str">
        <f t="shared" si="61"/>
        <v>_</v>
      </c>
      <c r="AJ245" s="114"/>
      <c r="AK245" s="113">
        <f t="shared" si="62"/>
        <v>15.299999999999999</v>
      </c>
      <c r="AL245" s="115">
        <f t="shared" si="63"/>
        <v>0</v>
      </c>
      <c r="AM245" s="114"/>
    </row>
    <row r="246" spans="1:39" ht="13.2">
      <c r="A246" s="6">
        <v>2</v>
      </c>
      <c r="B246" s="111" t="s">
        <v>36</v>
      </c>
      <c r="C246" s="153" t="s">
        <v>602</v>
      </c>
      <c r="D246" s="165" t="s">
        <v>607</v>
      </c>
      <c r="E246" s="167" t="s">
        <v>537</v>
      </c>
      <c r="F246" s="94">
        <v>6</v>
      </c>
      <c r="G246" s="111" t="str">
        <f t="shared" si="48"/>
        <v>Leslokalen theorie</v>
      </c>
      <c r="H246" s="164" t="s">
        <v>388</v>
      </c>
      <c r="I246" s="112">
        <v>1</v>
      </c>
      <c r="J246" s="111" t="str">
        <f t="shared" si="49"/>
        <v>Vloerafwerking met polymeer beschermlaag</v>
      </c>
      <c r="K246" s="168">
        <v>19.11</v>
      </c>
      <c r="L246" s="113">
        <f t="shared" si="50"/>
        <v>19.11</v>
      </c>
      <c r="M246" s="138">
        <f t="shared" si="51"/>
        <v>0</v>
      </c>
      <c r="N246" s="114"/>
      <c r="O246" s="94" t="s">
        <v>162</v>
      </c>
      <c r="P246" s="94"/>
      <c r="Q246" s="94"/>
      <c r="R246" s="94"/>
      <c r="S246" s="114"/>
      <c r="T246" s="110" t="str">
        <f t="shared" si="52"/>
        <v>Les</v>
      </c>
      <c r="U246" s="110" t="str">
        <f t="shared" si="53"/>
        <v>AQL 7%</v>
      </c>
      <c r="V246" s="114"/>
      <c r="W246" s="170">
        <v>100</v>
      </c>
      <c r="X246" s="114"/>
      <c r="Y246" s="113">
        <f t="shared" si="54"/>
        <v>23.696400000000001</v>
      </c>
      <c r="Z246" s="115">
        <f t="shared" si="55"/>
        <v>0</v>
      </c>
      <c r="AA246" s="114"/>
      <c r="AB246" s="113" t="str">
        <f t="shared" si="56"/>
        <v>_</v>
      </c>
      <c r="AC246" s="115" t="str">
        <f t="shared" si="57"/>
        <v>_</v>
      </c>
      <c r="AD246" s="114"/>
      <c r="AE246" s="113" t="str">
        <f t="shared" si="58"/>
        <v>_</v>
      </c>
      <c r="AF246" s="115" t="str">
        <f t="shared" si="59"/>
        <v>_</v>
      </c>
      <c r="AG246" s="114"/>
      <c r="AH246" s="113" t="str">
        <f t="shared" si="60"/>
        <v>_</v>
      </c>
      <c r="AI246" s="115" t="str">
        <f t="shared" si="61"/>
        <v>_</v>
      </c>
      <c r="AJ246" s="114"/>
      <c r="AK246" s="113">
        <f t="shared" si="62"/>
        <v>23.696400000000001</v>
      </c>
      <c r="AL246" s="115">
        <f t="shared" si="63"/>
        <v>0</v>
      </c>
      <c r="AM246" s="114"/>
    </row>
    <row r="247" spans="1:39" ht="13.2">
      <c r="A247" s="6">
        <v>2</v>
      </c>
      <c r="B247" s="111" t="s">
        <v>36</v>
      </c>
      <c r="C247" s="153" t="s">
        <v>602</v>
      </c>
      <c r="D247" s="165" t="s">
        <v>608</v>
      </c>
      <c r="E247" s="167" t="s">
        <v>475</v>
      </c>
      <c r="F247" s="94">
        <v>6</v>
      </c>
      <c r="G247" s="111" t="str">
        <f t="shared" si="48"/>
        <v>Leslokalen theorie</v>
      </c>
      <c r="H247" s="164" t="s">
        <v>388</v>
      </c>
      <c r="I247" s="112">
        <v>1</v>
      </c>
      <c r="J247" s="111" t="str">
        <f t="shared" si="49"/>
        <v>Vloerafwerking met polymeer beschermlaag</v>
      </c>
      <c r="K247" s="168">
        <v>80.34</v>
      </c>
      <c r="L247" s="113">
        <f t="shared" si="50"/>
        <v>80.34</v>
      </c>
      <c r="M247" s="138">
        <f t="shared" si="51"/>
        <v>0</v>
      </c>
      <c r="N247" s="114"/>
      <c r="O247" s="94" t="s">
        <v>162</v>
      </c>
      <c r="P247" s="94"/>
      <c r="Q247" s="94"/>
      <c r="R247" s="94"/>
      <c r="S247" s="114"/>
      <c r="T247" s="110" t="str">
        <f t="shared" si="52"/>
        <v>Les</v>
      </c>
      <c r="U247" s="110" t="str">
        <f t="shared" si="53"/>
        <v>AQL 7%</v>
      </c>
      <c r="V247" s="114"/>
      <c r="W247" s="170">
        <v>100</v>
      </c>
      <c r="X247" s="114"/>
      <c r="Y247" s="113">
        <f t="shared" si="54"/>
        <v>99.621600000000001</v>
      </c>
      <c r="Z247" s="115">
        <f t="shared" si="55"/>
        <v>0</v>
      </c>
      <c r="AA247" s="114"/>
      <c r="AB247" s="113" t="str">
        <f t="shared" si="56"/>
        <v>_</v>
      </c>
      <c r="AC247" s="115" t="str">
        <f t="shared" si="57"/>
        <v>_</v>
      </c>
      <c r="AD247" s="114"/>
      <c r="AE247" s="113" t="str">
        <f t="shared" si="58"/>
        <v>_</v>
      </c>
      <c r="AF247" s="115" t="str">
        <f t="shared" si="59"/>
        <v>_</v>
      </c>
      <c r="AG247" s="114"/>
      <c r="AH247" s="113" t="str">
        <f t="shared" si="60"/>
        <v>_</v>
      </c>
      <c r="AI247" s="115" t="str">
        <f t="shared" si="61"/>
        <v>_</v>
      </c>
      <c r="AJ247" s="114"/>
      <c r="AK247" s="113">
        <f t="shared" si="62"/>
        <v>99.621600000000001</v>
      </c>
      <c r="AL247" s="115">
        <f t="shared" si="63"/>
        <v>0</v>
      </c>
      <c r="AM247" s="114"/>
    </row>
    <row r="248" spans="1:39" ht="13.2">
      <c r="A248" s="6">
        <v>2</v>
      </c>
      <c r="B248" s="111" t="s">
        <v>36</v>
      </c>
      <c r="C248" s="153" t="s">
        <v>602</v>
      </c>
      <c r="D248" s="165" t="s">
        <v>609</v>
      </c>
      <c r="E248" s="167" t="s">
        <v>475</v>
      </c>
      <c r="F248" s="94">
        <v>6</v>
      </c>
      <c r="G248" s="111" t="str">
        <f t="shared" si="48"/>
        <v>Leslokalen theorie</v>
      </c>
      <c r="H248" s="164" t="s">
        <v>388</v>
      </c>
      <c r="I248" s="112">
        <v>1</v>
      </c>
      <c r="J248" s="111" t="str">
        <f t="shared" si="49"/>
        <v>Vloerafwerking met polymeer beschermlaag</v>
      </c>
      <c r="K248" s="168">
        <v>34.880000000000003</v>
      </c>
      <c r="L248" s="113">
        <f t="shared" si="50"/>
        <v>34.880000000000003</v>
      </c>
      <c r="M248" s="138">
        <f t="shared" si="51"/>
        <v>0</v>
      </c>
      <c r="N248" s="114"/>
      <c r="O248" s="94" t="s">
        <v>162</v>
      </c>
      <c r="P248" s="94"/>
      <c r="Q248" s="94"/>
      <c r="R248" s="94"/>
      <c r="S248" s="114"/>
      <c r="T248" s="110" t="str">
        <f t="shared" si="52"/>
        <v>Les</v>
      </c>
      <c r="U248" s="110" t="str">
        <f t="shared" si="53"/>
        <v>AQL 7%</v>
      </c>
      <c r="V248" s="114"/>
      <c r="W248" s="170">
        <v>100</v>
      </c>
      <c r="X248" s="114"/>
      <c r="Y248" s="113">
        <f t="shared" si="54"/>
        <v>43.251199999999997</v>
      </c>
      <c r="Z248" s="115">
        <f t="shared" si="55"/>
        <v>0</v>
      </c>
      <c r="AA248" s="114"/>
      <c r="AB248" s="113" t="str">
        <f t="shared" si="56"/>
        <v>_</v>
      </c>
      <c r="AC248" s="115" t="str">
        <f t="shared" si="57"/>
        <v>_</v>
      </c>
      <c r="AD248" s="114"/>
      <c r="AE248" s="113" t="str">
        <f t="shared" si="58"/>
        <v>_</v>
      </c>
      <c r="AF248" s="115" t="str">
        <f t="shared" si="59"/>
        <v>_</v>
      </c>
      <c r="AG248" s="114"/>
      <c r="AH248" s="113" t="str">
        <f t="shared" si="60"/>
        <v>_</v>
      </c>
      <c r="AI248" s="115" t="str">
        <f t="shared" si="61"/>
        <v>_</v>
      </c>
      <c r="AJ248" s="114"/>
      <c r="AK248" s="113">
        <f t="shared" si="62"/>
        <v>43.251199999999997</v>
      </c>
      <c r="AL248" s="115">
        <f t="shared" si="63"/>
        <v>0</v>
      </c>
      <c r="AM248" s="114"/>
    </row>
    <row r="250" spans="1:39">
      <c r="K250" s="169">
        <f>SUM(K5:K248)</f>
        <v>17412.895000000037</v>
      </c>
      <c r="L250" s="169">
        <f t="shared" ref="L250:M250" si="64">SUM(L5:L248)</f>
        <v>17412.895000000037</v>
      </c>
      <c r="M250" s="169">
        <f t="shared" si="64"/>
        <v>0</v>
      </c>
      <c r="AK250" s="119">
        <f>SUM(AK5:AK248)</f>
        <v>25215.975800000007</v>
      </c>
    </row>
  </sheetData>
  <sheetProtection algorithmName="SHA-512" hashValue="e0kZ8xpTn5hIHTJlgu0I6QGlB2Pqxgh5J2u1Ho87U4xfZvDBTFOfVKsYk6Fb6yQM7YKqkGKcO0xU0+h4/uUPBg==" saltValue="T1FpnJKeRTw5hocr3WZ3dg==" spinCount="100000" sheet="1" sort="0" autoFilter="0"/>
  <protectedRanges>
    <protectedRange sqref="W5:W248" name="Bereik1"/>
  </protectedRanges>
  <autoFilter ref="A4:AO248" xr:uid="{00000000-0001-0000-0600-000000000000}"/>
  <mergeCells count="8">
    <mergeCell ref="B1:D1"/>
    <mergeCell ref="AH3:AI3"/>
    <mergeCell ref="AK3:AL3"/>
    <mergeCell ref="T3:U3"/>
    <mergeCell ref="O3:R3"/>
    <mergeCell ref="Y3:Z3"/>
    <mergeCell ref="AB3:AC3"/>
    <mergeCell ref="AE3:AF3"/>
  </mergeCells>
  <phoneticPr fontId="48" type="noConversion"/>
  <dataValidations count="3">
    <dataValidation type="list" allowBlank="1" showInputMessage="1" showErrorMessage="1" sqref="F67:F73 F93:F94 F5:F13 F125:F129 F75:F91 F18 F112:F116 F64 F35:F36 F119:F122 F16 F20 F23:F33 F237:F241 F38:F62 F96:F110 F131:F147 F149:F151 F153:F157 F160 F164 F177 F179 F197:F198 F209:F210 F215 F221:F226 F229 F231:F234 F246:F247" xr:uid="{00000000-0002-0000-0600-000001000000}">
      <formula1 xml:space="preserve"> Ruimte_code</formula1>
    </dataValidation>
    <dataValidation type="list" allowBlank="1" showInputMessage="1" showErrorMessage="1" sqref="I244:I247 I170:I183 I185:I186 I189 I191 I201 I204:I207 I209:I227 I229:I234 I237:I242 I193:I198 I5:I160 I164:I166" xr:uid="{00000000-0002-0000-0600-000002000000}">
      <formula1>Vloer_code</formula1>
    </dataValidation>
    <dataValidation type="list" allowBlank="1" showInputMessage="1" showErrorMessage="1" sqref="P5:R248" xr:uid="{00000000-0002-0000-0600-000000000000}">
      <formula1>Frequenties</formula1>
    </dataValidation>
  </dataValidations>
  <pageMargins left="0.70866141732283472" right="0.70866141732283472"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CA590FF-31D5-42B4-8582-65EE7C8F14C0}">
          <x14:formula1>
            <xm:f>Productienormen!$A$25:$A$40</xm:f>
          </x14:formula1>
          <xm:sqref>O5:O248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01049-C040-4087-B4F7-EA087850CE33}">
  <dimension ref="A1:L75"/>
  <sheetViews>
    <sheetView zoomScaleNormal="100" workbookViewId="0"/>
  </sheetViews>
  <sheetFormatPr defaultRowHeight="13.8"/>
  <cols>
    <col min="1" max="1" width="11.59765625" style="8" bestFit="1" customWidth="1"/>
    <col min="2" max="2" width="46" style="8" bestFit="1" customWidth="1"/>
    <col min="3" max="3" width="80.69921875" style="8" bestFit="1" customWidth="1"/>
    <col min="4" max="4" width="14.5" style="134" bestFit="1" customWidth="1"/>
    <col min="5" max="6" width="10.59765625" style="119" customWidth="1"/>
    <col min="7" max="7" width="13" style="8" bestFit="1" customWidth="1"/>
    <col min="8" max="8" width="12.59765625" style="8" bestFit="1" customWidth="1"/>
    <col min="9" max="9" width="42.09765625" style="8" bestFit="1" customWidth="1"/>
  </cols>
  <sheetData>
    <row r="1" spans="1:12">
      <c r="B1" s="145" t="s">
        <v>37</v>
      </c>
      <c r="C1" s="146"/>
      <c r="D1" s="146"/>
    </row>
    <row r="3" spans="1:12">
      <c r="A3" s="18" t="s">
        <v>610</v>
      </c>
      <c r="B3" s="18"/>
      <c r="C3" s="18"/>
      <c r="D3" s="143"/>
      <c r="E3" s="139"/>
      <c r="F3" s="139"/>
      <c r="G3" s="18"/>
      <c r="H3" s="18"/>
      <c r="I3" s="18"/>
    </row>
    <row r="5" spans="1:12">
      <c r="A5" s="109" t="s">
        <v>31</v>
      </c>
      <c r="B5" s="109" t="s">
        <v>186</v>
      </c>
      <c r="C5" s="109"/>
      <c r="D5" s="144" t="s">
        <v>187</v>
      </c>
      <c r="E5" s="140" t="s">
        <v>611</v>
      </c>
      <c r="F5" s="140" t="s">
        <v>90</v>
      </c>
      <c r="G5" s="109" t="s">
        <v>612</v>
      </c>
      <c r="H5" s="109" t="s">
        <v>192</v>
      </c>
      <c r="I5" s="109" t="s">
        <v>193</v>
      </c>
    </row>
    <row r="6" spans="1:12">
      <c r="A6" s="117">
        <v>1</v>
      </c>
      <c r="B6" s="4" t="str">
        <f>VLOOKUP(A6,'Overzicht locaties'!$B$5:$D$13,3,0)</f>
        <v>Schoolgebouw</v>
      </c>
      <c r="C6" s="94" t="s">
        <v>119</v>
      </c>
      <c r="D6" s="5">
        <v>0</v>
      </c>
      <c r="E6" s="131">
        <v>0</v>
      </c>
      <c r="F6" s="131" t="s">
        <v>119</v>
      </c>
      <c r="G6" s="157">
        <v>0</v>
      </c>
      <c r="H6" s="116">
        <f>D6*G6</f>
        <v>0</v>
      </c>
      <c r="I6" s="127"/>
      <c r="L6" s="8"/>
    </row>
    <row r="7" spans="1:12">
      <c r="A7" s="117">
        <v>2</v>
      </c>
      <c r="B7" s="4" t="str">
        <f>VLOOKUP(A7,'Overzicht locaties'!$B$5:$D$13,3,0)</f>
        <v>Schoolgebouw</v>
      </c>
      <c r="C7" s="8" t="s">
        <v>613</v>
      </c>
      <c r="D7" s="5">
        <v>52</v>
      </c>
      <c r="E7" s="131">
        <v>1</v>
      </c>
      <c r="F7" s="131" t="s">
        <v>614</v>
      </c>
      <c r="G7" s="150">
        <v>0</v>
      </c>
      <c r="H7" s="116">
        <f>D7*G7</f>
        <v>0</v>
      </c>
      <c r="I7" s="127" t="s">
        <v>615</v>
      </c>
      <c r="L7" s="8"/>
    </row>
    <row r="8" spans="1:12">
      <c r="A8" s="117">
        <v>3</v>
      </c>
      <c r="B8" s="4" t="e">
        <f>VLOOKUP(A8,'Overzicht locaties'!$B$5:$D$13,3,0)</f>
        <v>#N/A</v>
      </c>
      <c r="C8" s="94" t="s">
        <v>119</v>
      </c>
      <c r="D8" s="5">
        <f>$D$6</f>
        <v>0</v>
      </c>
      <c r="E8" s="131">
        <f>$E$6</f>
        <v>0</v>
      </c>
      <c r="F8" s="131" t="str">
        <f>$F$6</f>
        <v>N.v.t.</v>
      </c>
      <c r="G8" s="157">
        <v>0</v>
      </c>
      <c r="H8" s="116">
        <f t="shared" ref="H8" si="0">D8*G8</f>
        <v>0</v>
      </c>
      <c r="I8" s="127"/>
      <c r="L8" s="8"/>
    </row>
    <row r="9" spans="1:12">
      <c r="A9" s="117">
        <v>4</v>
      </c>
      <c r="B9" s="4" t="e">
        <f>VLOOKUP(A9,'Overzicht locaties'!$B$5:$D$13,3,0)</f>
        <v>#N/A</v>
      </c>
      <c r="C9" s="94" t="s">
        <v>616</v>
      </c>
      <c r="D9" s="5">
        <v>52</v>
      </c>
      <c r="E9" s="131">
        <v>5</v>
      </c>
      <c r="F9" s="131" t="s">
        <v>617</v>
      </c>
      <c r="G9" s="150">
        <v>0</v>
      </c>
      <c r="H9" s="116">
        <f>D9*G9</f>
        <v>0</v>
      </c>
      <c r="I9" s="127"/>
      <c r="L9" s="8"/>
    </row>
    <row r="10" spans="1:12">
      <c r="A10" s="117">
        <v>5</v>
      </c>
      <c r="B10" s="4" t="e">
        <f>VLOOKUP(A10,'Overzicht locaties'!$B$5:$D$13,3,0)</f>
        <v>#N/A</v>
      </c>
      <c r="C10" s="94" t="s">
        <v>119</v>
      </c>
      <c r="D10" s="5">
        <f t="shared" ref="D10:D11" si="1">$D$6</f>
        <v>0</v>
      </c>
      <c r="E10" s="131">
        <f t="shared" ref="E10:E11" si="2">$E$6</f>
        <v>0</v>
      </c>
      <c r="F10" s="131" t="str">
        <f t="shared" ref="F10:F11" si="3">$F$6</f>
        <v>N.v.t.</v>
      </c>
      <c r="G10" s="157">
        <v>0</v>
      </c>
      <c r="H10" s="116">
        <f t="shared" ref="H10:H68" si="4">D10*G10</f>
        <v>0</v>
      </c>
      <c r="I10" s="127"/>
      <c r="L10" s="8"/>
    </row>
    <row r="11" spans="1:12">
      <c r="A11" s="117">
        <v>6</v>
      </c>
      <c r="B11" s="4" t="e">
        <f>VLOOKUP(A11,'Overzicht locaties'!$B$5:$D$13,3,0)</f>
        <v>#N/A</v>
      </c>
      <c r="C11" s="94" t="s">
        <v>119</v>
      </c>
      <c r="D11" s="5">
        <f t="shared" si="1"/>
        <v>0</v>
      </c>
      <c r="E11" s="131">
        <f t="shared" si="2"/>
        <v>0</v>
      </c>
      <c r="F11" s="131" t="str">
        <f t="shared" si="3"/>
        <v>N.v.t.</v>
      </c>
      <c r="G11" s="157">
        <v>0</v>
      </c>
      <c r="H11" s="116">
        <f t="shared" si="4"/>
        <v>0</v>
      </c>
      <c r="I11" s="127"/>
      <c r="L11" s="8"/>
    </row>
    <row r="12" spans="1:12">
      <c r="A12" s="117">
        <v>7</v>
      </c>
      <c r="B12" s="4" t="e">
        <f>VLOOKUP(A12,'Overzicht locaties'!$B$5:$D$13,3,0)</f>
        <v>#N/A</v>
      </c>
      <c r="C12" s="158" t="s">
        <v>618</v>
      </c>
      <c r="D12" s="5">
        <v>52</v>
      </c>
      <c r="E12" s="131">
        <v>5</v>
      </c>
      <c r="F12" s="131" t="s">
        <v>619</v>
      </c>
      <c r="G12" s="150">
        <v>0</v>
      </c>
      <c r="H12" s="116">
        <f>D12*E12*G12</f>
        <v>0</v>
      </c>
      <c r="I12" s="127"/>
    </row>
    <row r="13" spans="1:12">
      <c r="A13" s="155">
        <v>7</v>
      </c>
      <c r="B13" s="155" t="e">
        <f>VLOOKUP(A13,'Overzicht locaties'!$B$5:$D$13,3,0)</f>
        <v>#N/A</v>
      </c>
      <c r="C13" s="94" t="s">
        <v>616</v>
      </c>
      <c r="D13" s="5">
        <f>$D$9</f>
        <v>52</v>
      </c>
      <c r="E13" s="131">
        <f>$E$9</f>
        <v>5</v>
      </c>
      <c r="F13" s="131" t="str">
        <f>$F$9</f>
        <v>m2</v>
      </c>
      <c r="G13" s="150">
        <v>0</v>
      </c>
      <c r="H13" s="116">
        <f>D13*G13</f>
        <v>0</v>
      </c>
      <c r="I13" s="127"/>
    </row>
    <row r="14" spans="1:12">
      <c r="A14" s="155">
        <v>7</v>
      </c>
      <c r="B14" s="155" t="e">
        <f>VLOOKUP(A14,'Overzicht locaties'!$B$5:$D$13,3,0)</f>
        <v>#N/A</v>
      </c>
      <c r="C14" s="94" t="s">
        <v>613</v>
      </c>
      <c r="D14" s="5">
        <f>$D$7</f>
        <v>52</v>
      </c>
      <c r="E14" s="131">
        <f>$E$7</f>
        <v>1</v>
      </c>
      <c r="F14" s="131" t="str">
        <f>$F$7</f>
        <v>week</v>
      </c>
      <c r="G14" s="150">
        <v>0</v>
      </c>
      <c r="H14" s="116">
        <f>D14*G14</f>
        <v>0</v>
      </c>
      <c r="I14" s="127" t="str">
        <f>$I$7</f>
        <v>wasvergoeding per week</v>
      </c>
    </row>
    <row r="15" spans="1:12">
      <c r="A15" s="117">
        <v>8</v>
      </c>
      <c r="B15" s="4" t="e">
        <f>VLOOKUP(A15,'Overzicht locaties'!$B$5:$D$13,3,0)</f>
        <v>#N/A</v>
      </c>
      <c r="C15" s="158" t="s">
        <v>618</v>
      </c>
      <c r="D15" s="5">
        <f>$D$12</f>
        <v>52</v>
      </c>
      <c r="E15" s="160">
        <v>0</v>
      </c>
      <c r="F15" s="131" t="str">
        <f>$F$12</f>
        <v>stuks</v>
      </c>
      <c r="G15" s="150">
        <v>0</v>
      </c>
      <c r="H15" s="116">
        <f>D15*E15*G15</f>
        <v>0</v>
      </c>
      <c r="I15" s="127" t="s">
        <v>620</v>
      </c>
    </row>
    <row r="16" spans="1:12">
      <c r="A16" s="155">
        <v>8</v>
      </c>
      <c r="B16" s="155" t="e">
        <f>VLOOKUP(A16,'Overzicht locaties'!$B$5:$D$13,3,0)</f>
        <v>#N/A</v>
      </c>
      <c r="C16" s="94" t="s">
        <v>616</v>
      </c>
      <c r="D16" s="5">
        <f>$D$9</f>
        <v>52</v>
      </c>
      <c r="E16" s="131">
        <f>$E$9</f>
        <v>5</v>
      </c>
      <c r="F16" s="131" t="str">
        <f>$F$9</f>
        <v>m2</v>
      </c>
      <c r="G16" s="150">
        <v>0</v>
      </c>
      <c r="H16" s="116">
        <f>D16*G16</f>
        <v>0</v>
      </c>
      <c r="I16" s="127"/>
    </row>
    <row r="17" spans="1:9">
      <c r="A17" s="155">
        <v>8</v>
      </c>
      <c r="B17" s="155" t="e">
        <f>VLOOKUP(A17,'Overzicht locaties'!$B$5:$D$13,3,0)</f>
        <v>#N/A</v>
      </c>
      <c r="C17" s="94" t="s">
        <v>613</v>
      </c>
      <c r="D17" s="5">
        <f>$D$7</f>
        <v>52</v>
      </c>
      <c r="E17" s="131">
        <f>$E$7</f>
        <v>1</v>
      </c>
      <c r="F17" s="131" t="str">
        <f>$F$7</f>
        <v>week</v>
      </c>
      <c r="G17" s="150">
        <v>0</v>
      </c>
      <c r="H17" s="116">
        <f>D17*G17</f>
        <v>0</v>
      </c>
      <c r="I17" s="127" t="str">
        <f>$I$7</f>
        <v>wasvergoeding per week</v>
      </c>
    </row>
    <row r="18" spans="1:9">
      <c r="A18" s="117">
        <v>9</v>
      </c>
      <c r="B18" s="4" t="e">
        <f>VLOOKUP(A18,'Overzicht locaties'!$B$5:$D$13,3,0)</f>
        <v>#N/A</v>
      </c>
      <c r="C18" s="94" t="s">
        <v>119</v>
      </c>
      <c r="D18" s="5">
        <f t="shared" ref="D18:D19" si="5">$D$6</f>
        <v>0</v>
      </c>
      <c r="E18" s="131">
        <f t="shared" ref="E18:E19" si="6">$E$6</f>
        <v>0</v>
      </c>
      <c r="F18" s="131" t="str">
        <f t="shared" ref="F18:F19" si="7">$F$6</f>
        <v>N.v.t.</v>
      </c>
      <c r="G18" s="157">
        <v>0</v>
      </c>
      <c r="H18" s="116">
        <f t="shared" si="4"/>
        <v>0</v>
      </c>
      <c r="I18" s="127"/>
    </row>
    <row r="19" spans="1:9">
      <c r="A19" s="117">
        <v>10</v>
      </c>
      <c r="B19" s="4" t="e">
        <f>VLOOKUP(A19,'Overzicht locaties'!$B$5:$D$13,3,0)</f>
        <v>#N/A</v>
      </c>
      <c r="C19" s="94" t="s">
        <v>119</v>
      </c>
      <c r="D19" s="5">
        <f t="shared" si="5"/>
        <v>0</v>
      </c>
      <c r="E19" s="131">
        <f t="shared" si="6"/>
        <v>0</v>
      </c>
      <c r="F19" s="131" t="str">
        <f t="shared" si="7"/>
        <v>N.v.t.</v>
      </c>
      <c r="G19" s="157">
        <v>0</v>
      </c>
      <c r="H19" s="116">
        <f t="shared" si="4"/>
        <v>0</v>
      </c>
      <c r="I19" s="127"/>
    </row>
    <row r="20" spans="1:9">
      <c r="A20" s="117">
        <v>11</v>
      </c>
      <c r="B20" s="4" t="e">
        <f>VLOOKUP(A20,'Overzicht locaties'!$B$5:$D$13,3,0)</f>
        <v>#N/A</v>
      </c>
      <c r="C20" s="158" t="s">
        <v>618</v>
      </c>
      <c r="D20" s="5">
        <f>$D$12</f>
        <v>52</v>
      </c>
      <c r="E20" s="160">
        <v>1</v>
      </c>
      <c r="F20" s="131" t="str">
        <f>$F$12</f>
        <v>stuks</v>
      </c>
      <c r="G20" s="150">
        <v>0</v>
      </c>
      <c r="H20" s="116">
        <f>D20*E20*G20</f>
        <v>0</v>
      </c>
      <c r="I20" s="127"/>
    </row>
    <row r="21" spans="1:9">
      <c r="A21" s="155">
        <v>11</v>
      </c>
      <c r="B21" s="155" t="e">
        <f>VLOOKUP(A21,'Overzicht locaties'!$B$5:$D$13,3,0)</f>
        <v>#N/A</v>
      </c>
      <c r="C21" s="94" t="s">
        <v>621</v>
      </c>
      <c r="D21" s="5">
        <v>12</v>
      </c>
      <c r="E21" s="131">
        <v>1</v>
      </c>
      <c r="F21" s="131" t="s">
        <v>619</v>
      </c>
      <c r="G21" s="150">
        <v>0</v>
      </c>
      <c r="H21" s="116">
        <f>D21*E21*G21</f>
        <v>0</v>
      </c>
      <c r="I21" s="127"/>
    </row>
    <row r="22" spans="1:9">
      <c r="A22" s="155">
        <v>11</v>
      </c>
      <c r="B22" s="155" t="e">
        <f>VLOOKUP(A22,'Overzicht locaties'!$B$5:$D$13,3,0)</f>
        <v>#N/A</v>
      </c>
      <c r="C22" s="94" t="s">
        <v>622</v>
      </c>
      <c r="D22" s="5">
        <v>4</v>
      </c>
      <c r="E22" s="131">
        <v>1</v>
      </c>
      <c r="F22" s="131" t="s">
        <v>619</v>
      </c>
      <c r="G22" s="150">
        <v>0</v>
      </c>
      <c r="H22" s="116">
        <f>D22*E22*G22</f>
        <v>0</v>
      </c>
      <c r="I22" s="127"/>
    </row>
    <row r="23" spans="1:9">
      <c r="A23" s="155">
        <v>11</v>
      </c>
      <c r="B23" s="155" t="e">
        <f>VLOOKUP(A23,'Overzicht locaties'!$B$5:$D$13,3,0)</f>
        <v>#N/A</v>
      </c>
      <c r="C23" s="94" t="s">
        <v>616</v>
      </c>
      <c r="D23" s="5">
        <f>$D$9</f>
        <v>52</v>
      </c>
      <c r="E23" s="131">
        <f>$E$9</f>
        <v>5</v>
      </c>
      <c r="F23" s="131" t="str">
        <f>$F$9</f>
        <v>m2</v>
      </c>
      <c r="G23" s="150">
        <v>0</v>
      </c>
      <c r="H23" s="116">
        <f>D23*G23</f>
        <v>0</v>
      </c>
      <c r="I23" s="127"/>
    </row>
    <row r="24" spans="1:9">
      <c r="A24" s="117">
        <v>12</v>
      </c>
      <c r="B24" s="4" t="e">
        <f>VLOOKUP(A24,'Overzicht locaties'!$B$5:$D$13,3,0)</f>
        <v>#N/A</v>
      </c>
      <c r="C24" s="94" t="s">
        <v>613</v>
      </c>
      <c r="D24" s="5">
        <f>$D$7</f>
        <v>52</v>
      </c>
      <c r="E24" s="131">
        <f>$E$7</f>
        <v>1</v>
      </c>
      <c r="F24" s="131" t="str">
        <f>$F$7</f>
        <v>week</v>
      </c>
      <c r="G24" s="150">
        <v>0</v>
      </c>
      <c r="H24" s="116">
        <f>D24*G24</f>
        <v>0</v>
      </c>
      <c r="I24" s="127" t="str">
        <f>$I$7</f>
        <v>wasvergoeding per week</v>
      </c>
    </row>
    <row r="25" spans="1:9">
      <c r="A25" s="117">
        <v>13</v>
      </c>
      <c r="B25" s="4" t="e">
        <f>VLOOKUP(A25,'Overzicht locaties'!$B$5:$D$13,3,0)</f>
        <v>#N/A</v>
      </c>
      <c r="C25" s="94" t="s">
        <v>621</v>
      </c>
      <c r="D25" s="5">
        <f>$D$21</f>
        <v>12</v>
      </c>
      <c r="E25" s="131">
        <f>$E$21</f>
        <v>1</v>
      </c>
      <c r="F25" s="131" t="str">
        <f>$F$21</f>
        <v>stuks</v>
      </c>
      <c r="G25" s="150">
        <v>0</v>
      </c>
      <c r="H25" s="116">
        <f>D25*E25*G25</f>
        <v>0</v>
      </c>
      <c r="I25" s="127"/>
    </row>
    <row r="26" spans="1:9">
      <c r="A26" s="155">
        <v>13</v>
      </c>
      <c r="B26" s="155" t="e">
        <f>VLOOKUP(A26,'Overzicht locaties'!$B$5:$D$13,3,0)</f>
        <v>#N/A</v>
      </c>
      <c r="C26" s="94" t="s">
        <v>622</v>
      </c>
      <c r="D26" s="5">
        <f>$D$22</f>
        <v>4</v>
      </c>
      <c r="E26" s="131">
        <f>$E$22</f>
        <v>1</v>
      </c>
      <c r="F26" s="131" t="str">
        <f>$F$22</f>
        <v>stuks</v>
      </c>
      <c r="G26" s="150">
        <v>0</v>
      </c>
      <c r="H26" s="116">
        <f>D26*E26*G26</f>
        <v>0</v>
      </c>
      <c r="I26" s="127"/>
    </row>
    <row r="27" spans="1:9">
      <c r="A27" s="155">
        <v>13</v>
      </c>
      <c r="B27" s="155" t="e">
        <f>VLOOKUP(A27,'Overzicht locaties'!$B$5:$D$13,3,0)</f>
        <v>#N/A</v>
      </c>
      <c r="C27" s="94" t="s">
        <v>613</v>
      </c>
      <c r="D27" s="5">
        <f>$D$7</f>
        <v>52</v>
      </c>
      <c r="E27" s="131">
        <f>$E$7</f>
        <v>1</v>
      </c>
      <c r="F27" s="131" t="str">
        <f>$F$7</f>
        <v>week</v>
      </c>
      <c r="G27" s="150">
        <v>0</v>
      </c>
      <c r="H27" s="116">
        <f>D27*G27</f>
        <v>0</v>
      </c>
      <c r="I27" s="127" t="str">
        <f>$I$7</f>
        <v>wasvergoeding per week</v>
      </c>
    </row>
    <row r="28" spans="1:9">
      <c r="A28" s="117">
        <v>14</v>
      </c>
      <c r="B28" s="4" t="e">
        <f>VLOOKUP(A28,'Overzicht locaties'!$B$5:$D$13,3,0)</f>
        <v>#N/A</v>
      </c>
      <c r="C28" s="94" t="s">
        <v>622</v>
      </c>
      <c r="D28" s="5">
        <f>$D$22</f>
        <v>4</v>
      </c>
      <c r="E28" s="131">
        <f>$E$22</f>
        <v>1</v>
      </c>
      <c r="F28" s="131" t="str">
        <f>$F$22</f>
        <v>stuks</v>
      </c>
      <c r="G28" s="150">
        <v>0</v>
      </c>
      <c r="H28" s="116">
        <f>D28*E28*G28</f>
        <v>0</v>
      </c>
      <c r="I28" s="127"/>
    </row>
    <row r="29" spans="1:9">
      <c r="A29" s="117">
        <v>15</v>
      </c>
      <c r="B29" s="4" t="e">
        <f>VLOOKUP(A29,'Overzicht locaties'!$B$5:$D$13,3,0)</f>
        <v>#N/A</v>
      </c>
      <c r="C29" s="94" t="s">
        <v>119</v>
      </c>
      <c r="D29" s="5">
        <f>$D$6</f>
        <v>0</v>
      </c>
      <c r="E29" s="131">
        <f>$E$6</f>
        <v>0</v>
      </c>
      <c r="F29" s="131" t="str">
        <f>$F$6</f>
        <v>N.v.t.</v>
      </c>
      <c r="G29" s="157">
        <v>0</v>
      </c>
      <c r="H29" s="116">
        <f t="shared" si="4"/>
        <v>0</v>
      </c>
      <c r="I29" s="127"/>
    </row>
    <row r="30" spans="1:9">
      <c r="A30" s="117">
        <v>16</v>
      </c>
      <c r="B30" s="4" t="e">
        <f>VLOOKUP(A30,'Overzicht locaties'!$B$5:$D$13,3,0)</f>
        <v>#N/A</v>
      </c>
      <c r="C30" s="158" t="s">
        <v>618</v>
      </c>
      <c r="D30" s="5">
        <f>$D$12</f>
        <v>52</v>
      </c>
      <c r="E30" s="160">
        <v>1</v>
      </c>
      <c r="F30" s="131" t="str">
        <f>$F$12</f>
        <v>stuks</v>
      </c>
      <c r="G30" s="150">
        <v>0</v>
      </c>
      <c r="H30" s="116">
        <f>D30*E30*G30</f>
        <v>0</v>
      </c>
      <c r="I30" s="127"/>
    </row>
    <row r="31" spans="1:9">
      <c r="A31" s="155">
        <v>16</v>
      </c>
      <c r="B31" s="155" t="e">
        <f>VLOOKUP(A31,'Overzicht locaties'!$B$5:$D$13,3,0)</f>
        <v>#N/A</v>
      </c>
      <c r="C31" s="94" t="s">
        <v>621</v>
      </c>
      <c r="D31" s="5">
        <f>$D$21</f>
        <v>12</v>
      </c>
      <c r="E31" s="131">
        <f>$E$21</f>
        <v>1</v>
      </c>
      <c r="F31" s="131" t="str">
        <f>$F$21</f>
        <v>stuks</v>
      </c>
      <c r="G31" s="150">
        <v>0</v>
      </c>
      <c r="H31" s="116">
        <f>D31*E31*G31</f>
        <v>0</v>
      </c>
      <c r="I31" s="127"/>
    </row>
    <row r="32" spans="1:9">
      <c r="A32" s="155">
        <v>16</v>
      </c>
      <c r="B32" s="155" t="e">
        <f>VLOOKUP(A32,'Overzicht locaties'!$B$5:$D$13,3,0)</f>
        <v>#N/A</v>
      </c>
      <c r="C32" s="94" t="s">
        <v>622</v>
      </c>
      <c r="D32" s="5">
        <f>$D$22</f>
        <v>4</v>
      </c>
      <c r="E32" s="131">
        <f>$E$22</f>
        <v>1</v>
      </c>
      <c r="F32" s="131" t="str">
        <f>$F$22</f>
        <v>stuks</v>
      </c>
      <c r="G32" s="150">
        <v>0</v>
      </c>
      <c r="H32" s="116">
        <f>D32*E32*G32</f>
        <v>0</v>
      </c>
      <c r="I32" s="127"/>
    </row>
    <row r="33" spans="1:9">
      <c r="A33" s="155">
        <v>16</v>
      </c>
      <c r="B33" s="155" t="e">
        <f>VLOOKUP(A33,'Overzicht locaties'!$B$5:$D$13,3,0)</f>
        <v>#N/A</v>
      </c>
      <c r="C33" s="94" t="s">
        <v>613</v>
      </c>
      <c r="D33" s="5">
        <f>$D$7</f>
        <v>52</v>
      </c>
      <c r="E33" s="131">
        <f>$E$7</f>
        <v>1</v>
      </c>
      <c r="F33" s="131" t="str">
        <f>$F$7</f>
        <v>week</v>
      </c>
      <c r="G33" s="150">
        <v>0</v>
      </c>
      <c r="H33" s="116">
        <f>D33*G33</f>
        <v>0</v>
      </c>
      <c r="I33" s="127" t="str">
        <f>$I$7</f>
        <v>wasvergoeding per week</v>
      </c>
    </row>
    <row r="34" spans="1:9">
      <c r="A34" s="117">
        <v>17</v>
      </c>
      <c r="B34" s="4" t="e">
        <f>VLOOKUP(A34,'Overzicht locaties'!$B$5:$D$13,3,0)</f>
        <v>#N/A</v>
      </c>
      <c r="C34" s="94" t="s">
        <v>119</v>
      </c>
      <c r="D34" s="5">
        <f t="shared" ref="D34:D35" si="8">$D$6</f>
        <v>0</v>
      </c>
      <c r="E34" s="131">
        <f t="shared" ref="E34:E35" si="9">$E$6</f>
        <v>0</v>
      </c>
      <c r="F34" s="131" t="str">
        <f t="shared" ref="F34:F35" si="10">$F$6</f>
        <v>N.v.t.</v>
      </c>
      <c r="G34" s="157">
        <v>0</v>
      </c>
      <c r="H34" s="116">
        <f t="shared" si="4"/>
        <v>0</v>
      </c>
      <c r="I34" s="127"/>
    </row>
    <row r="35" spans="1:9">
      <c r="A35" s="117">
        <v>18</v>
      </c>
      <c r="B35" s="4" t="e">
        <f>VLOOKUP(A35,'Overzicht locaties'!$B$5:$D$13,3,0)</f>
        <v>#N/A</v>
      </c>
      <c r="C35" s="94" t="s">
        <v>119</v>
      </c>
      <c r="D35" s="5">
        <f t="shared" si="8"/>
        <v>0</v>
      </c>
      <c r="E35" s="131">
        <f t="shared" si="9"/>
        <v>0</v>
      </c>
      <c r="F35" s="131" t="str">
        <f t="shared" si="10"/>
        <v>N.v.t.</v>
      </c>
      <c r="G35" s="157">
        <v>0</v>
      </c>
      <c r="H35" s="116">
        <f t="shared" si="4"/>
        <v>0</v>
      </c>
      <c r="I35" s="127"/>
    </row>
    <row r="36" spans="1:9">
      <c r="A36" s="117">
        <v>19</v>
      </c>
      <c r="B36" s="4" t="e">
        <f>VLOOKUP(A36,'Overzicht locaties'!$B$5:$D$13,3,0)</f>
        <v>#N/A</v>
      </c>
      <c r="C36" s="158" t="s">
        <v>618</v>
      </c>
      <c r="D36" s="5">
        <f>$D$12</f>
        <v>52</v>
      </c>
      <c r="E36" s="131">
        <v>1</v>
      </c>
      <c r="F36" s="131" t="str">
        <f>$F$12</f>
        <v>stuks</v>
      </c>
      <c r="G36" s="150">
        <v>0</v>
      </c>
      <c r="H36" s="116">
        <f>D36*E36*G36</f>
        <v>0</v>
      </c>
      <c r="I36" s="127"/>
    </row>
    <row r="37" spans="1:9">
      <c r="A37" s="155">
        <v>19</v>
      </c>
      <c r="B37" s="155" t="e">
        <f>VLOOKUP(A37,'Overzicht locaties'!$B$5:$D$13,3,0)</f>
        <v>#N/A</v>
      </c>
      <c r="C37" s="94" t="s">
        <v>616</v>
      </c>
      <c r="D37" s="5">
        <f>$D$9</f>
        <v>52</v>
      </c>
      <c r="E37" s="131">
        <f>$E$9</f>
        <v>5</v>
      </c>
      <c r="F37" s="131" t="str">
        <f>$F$9</f>
        <v>m2</v>
      </c>
      <c r="G37" s="150">
        <v>0</v>
      </c>
      <c r="H37" s="116">
        <f>D37*G37</f>
        <v>0</v>
      </c>
      <c r="I37" s="127"/>
    </row>
    <row r="38" spans="1:9">
      <c r="A38" s="155">
        <v>19</v>
      </c>
      <c r="B38" s="155" t="e">
        <f>VLOOKUP(A38,'Overzicht locaties'!$B$5:$D$13,3,0)</f>
        <v>#N/A</v>
      </c>
      <c r="C38" s="94" t="s">
        <v>613</v>
      </c>
      <c r="D38" s="5">
        <f>$D$7</f>
        <v>52</v>
      </c>
      <c r="E38" s="131">
        <f>$E$7</f>
        <v>1</v>
      </c>
      <c r="F38" s="131" t="str">
        <f>$F$7</f>
        <v>week</v>
      </c>
      <c r="G38" s="150">
        <v>0</v>
      </c>
      <c r="H38" s="116">
        <f>D38*G38</f>
        <v>0</v>
      </c>
      <c r="I38" s="127" t="str">
        <f>$I$7</f>
        <v>wasvergoeding per week</v>
      </c>
    </row>
    <row r="39" spans="1:9">
      <c r="A39" s="117">
        <v>20</v>
      </c>
      <c r="B39" s="4" t="e">
        <f>VLOOKUP(A39,'Overzicht locaties'!$B$5:$D$13,3,0)</f>
        <v>#N/A</v>
      </c>
      <c r="C39" s="158" t="s">
        <v>618</v>
      </c>
      <c r="D39" s="5">
        <f>$D$12</f>
        <v>52</v>
      </c>
      <c r="E39" s="131">
        <v>4</v>
      </c>
      <c r="F39" s="131" t="str">
        <f>$F$12</f>
        <v>stuks</v>
      </c>
      <c r="G39" s="150">
        <v>0</v>
      </c>
      <c r="H39" s="116">
        <f>D39*E39*G39</f>
        <v>0</v>
      </c>
      <c r="I39" s="127"/>
    </row>
    <row r="40" spans="1:9">
      <c r="A40" s="155">
        <v>20</v>
      </c>
      <c r="B40" s="155" t="e">
        <f>VLOOKUP(A40,'Overzicht locaties'!$B$5:$D$13,3,0)</f>
        <v>#N/A</v>
      </c>
      <c r="C40" s="94" t="s">
        <v>621</v>
      </c>
      <c r="D40" s="5">
        <f>$D$21</f>
        <v>12</v>
      </c>
      <c r="E40" s="131">
        <f>$E$21</f>
        <v>1</v>
      </c>
      <c r="F40" s="131" t="str">
        <f>$F$21</f>
        <v>stuks</v>
      </c>
      <c r="G40" s="150">
        <v>0</v>
      </c>
      <c r="H40" s="116">
        <f>D40*E40*G40</f>
        <v>0</v>
      </c>
      <c r="I40" s="127"/>
    </row>
    <row r="41" spans="1:9">
      <c r="A41" s="155">
        <v>20</v>
      </c>
      <c r="B41" s="155" t="e">
        <f>VLOOKUP(A41,'Overzicht locaties'!$B$5:$D$13,3,0)</f>
        <v>#N/A</v>
      </c>
      <c r="C41" s="94" t="s">
        <v>616</v>
      </c>
      <c r="D41" s="5">
        <f>$D$9</f>
        <v>52</v>
      </c>
      <c r="E41" s="131">
        <f>$E$9</f>
        <v>5</v>
      </c>
      <c r="F41" s="131" t="str">
        <f>$F$9</f>
        <v>m2</v>
      </c>
      <c r="G41" s="150">
        <v>0</v>
      </c>
      <c r="H41" s="116">
        <f>D41*G41</f>
        <v>0</v>
      </c>
      <c r="I41" s="127"/>
    </row>
    <row r="42" spans="1:9">
      <c r="A42" s="155">
        <v>20</v>
      </c>
      <c r="B42" s="155" t="e">
        <f>VLOOKUP(A42,'Overzicht locaties'!$B$5:$D$13,3,0)</f>
        <v>#N/A</v>
      </c>
      <c r="C42" s="94" t="s">
        <v>613</v>
      </c>
      <c r="D42" s="5">
        <f>$D$7</f>
        <v>52</v>
      </c>
      <c r="E42" s="131">
        <f>$E$7</f>
        <v>1</v>
      </c>
      <c r="F42" s="131" t="str">
        <f>$F$7</f>
        <v>week</v>
      </c>
      <c r="G42" s="150">
        <v>0</v>
      </c>
      <c r="H42" s="116">
        <f>D42*G42</f>
        <v>0</v>
      </c>
      <c r="I42" s="127" t="str">
        <f>$I$7</f>
        <v>wasvergoeding per week</v>
      </c>
    </row>
    <row r="43" spans="1:9">
      <c r="A43" s="117">
        <v>21</v>
      </c>
      <c r="B43" s="4" t="e">
        <f>VLOOKUP(A43,'Overzicht locaties'!$B$5:$D$13,3,0)</f>
        <v>#N/A</v>
      </c>
      <c r="C43" s="94" t="s">
        <v>119</v>
      </c>
      <c r="D43" s="5">
        <f>$D$6</f>
        <v>0</v>
      </c>
      <c r="E43" s="131">
        <f>$E$6</f>
        <v>0</v>
      </c>
      <c r="F43" s="131" t="str">
        <f>$F$6</f>
        <v>N.v.t.</v>
      </c>
      <c r="G43" s="157">
        <v>0</v>
      </c>
      <c r="H43" s="116">
        <f t="shared" si="4"/>
        <v>0</v>
      </c>
      <c r="I43" s="127"/>
    </row>
    <row r="44" spans="1:9">
      <c r="A44" s="117">
        <v>22</v>
      </c>
      <c r="B44" s="4" t="e">
        <f>VLOOKUP(A44,'Overzicht locaties'!$B$5:$D$13,3,0)</f>
        <v>#N/A</v>
      </c>
      <c r="C44" s="158" t="s">
        <v>618</v>
      </c>
      <c r="D44" s="5">
        <f>$D$12</f>
        <v>52</v>
      </c>
      <c r="E44" s="131">
        <v>1</v>
      </c>
      <c r="F44" s="131" t="str">
        <f>$F$12</f>
        <v>stuks</v>
      </c>
      <c r="G44" s="150">
        <v>0</v>
      </c>
      <c r="H44" s="116">
        <f>D44*E44*G44</f>
        <v>0</v>
      </c>
      <c r="I44" s="127"/>
    </row>
    <row r="45" spans="1:9">
      <c r="A45" s="155">
        <v>22</v>
      </c>
      <c r="B45" s="155" t="e">
        <f>VLOOKUP(A45,'Overzicht locaties'!$B$5:$D$13,3,0)</f>
        <v>#N/A</v>
      </c>
      <c r="C45" s="94" t="s">
        <v>621</v>
      </c>
      <c r="D45" s="5">
        <f>$D$21</f>
        <v>12</v>
      </c>
      <c r="E45" s="131">
        <f>$E$21</f>
        <v>1</v>
      </c>
      <c r="F45" s="131" t="str">
        <f>$F$21</f>
        <v>stuks</v>
      </c>
      <c r="G45" s="150">
        <v>0</v>
      </c>
      <c r="H45" s="116">
        <f>D45*E45*G45</f>
        <v>0</v>
      </c>
      <c r="I45" s="127"/>
    </row>
    <row r="46" spans="1:9">
      <c r="A46" s="155">
        <v>22</v>
      </c>
      <c r="B46" s="155" t="e">
        <f>VLOOKUP(A46,'Overzicht locaties'!$B$5:$D$13,3,0)</f>
        <v>#N/A</v>
      </c>
      <c r="C46" s="94" t="s">
        <v>622</v>
      </c>
      <c r="D46" s="5">
        <f>$D$22</f>
        <v>4</v>
      </c>
      <c r="E46" s="131">
        <f>$E$22</f>
        <v>1</v>
      </c>
      <c r="F46" s="131" t="str">
        <f>$F$22</f>
        <v>stuks</v>
      </c>
      <c r="G46" s="150">
        <v>0</v>
      </c>
      <c r="H46" s="116">
        <f>D46*E46*G46</f>
        <v>0</v>
      </c>
      <c r="I46" s="127"/>
    </row>
    <row r="47" spans="1:9">
      <c r="A47" s="117">
        <v>23</v>
      </c>
      <c r="B47" s="4" t="e">
        <f>VLOOKUP(A47,'Overzicht locaties'!$B$5:$D$13,3,0)</f>
        <v>#N/A</v>
      </c>
      <c r="C47" s="94" t="s">
        <v>119</v>
      </c>
      <c r="D47" s="5">
        <f>$D$6</f>
        <v>0</v>
      </c>
      <c r="E47" s="131">
        <f>$E$6</f>
        <v>0</v>
      </c>
      <c r="F47" s="131" t="str">
        <f>$F$6</f>
        <v>N.v.t.</v>
      </c>
      <c r="G47" s="157">
        <v>0</v>
      </c>
      <c r="H47" s="116">
        <f t="shared" si="4"/>
        <v>0</v>
      </c>
      <c r="I47" s="127"/>
    </row>
    <row r="48" spans="1:9">
      <c r="A48" s="117">
        <v>24</v>
      </c>
      <c r="B48" s="4" t="e">
        <f>VLOOKUP(A48,'Overzicht locaties'!$B$5:$D$13,3,0)</f>
        <v>#N/A</v>
      </c>
      <c r="C48" s="94" t="s">
        <v>616</v>
      </c>
      <c r="D48" s="5">
        <f t="shared" ref="D48:D49" si="11">$D$9</f>
        <v>52</v>
      </c>
      <c r="E48" s="131">
        <f t="shared" ref="E48:E49" si="12">$E$9</f>
        <v>5</v>
      </c>
      <c r="F48" s="131" t="str">
        <f t="shared" ref="F48:F49" si="13">$F$9</f>
        <v>m2</v>
      </c>
      <c r="G48" s="150">
        <v>0</v>
      </c>
      <c r="H48" s="116">
        <f t="shared" si="4"/>
        <v>0</v>
      </c>
      <c r="I48" s="127"/>
    </row>
    <row r="49" spans="1:9">
      <c r="A49" s="117">
        <v>25</v>
      </c>
      <c r="B49" s="4" t="e">
        <f>VLOOKUP(A49,'Overzicht locaties'!$B$5:$D$13,3,0)</f>
        <v>#N/A</v>
      </c>
      <c r="C49" s="94" t="s">
        <v>616</v>
      </c>
      <c r="D49" s="5">
        <f t="shared" si="11"/>
        <v>52</v>
      </c>
      <c r="E49" s="131">
        <f t="shared" si="12"/>
        <v>5</v>
      </c>
      <c r="F49" s="131" t="str">
        <f t="shared" si="13"/>
        <v>m2</v>
      </c>
      <c r="G49" s="150">
        <v>0</v>
      </c>
      <c r="H49" s="116">
        <f t="shared" si="4"/>
        <v>0</v>
      </c>
      <c r="I49" s="127"/>
    </row>
    <row r="50" spans="1:9">
      <c r="A50" s="117">
        <v>26</v>
      </c>
      <c r="B50" s="4" t="e">
        <f>VLOOKUP(A50,'Overzicht locaties'!$B$5:$D$13,3,0)</f>
        <v>#N/A</v>
      </c>
      <c r="C50" s="158" t="s">
        <v>618</v>
      </c>
      <c r="D50" s="5">
        <f>$D$12</f>
        <v>52</v>
      </c>
      <c r="E50" s="131">
        <v>1</v>
      </c>
      <c r="F50" s="131" t="str">
        <f>$F$12</f>
        <v>stuks</v>
      </c>
      <c r="G50" s="150">
        <v>0</v>
      </c>
      <c r="H50" s="116">
        <f>D50*E50*G50</f>
        <v>0</v>
      </c>
      <c r="I50" s="127"/>
    </row>
    <row r="51" spans="1:9">
      <c r="A51" s="155">
        <v>26</v>
      </c>
      <c r="B51" s="155" t="e">
        <f>VLOOKUP(A51,'Overzicht locaties'!$B$5:$D$13,3,0)</f>
        <v>#N/A</v>
      </c>
      <c r="C51" s="94" t="s">
        <v>621</v>
      </c>
      <c r="D51" s="5">
        <f>$D$21</f>
        <v>12</v>
      </c>
      <c r="E51" s="131">
        <f>$E$21</f>
        <v>1</v>
      </c>
      <c r="F51" s="131" t="str">
        <f>$F$21</f>
        <v>stuks</v>
      </c>
      <c r="G51" s="150">
        <v>0</v>
      </c>
      <c r="H51" s="116">
        <f>D51*E51*G51</f>
        <v>0</v>
      </c>
      <c r="I51" s="127"/>
    </row>
    <row r="52" spans="1:9">
      <c r="A52" s="155">
        <v>26</v>
      </c>
      <c r="B52" s="155" t="e">
        <f>VLOOKUP(A52,'Overzicht locaties'!$B$5:$D$13,3,0)</f>
        <v>#N/A</v>
      </c>
      <c r="C52" s="94" t="s">
        <v>616</v>
      </c>
      <c r="D52" s="5">
        <f>$D$9</f>
        <v>52</v>
      </c>
      <c r="E52" s="131">
        <f>$E$9</f>
        <v>5</v>
      </c>
      <c r="F52" s="131" t="str">
        <f>$F$9</f>
        <v>m2</v>
      </c>
      <c r="G52" s="150">
        <v>0</v>
      </c>
      <c r="H52" s="116">
        <f>D52*G52</f>
        <v>0</v>
      </c>
      <c r="I52" s="127"/>
    </row>
    <row r="53" spans="1:9">
      <c r="A53" s="155">
        <v>26</v>
      </c>
      <c r="B53" s="155" t="e">
        <f>VLOOKUP(A53,'Overzicht locaties'!$B$5:$D$13,3,0)</f>
        <v>#N/A</v>
      </c>
      <c r="C53" s="94" t="s">
        <v>613</v>
      </c>
      <c r="D53" s="5">
        <f>$D$7</f>
        <v>52</v>
      </c>
      <c r="E53" s="131">
        <f>$E$7</f>
        <v>1</v>
      </c>
      <c r="F53" s="131" t="str">
        <f>$F$7</f>
        <v>week</v>
      </c>
      <c r="G53" s="150">
        <v>0</v>
      </c>
      <c r="H53" s="116">
        <f>D53*G53</f>
        <v>0</v>
      </c>
      <c r="I53" s="127" t="str">
        <f>$I$7</f>
        <v>wasvergoeding per week</v>
      </c>
    </row>
    <row r="54" spans="1:9">
      <c r="A54" s="117">
        <v>27</v>
      </c>
      <c r="B54" s="4" t="e">
        <f>VLOOKUP(A54,'Overzicht locaties'!$B$5:$D$13,3,0)</f>
        <v>#N/A</v>
      </c>
      <c r="C54" s="94" t="s">
        <v>119</v>
      </c>
      <c r="D54" s="5">
        <f>$D$6</f>
        <v>0</v>
      </c>
      <c r="E54" s="131">
        <f>$E$6</f>
        <v>0</v>
      </c>
      <c r="F54" s="131" t="str">
        <f>$F$6</f>
        <v>N.v.t.</v>
      </c>
      <c r="G54" s="157">
        <v>0</v>
      </c>
      <c r="H54" s="116">
        <f t="shared" si="4"/>
        <v>0</v>
      </c>
      <c r="I54" s="127"/>
    </row>
    <row r="55" spans="1:9">
      <c r="A55" s="117">
        <v>28</v>
      </c>
      <c r="B55" s="4" t="e">
        <f>VLOOKUP(A55,'Overzicht locaties'!$B$5:$D$13,3,0)</f>
        <v>#N/A</v>
      </c>
      <c r="C55" s="158" t="s">
        <v>618</v>
      </c>
      <c r="D55" s="5">
        <f>$D$12</f>
        <v>52</v>
      </c>
      <c r="E55" s="131">
        <v>2</v>
      </c>
      <c r="F55" s="131" t="str">
        <f>$F$12</f>
        <v>stuks</v>
      </c>
      <c r="G55" s="150">
        <v>0</v>
      </c>
      <c r="H55" s="116">
        <f>D55*E55*G55</f>
        <v>0</v>
      </c>
      <c r="I55" s="127"/>
    </row>
    <row r="56" spans="1:9">
      <c r="A56" s="155">
        <v>28</v>
      </c>
      <c r="B56" s="155" t="e">
        <f>VLOOKUP(A56,'Overzicht locaties'!$B$5:$D$13,3,0)</f>
        <v>#N/A</v>
      </c>
      <c r="C56" s="94" t="s">
        <v>622</v>
      </c>
      <c r="D56" s="5">
        <f>$D$22</f>
        <v>4</v>
      </c>
      <c r="E56" s="131">
        <f>$E$22</f>
        <v>1</v>
      </c>
      <c r="F56" s="131" t="str">
        <f>$F$22</f>
        <v>stuks</v>
      </c>
      <c r="G56" s="150">
        <v>0</v>
      </c>
      <c r="H56" s="116">
        <f>D56*E56*G56</f>
        <v>0</v>
      </c>
      <c r="I56" s="127"/>
    </row>
    <row r="57" spans="1:9">
      <c r="A57" s="155">
        <v>28</v>
      </c>
      <c r="B57" s="155" t="e">
        <f>VLOOKUP(A57,'Overzicht locaties'!$B$5:$D$13,3,0)</f>
        <v>#N/A</v>
      </c>
      <c r="C57" s="94" t="s">
        <v>613</v>
      </c>
      <c r="D57" s="5">
        <f>$D$7</f>
        <v>52</v>
      </c>
      <c r="E57" s="131">
        <f>$E$7</f>
        <v>1</v>
      </c>
      <c r="F57" s="131" t="str">
        <f>$F$7</f>
        <v>week</v>
      </c>
      <c r="G57" s="150">
        <v>0</v>
      </c>
      <c r="H57" s="116">
        <f>D57*G57</f>
        <v>0</v>
      </c>
      <c r="I57" s="127" t="str">
        <f>$I$7</f>
        <v>wasvergoeding per week</v>
      </c>
    </row>
    <row r="58" spans="1:9">
      <c r="A58" s="117">
        <v>29</v>
      </c>
      <c r="B58" s="4" t="e">
        <f>VLOOKUP(A58,'Overzicht locaties'!$B$5:$D$13,3,0)</f>
        <v>#N/A</v>
      </c>
      <c r="C58" s="94" t="s">
        <v>119</v>
      </c>
      <c r="D58" s="5">
        <f>$D$6</f>
        <v>0</v>
      </c>
      <c r="E58" s="131">
        <f>$E$6</f>
        <v>0</v>
      </c>
      <c r="F58" s="131" t="str">
        <f>$F$6</f>
        <v>N.v.t.</v>
      </c>
      <c r="G58" s="157">
        <v>0</v>
      </c>
      <c r="H58" s="116">
        <f t="shared" si="4"/>
        <v>0</v>
      </c>
      <c r="I58" s="127"/>
    </row>
    <row r="59" spans="1:9">
      <c r="A59" s="117">
        <v>30</v>
      </c>
      <c r="B59" s="4" t="e">
        <f>VLOOKUP(A59,'Overzicht locaties'!$B$5:$D$13,3,0)</f>
        <v>#N/A</v>
      </c>
      <c r="C59" s="94" t="s">
        <v>616</v>
      </c>
      <c r="D59" s="5">
        <f>$D$9</f>
        <v>52</v>
      </c>
      <c r="E59" s="131">
        <f>$E$9</f>
        <v>5</v>
      </c>
      <c r="F59" s="131" t="str">
        <f>$F$9</f>
        <v>m2</v>
      </c>
      <c r="G59" s="150">
        <v>0</v>
      </c>
      <c r="H59" s="116">
        <f>D59*G59</f>
        <v>0</v>
      </c>
      <c r="I59" s="127"/>
    </row>
    <row r="60" spans="1:9">
      <c r="A60" s="117">
        <v>31</v>
      </c>
      <c r="B60" s="4" t="e">
        <f>VLOOKUP(A60,'Overzicht locaties'!$B$5:$D$13,3,0)</f>
        <v>#N/A</v>
      </c>
      <c r="C60" s="94" t="s">
        <v>621</v>
      </c>
      <c r="D60" s="5">
        <f>$D$21</f>
        <v>12</v>
      </c>
      <c r="E60" s="131">
        <f>$E$21</f>
        <v>1</v>
      </c>
      <c r="F60" s="131" t="str">
        <f>$F$21</f>
        <v>stuks</v>
      </c>
      <c r="G60" s="150">
        <v>0</v>
      </c>
      <c r="H60" s="116">
        <f>D60*E60*G60</f>
        <v>0</v>
      </c>
      <c r="I60" s="127"/>
    </row>
    <row r="61" spans="1:9">
      <c r="A61" s="155">
        <v>31</v>
      </c>
      <c r="B61" s="155" t="e">
        <f>VLOOKUP(A61,'Overzicht locaties'!$B$5:$D$13,3,0)</f>
        <v>#N/A</v>
      </c>
      <c r="C61" s="94" t="s">
        <v>622</v>
      </c>
      <c r="D61" s="5">
        <f>$D$22</f>
        <v>4</v>
      </c>
      <c r="E61" s="131">
        <f>$E$22</f>
        <v>1</v>
      </c>
      <c r="F61" s="131" t="str">
        <f>$F$22</f>
        <v>stuks</v>
      </c>
      <c r="G61" s="150">
        <v>0</v>
      </c>
      <c r="H61" s="116">
        <f>D61*E61*G61</f>
        <v>0</v>
      </c>
      <c r="I61" s="127"/>
    </row>
    <row r="62" spans="1:9">
      <c r="A62" s="155">
        <v>31</v>
      </c>
      <c r="B62" s="155" t="e">
        <f>VLOOKUP(A62,'Overzicht locaties'!$B$5:$D$13,3,0)</f>
        <v>#N/A</v>
      </c>
      <c r="C62" s="94" t="s">
        <v>616</v>
      </c>
      <c r="D62" s="5">
        <f>$D$9</f>
        <v>52</v>
      </c>
      <c r="E62" s="131">
        <f>$E$9</f>
        <v>5</v>
      </c>
      <c r="F62" s="131" t="str">
        <f>$F$9</f>
        <v>m2</v>
      </c>
      <c r="G62" s="150">
        <v>0</v>
      </c>
      <c r="H62" s="116">
        <f>D62*G62</f>
        <v>0</v>
      </c>
      <c r="I62" s="127"/>
    </row>
    <row r="63" spans="1:9">
      <c r="A63" s="155">
        <v>31</v>
      </c>
      <c r="B63" s="155" t="e">
        <f>VLOOKUP(A63,'Overzicht locaties'!$B$5:$D$13,3,0)</f>
        <v>#N/A</v>
      </c>
      <c r="C63" s="94" t="s">
        <v>613</v>
      </c>
      <c r="D63" s="5">
        <f>$D$7</f>
        <v>52</v>
      </c>
      <c r="E63" s="131">
        <f>$E$7</f>
        <v>1</v>
      </c>
      <c r="F63" s="131" t="str">
        <f>$F$7</f>
        <v>week</v>
      </c>
      <c r="G63" s="150">
        <v>0</v>
      </c>
      <c r="H63" s="116">
        <f>D63*G63</f>
        <v>0</v>
      </c>
      <c r="I63" s="127" t="str">
        <f>$I$7</f>
        <v>wasvergoeding per week</v>
      </c>
    </row>
    <row r="64" spans="1:9">
      <c r="A64" s="117">
        <v>32</v>
      </c>
      <c r="B64" s="4" t="e">
        <f>VLOOKUP(A64,'Overzicht locaties'!$B$5:$D$13,3,0)</f>
        <v>#N/A</v>
      </c>
      <c r="C64" s="158" t="s">
        <v>618</v>
      </c>
      <c r="D64" s="5">
        <f>$D$12</f>
        <v>52</v>
      </c>
      <c r="E64" s="131">
        <v>2</v>
      </c>
      <c r="F64" s="131" t="str">
        <f>$F$12</f>
        <v>stuks</v>
      </c>
      <c r="G64" s="150">
        <v>0</v>
      </c>
      <c r="H64" s="116">
        <f>D64*E64*G64</f>
        <v>0</v>
      </c>
      <c r="I64" s="127"/>
    </row>
    <row r="65" spans="1:9">
      <c r="A65" s="155">
        <v>32</v>
      </c>
      <c r="B65" s="155" t="e">
        <f>VLOOKUP(A65,'Overzicht locaties'!$B$5:$D$13,3,0)</f>
        <v>#N/A</v>
      </c>
      <c r="C65" s="94" t="s">
        <v>616</v>
      </c>
      <c r="D65" s="5">
        <f>$D$9</f>
        <v>52</v>
      </c>
      <c r="E65" s="131">
        <f>$E$9</f>
        <v>5</v>
      </c>
      <c r="F65" s="131" t="str">
        <f>$F$9</f>
        <v>m2</v>
      </c>
      <c r="G65" s="150">
        <v>0</v>
      </c>
      <c r="H65" s="116">
        <f>D65*G65</f>
        <v>0</v>
      </c>
      <c r="I65" s="127"/>
    </row>
    <row r="66" spans="1:9">
      <c r="A66" s="155">
        <v>32</v>
      </c>
      <c r="B66" s="155" t="e">
        <f>VLOOKUP(A66,'Overzicht locaties'!$B$5:$D$13,3,0)</f>
        <v>#N/A</v>
      </c>
      <c r="C66" s="94" t="s">
        <v>613</v>
      </c>
      <c r="D66" s="5">
        <f>$D$7</f>
        <v>52</v>
      </c>
      <c r="E66" s="131">
        <f>$E$7</f>
        <v>1</v>
      </c>
      <c r="F66" s="131" t="str">
        <f>$F$7</f>
        <v>week</v>
      </c>
      <c r="G66" s="150">
        <v>0</v>
      </c>
      <c r="H66" s="116">
        <f>D66*G66</f>
        <v>0</v>
      </c>
      <c r="I66" s="127" t="str">
        <f>$I$7</f>
        <v>wasvergoeding per week</v>
      </c>
    </row>
    <row r="67" spans="1:9">
      <c r="A67" s="117">
        <v>34</v>
      </c>
      <c r="B67" s="4" t="e">
        <f>VLOOKUP(A67,'Overzicht locaties'!$B$5:$D$13,3,0)</f>
        <v>#N/A</v>
      </c>
      <c r="C67" s="94" t="s">
        <v>119</v>
      </c>
      <c r="D67" s="5">
        <f t="shared" ref="D67:D68" si="14">$D$6</f>
        <v>0</v>
      </c>
      <c r="E67" s="131">
        <f t="shared" ref="E67:E68" si="15">$E$6</f>
        <v>0</v>
      </c>
      <c r="F67" s="131" t="str">
        <f t="shared" ref="F67:F68" si="16">$F$6</f>
        <v>N.v.t.</v>
      </c>
      <c r="G67" s="157">
        <v>0</v>
      </c>
      <c r="H67" s="116">
        <f t="shared" si="4"/>
        <v>0</v>
      </c>
      <c r="I67" s="127"/>
    </row>
    <row r="68" spans="1:9">
      <c r="A68" s="117">
        <v>35</v>
      </c>
      <c r="B68" s="4" t="e">
        <f>VLOOKUP(A68,'Overzicht locaties'!$B$5:$D$13,3,0)</f>
        <v>#N/A</v>
      </c>
      <c r="C68" s="94" t="s">
        <v>119</v>
      </c>
      <c r="D68" s="5">
        <f t="shared" si="14"/>
        <v>0</v>
      </c>
      <c r="E68" s="131">
        <f t="shared" si="15"/>
        <v>0</v>
      </c>
      <c r="F68" s="131" t="str">
        <f t="shared" si="16"/>
        <v>N.v.t.</v>
      </c>
      <c r="G68" s="157">
        <v>0</v>
      </c>
      <c r="H68" s="116">
        <f t="shared" si="4"/>
        <v>0</v>
      </c>
      <c r="I68" s="127"/>
    </row>
    <row r="69" spans="1:9">
      <c r="A69" s="117">
        <v>36</v>
      </c>
      <c r="B69" s="4" t="e">
        <f>VLOOKUP(A69,'Overzicht locaties'!$B$5:$D$13,3,0)</f>
        <v>#N/A</v>
      </c>
      <c r="C69" s="158" t="s">
        <v>618</v>
      </c>
      <c r="D69" s="5">
        <f>$D$12</f>
        <v>52</v>
      </c>
      <c r="E69" s="131">
        <v>6</v>
      </c>
      <c r="F69" s="131" t="str">
        <f>$F$12</f>
        <v>stuks</v>
      </c>
      <c r="G69" s="150">
        <v>0</v>
      </c>
      <c r="H69" s="116">
        <f>D69*E69*G69</f>
        <v>0</v>
      </c>
      <c r="I69" s="94"/>
    </row>
    <row r="70" spans="1:9">
      <c r="A70" s="155">
        <v>36</v>
      </c>
      <c r="B70" s="155" t="e">
        <f>VLOOKUP(A70,'Overzicht locaties'!$B$5:$D$13,3,0)</f>
        <v>#N/A</v>
      </c>
      <c r="C70" s="94" t="s">
        <v>613</v>
      </c>
      <c r="D70" s="5">
        <f>$D$7</f>
        <v>52</v>
      </c>
      <c r="E70" s="131">
        <f>$E$7</f>
        <v>1</v>
      </c>
      <c r="F70" s="131" t="str">
        <f>$F$7</f>
        <v>week</v>
      </c>
      <c r="G70" s="150">
        <v>0</v>
      </c>
      <c r="H70" s="116">
        <f>D70*G70</f>
        <v>0</v>
      </c>
      <c r="I70" s="127" t="str">
        <f>$I$7</f>
        <v>wasvergoeding per week</v>
      </c>
    </row>
    <row r="71" spans="1:9">
      <c r="A71" s="117">
        <v>37</v>
      </c>
      <c r="B71" s="4" t="e">
        <f>VLOOKUP(A71,'Overzicht locaties'!$B$5:$D$13,3,0)</f>
        <v>#N/A</v>
      </c>
      <c r="C71" s="158" t="s">
        <v>618</v>
      </c>
      <c r="D71" s="5">
        <f>$D$12</f>
        <v>52</v>
      </c>
      <c r="E71" s="131">
        <v>2</v>
      </c>
      <c r="F71" s="131" t="str">
        <f>$F$12</f>
        <v>stuks</v>
      </c>
      <c r="G71" s="150">
        <v>0</v>
      </c>
      <c r="H71" s="116">
        <f>D71*E71*G71</f>
        <v>0</v>
      </c>
      <c r="I71" s="94"/>
    </row>
    <row r="72" spans="1:9">
      <c r="A72" s="155">
        <v>37</v>
      </c>
      <c r="B72" s="155" t="e">
        <f>VLOOKUP(A72,'Overzicht locaties'!$B$5:$D$13,3,0)</f>
        <v>#N/A</v>
      </c>
      <c r="C72" s="94" t="s">
        <v>613</v>
      </c>
      <c r="D72" s="5">
        <f>$D$7</f>
        <v>52</v>
      </c>
      <c r="E72" s="131">
        <f>$E$7</f>
        <v>1</v>
      </c>
      <c r="F72" s="131" t="str">
        <f>$F$7</f>
        <v>week</v>
      </c>
      <c r="G72" s="150">
        <v>0</v>
      </c>
      <c r="H72" s="116">
        <f>D72*G72</f>
        <v>0</v>
      </c>
      <c r="I72" s="127" t="str">
        <f>$I$7</f>
        <v>wasvergoeding per week</v>
      </c>
    </row>
    <row r="73" spans="1:9">
      <c r="A73" s="117">
        <v>38</v>
      </c>
      <c r="B73" s="4" t="e">
        <f>VLOOKUP(A73,'Overzicht locaties'!$B$5:$D$13,3,0)</f>
        <v>#N/A</v>
      </c>
      <c r="C73" s="94" t="s">
        <v>119</v>
      </c>
      <c r="D73" s="5">
        <v>0</v>
      </c>
      <c r="E73" s="131">
        <v>0</v>
      </c>
      <c r="F73" s="131" t="s">
        <v>119</v>
      </c>
      <c r="G73" s="157">
        <v>0</v>
      </c>
      <c r="H73" s="116">
        <f t="shared" ref="H73:H74" si="17">D73*G73</f>
        <v>0</v>
      </c>
      <c r="I73" s="127"/>
    </row>
    <row r="74" spans="1:9">
      <c r="A74" s="117">
        <v>39</v>
      </c>
      <c r="B74" s="4" t="e">
        <f>VLOOKUP(A74,'Overzicht locaties'!$B$5:$D$13,3,0)</f>
        <v>#N/A</v>
      </c>
      <c r="C74" s="94" t="s">
        <v>119</v>
      </c>
      <c r="D74" s="5">
        <v>0</v>
      </c>
      <c r="E74" s="131">
        <v>0</v>
      </c>
      <c r="F74" s="131" t="s">
        <v>119</v>
      </c>
      <c r="G74" s="157">
        <v>0</v>
      </c>
      <c r="H74" s="116">
        <f t="shared" si="17"/>
        <v>0</v>
      </c>
      <c r="I74" s="127"/>
    </row>
    <row r="75" spans="1:9">
      <c r="A75" s="109" t="s">
        <v>196</v>
      </c>
      <c r="B75" s="109"/>
      <c r="C75" s="109"/>
      <c r="D75" s="144"/>
      <c r="E75" s="140"/>
      <c r="F75" s="140"/>
      <c r="G75" s="109"/>
      <c r="H75" s="149">
        <f>SUM(H6:H74)</f>
        <v>0</v>
      </c>
      <c r="I75" s="109"/>
    </row>
  </sheetData>
  <pageMargins left="0.7" right="0.7" top="0.75" bottom="0.75" header="0.3" footer="0.3"/>
  <ignoredErrors>
    <ignoredError sqref="H36 D27 H29 F70:F71 E27:F27 D70:D71 H64 H69 H71 H12 H1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2">
    <pageSetUpPr fitToPage="1"/>
  </sheetPr>
  <dimension ref="A1:M21"/>
  <sheetViews>
    <sheetView zoomScaleNormal="100" workbookViewId="0">
      <pane xSplit="3" ySplit="5" topLeftCell="D6" activePane="bottomRight" state="frozen"/>
      <selection pane="topRight" activeCell="D1" sqref="D1"/>
      <selection pane="bottomLeft" activeCell="A6" sqref="A6"/>
      <selection pane="bottomRight" activeCell="K13" sqref="K13"/>
    </sheetView>
  </sheetViews>
  <sheetFormatPr defaultColWidth="9" defaultRowHeight="11.4"/>
  <cols>
    <col min="1" max="1" width="9" style="8"/>
    <col min="2" max="2" width="14.3984375" style="8" bestFit="1" customWidth="1"/>
    <col min="3" max="3" width="13.5" style="8" customWidth="1"/>
    <col min="4" max="5" width="15.59765625" style="104" customWidth="1"/>
    <col min="6" max="6" width="15.59765625" style="104" hidden="1" customWidth="1"/>
    <col min="7" max="9" width="15.59765625" style="104" customWidth="1"/>
    <col min="10" max="11" width="23.59765625" style="104" customWidth="1"/>
    <col min="12" max="12" width="19.5" style="104" customWidth="1"/>
    <col min="13" max="16384" width="9" style="8"/>
  </cols>
  <sheetData>
    <row r="1" spans="1:13">
      <c r="C1" s="191" t="s">
        <v>37</v>
      </c>
      <c r="D1" s="191"/>
      <c r="E1" s="191"/>
      <c r="F1" s="159"/>
    </row>
    <row r="3" spans="1:13" ht="13.8">
      <c r="A3" s="133" t="s">
        <v>623</v>
      </c>
      <c r="B3" s="133"/>
    </row>
    <row r="5" spans="1:13" ht="34.200000000000003">
      <c r="A5" s="1" t="s">
        <v>31</v>
      </c>
      <c r="B5" s="1" t="s">
        <v>186</v>
      </c>
      <c r="C5" s="120" t="s">
        <v>624</v>
      </c>
      <c r="D5" s="120" t="s">
        <v>625</v>
      </c>
      <c r="E5" s="120" t="s">
        <v>626</v>
      </c>
      <c r="F5" s="120" t="s">
        <v>627</v>
      </c>
      <c r="G5" s="120" t="s">
        <v>628</v>
      </c>
      <c r="H5" s="120" t="s">
        <v>629</v>
      </c>
      <c r="I5" s="120" t="s">
        <v>630</v>
      </c>
      <c r="J5" s="120" t="s">
        <v>631</v>
      </c>
      <c r="K5" s="120" t="s">
        <v>632</v>
      </c>
      <c r="L5" s="8"/>
    </row>
    <row r="6" spans="1:13">
      <c r="A6" s="2">
        <f>'Overzicht locaties'!B5</f>
        <v>1</v>
      </c>
      <c r="B6" s="3" t="str">
        <f>'Overzicht locaties'!C5</f>
        <v>Beethovenlaan 1</v>
      </c>
      <c r="C6" s="122">
        <f>SUM('Ruimtestaat locaties'!L5:L169)</f>
        <v>13104.86000000001</v>
      </c>
      <c r="D6" s="122" t="s">
        <v>156</v>
      </c>
      <c r="E6" s="122">
        <f>SUM('Ruimtestaat locaties'!AK5:AK169)</f>
        <v>18137.167600000019</v>
      </c>
      <c r="F6" s="122" t="e">
        <f>IF(#REF!="Nee","0",SUMIF(#REF!,A6,#REF!))</f>
        <v>#REF!</v>
      </c>
      <c r="G6" s="137">
        <v>0</v>
      </c>
      <c r="H6" s="123">
        <f>E6+G6</f>
        <v>18137.167600000019</v>
      </c>
      <c r="I6" s="142">
        <f>H6/VLOOKUP(D6,Productienormen!$A$25:$C$40,3,0)</f>
        <v>88.907684313725582</v>
      </c>
      <c r="J6" s="124">
        <f t="shared" ref="J6:J7" si="0">H6*Rekentarief</f>
        <v>0</v>
      </c>
      <c r="K6" s="162">
        <f>SUM(Glasbewassing!I9:I11)</f>
        <v>0</v>
      </c>
      <c r="L6" s="8"/>
      <c r="M6" s="171"/>
    </row>
    <row r="7" spans="1:13">
      <c r="A7" s="2">
        <f>'Overzicht locaties'!B6</f>
        <v>2</v>
      </c>
      <c r="B7" s="3" t="str">
        <f>'Overzicht locaties'!C6</f>
        <v>Gershwinhof 1</v>
      </c>
      <c r="C7" s="122">
        <f>SUM('Ruimtestaat locaties'!K170:K248)</f>
        <v>4308.034999999998</v>
      </c>
      <c r="D7" s="122" t="s">
        <v>156</v>
      </c>
      <c r="E7" s="122">
        <f>SUM('Ruimtestaat locaties'!AK170:AK248)</f>
        <v>7078.8082000000022</v>
      </c>
      <c r="F7" s="122" t="e">
        <f>IF(#REF!="Nee","0",SUMIF(#REF!,A7,#REF!))</f>
        <v>#REF!</v>
      </c>
      <c r="G7" s="137">
        <v>0</v>
      </c>
      <c r="H7" s="123">
        <f>E7+G7</f>
        <v>7078.8082000000022</v>
      </c>
      <c r="I7" s="142">
        <f>H7/VLOOKUP(D7,Productienormen!$A$25:$C$40,3,0)</f>
        <v>34.70004019607844</v>
      </c>
      <c r="J7" s="124">
        <f t="shared" si="0"/>
        <v>0</v>
      </c>
      <c r="K7" s="162">
        <f>SUM(Glasbewassing!I12:I14)</f>
        <v>0</v>
      </c>
      <c r="L7" s="8"/>
      <c r="M7" s="171"/>
    </row>
    <row r="8" spans="1:13">
      <c r="A8" s="1" t="s">
        <v>633</v>
      </c>
      <c r="B8" s="1"/>
      <c r="C8" s="120"/>
      <c r="D8" s="120"/>
      <c r="E8" s="120"/>
      <c r="F8" s="120"/>
      <c r="G8" s="120"/>
      <c r="H8" s="120"/>
      <c r="I8" s="120"/>
      <c r="J8" s="126">
        <f>SUM(J6:J7)</f>
        <v>0</v>
      </c>
      <c r="K8" s="126">
        <f>SUM(K6:K7)</f>
        <v>0</v>
      </c>
      <c r="L8" s="8"/>
    </row>
    <row r="9" spans="1:13">
      <c r="G9" s="125"/>
      <c r="K9" s="121"/>
    </row>
    <row r="10" spans="1:13">
      <c r="E10" s="177" t="s">
        <v>634</v>
      </c>
      <c r="F10" s="178"/>
      <c r="G10" s="178"/>
      <c r="H10" s="178"/>
      <c r="I10" s="178"/>
      <c r="J10" s="178"/>
      <c r="K10" s="161">
        <f>J8+K8</f>
        <v>0</v>
      </c>
    </row>
    <row r="12" spans="1:13">
      <c r="E12" s="177" t="s">
        <v>635</v>
      </c>
      <c r="F12" s="178"/>
      <c r="G12" s="178"/>
      <c r="H12" s="178"/>
      <c r="I12" s="178"/>
      <c r="J12" s="178"/>
      <c r="K12" s="163">
        <v>0</v>
      </c>
    </row>
    <row r="14" spans="1:13">
      <c r="E14" s="177" t="s">
        <v>636</v>
      </c>
      <c r="F14" s="178"/>
      <c r="G14" s="178"/>
      <c r="H14" s="178"/>
      <c r="I14" s="178"/>
      <c r="J14" s="178"/>
      <c r="K14" s="161">
        <f>K10*(1+K12)</f>
        <v>0</v>
      </c>
    </row>
    <row r="16" spans="1:13">
      <c r="A16" s="1" t="s">
        <v>637</v>
      </c>
      <c r="B16" s="1"/>
      <c r="C16" s="1"/>
      <c r="D16" s="1"/>
      <c r="E16" s="1"/>
      <c r="F16" s="1"/>
      <c r="G16" s="1"/>
      <c r="H16" s="1"/>
      <c r="I16" s="1"/>
    </row>
    <row r="17" spans="1:9">
      <c r="A17" s="196" t="s">
        <v>638</v>
      </c>
      <c r="B17" s="196"/>
      <c r="C17" s="196"/>
      <c r="D17" s="197"/>
      <c r="E17" s="197"/>
      <c r="F17" s="197"/>
      <c r="G17" s="197"/>
      <c r="H17" s="197"/>
      <c r="I17" s="197"/>
    </row>
    <row r="18" spans="1:9">
      <c r="A18" s="196" t="s">
        <v>639</v>
      </c>
      <c r="B18" s="196"/>
      <c r="C18" s="196"/>
      <c r="D18" s="197"/>
      <c r="E18" s="197"/>
      <c r="F18" s="197"/>
      <c r="G18" s="197"/>
      <c r="H18" s="197"/>
      <c r="I18" s="197"/>
    </row>
    <row r="19" spans="1:9">
      <c r="A19" s="196" t="s">
        <v>640</v>
      </c>
      <c r="B19" s="196"/>
      <c r="C19" s="196"/>
      <c r="D19" s="197"/>
      <c r="E19" s="197"/>
      <c r="F19" s="197"/>
      <c r="G19" s="197"/>
      <c r="H19" s="197"/>
      <c r="I19" s="197"/>
    </row>
    <row r="20" spans="1:9">
      <c r="A20" s="196" t="s">
        <v>641</v>
      </c>
      <c r="B20" s="196"/>
      <c r="C20" s="196"/>
      <c r="D20" s="197"/>
      <c r="E20" s="197"/>
      <c r="F20" s="197"/>
      <c r="G20" s="197"/>
      <c r="H20" s="197"/>
      <c r="I20" s="197"/>
    </row>
    <row r="21" spans="1:9" ht="98.25" customHeight="1">
      <c r="A21" s="196" t="s">
        <v>642</v>
      </c>
      <c r="B21" s="196"/>
      <c r="C21" s="196"/>
      <c r="D21" s="197"/>
      <c r="E21" s="197"/>
      <c r="F21" s="197"/>
      <c r="G21" s="197"/>
      <c r="H21" s="197"/>
      <c r="I21" s="197"/>
    </row>
  </sheetData>
  <sheetProtection algorithmName="SHA-512" hashValue="agXwgd6Pg8A0Gx7meh8n8MeTu9bf2dXGqa/6mpAxpexm52GlWNZbpPEtNvTMS17nUYhi2FG17XY+ERBcgZy9zA==" saltValue="IW28MIGOf8Yt2W4oZiVI1A==" spinCount="100000" sheet="1" objects="1" scenarios="1"/>
  <protectedRanges>
    <protectedRange sqref="G6:G7" name="Bereik1"/>
    <protectedRange sqref="K12" name="Bereik2"/>
    <protectedRange sqref="D17:I21" name="Bereik3"/>
  </protectedRanges>
  <mergeCells count="14">
    <mergeCell ref="A21:C21"/>
    <mergeCell ref="A20:C20"/>
    <mergeCell ref="A19:C19"/>
    <mergeCell ref="A18:C18"/>
    <mergeCell ref="D21:I21"/>
    <mergeCell ref="D20:I20"/>
    <mergeCell ref="D19:I19"/>
    <mergeCell ref="D18:I18"/>
    <mergeCell ref="C1:E1"/>
    <mergeCell ref="A17:C17"/>
    <mergeCell ref="D17:I17"/>
    <mergeCell ref="E10:J10"/>
    <mergeCell ref="E12:J12"/>
    <mergeCell ref="E14:J14"/>
  </mergeCells>
  <dataValidations count="1">
    <dataValidation type="list" allowBlank="1" showInputMessage="1" showErrorMessage="1" sqref="D6:D7" xr:uid="{9F3AA427-8D24-46FE-8A65-930E014A0FB9}">
      <formula1>Frequenties</formula1>
    </dataValidation>
  </dataValidations>
  <pageMargins left="0.70866141732283472" right="0.70866141732283472" top="0.74803149606299213" bottom="0.74803149606299213" header="0.31496062992125984" footer="0.31496062992125984"/>
  <pageSetup paperSize="9" scale="4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E2A71BB2782549A9B480CFB6B62E0D" ma:contentTypeVersion="10" ma:contentTypeDescription="Een nieuw document maken." ma:contentTypeScope="" ma:versionID="d515a9535fdb60332c006ab5d3001027">
  <xsd:schema xmlns:xsd="http://www.w3.org/2001/XMLSchema" xmlns:xs="http://www.w3.org/2001/XMLSchema" xmlns:p="http://schemas.microsoft.com/office/2006/metadata/properties" xmlns:ns2="c600af5f-12e5-427e-a9b9-b1fc5c1b92e3" xmlns:ns3="e9c2c8d8-4f2a-41d8-afd5-cd1ab98270c8" targetNamespace="http://schemas.microsoft.com/office/2006/metadata/properties" ma:root="true" ma:fieldsID="7a9a494d4f82158cd2a286d9264f9b49" ns2:_="" ns3:_="">
    <xsd:import namespace="c600af5f-12e5-427e-a9b9-b1fc5c1b92e3"/>
    <xsd:import namespace="e9c2c8d8-4f2a-41d8-afd5-cd1ab98270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00af5f-12e5-427e-a9b9-b1fc5c1b92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edc906c8-9ca3-4e3d-b134-34be439a5a9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c2c8d8-4f2a-41d8-afd5-cd1ab98270c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59024a-5d0c-41b4-ac18-36cfceafb9cf}" ma:internalName="TaxCatchAll" ma:showField="CatchAllData" ma:web="e9c2c8d8-4f2a-41d8-afd5-cd1ab98270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00af5f-12e5-427e-a9b9-b1fc5c1b92e3">
      <Terms xmlns="http://schemas.microsoft.com/office/infopath/2007/PartnerControls"/>
    </lcf76f155ced4ddcb4097134ff3c332f>
    <TaxCatchAll xmlns="e9c2c8d8-4f2a-41d8-afd5-cd1ab98270c8" xsi:nil="true"/>
  </documentManagement>
</p:properties>
</file>

<file path=customXml/itemProps1.xml><?xml version="1.0" encoding="utf-8"?>
<ds:datastoreItem xmlns:ds="http://schemas.openxmlformats.org/officeDocument/2006/customXml" ds:itemID="{C54D33BD-AB1C-4C9F-A7BA-109EA482F66C}">
  <ds:schemaRefs>
    <ds:schemaRef ds:uri="http://schemas.microsoft.com/sharepoint/v3/contenttype/forms"/>
  </ds:schemaRefs>
</ds:datastoreItem>
</file>

<file path=customXml/itemProps2.xml><?xml version="1.0" encoding="utf-8"?>
<ds:datastoreItem xmlns:ds="http://schemas.openxmlformats.org/officeDocument/2006/customXml" ds:itemID="{966F1DF7-7F19-4757-ACC7-1C94BB3C24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00af5f-12e5-427e-a9b9-b1fc5c1b92e3"/>
    <ds:schemaRef ds:uri="e9c2c8d8-4f2a-41d8-afd5-cd1ab98270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EA30E6-8A9D-4784-B8E8-A21126C55757}">
  <ds:schemaRefs>
    <ds:schemaRef ds:uri="http://schemas.microsoft.com/office/2006/metadata/properties"/>
    <ds:schemaRef ds:uri="http://schemas.microsoft.com/office/infopath/2007/PartnerControls"/>
    <ds:schemaRef ds:uri="c600af5f-12e5-427e-a9b9-b1fc5c1b92e3"/>
    <ds:schemaRef ds:uri="e9c2c8d8-4f2a-41d8-afd5-cd1ab98270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18</vt:i4>
      </vt:variant>
    </vt:vector>
  </HeadingPairs>
  <TitlesOfParts>
    <vt:vector size="26" baseType="lpstr">
      <vt:lpstr>Invulinstructie</vt:lpstr>
      <vt:lpstr>Overzicht locaties</vt:lpstr>
      <vt:lpstr>Tarieven</vt:lpstr>
      <vt:lpstr>Productienormen</vt:lpstr>
      <vt:lpstr>Glasbewassing</vt:lpstr>
      <vt:lpstr>Ruimtestaat locaties</vt:lpstr>
      <vt:lpstr>Additionele werkzaamheden</vt:lpstr>
      <vt:lpstr>Kostenoverzicht per locatie</vt:lpstr>
      <vt:lpstr>Aanpassing_frequenties</vt:lpstr>
      <vt:lpstr>'Overzicht locaties'!Afdrukbereik</vt:lpstr>
      <vt:lpstr>'Ruimtestaat locaties'!Afdrukbereik</vt:lpstr>
      <vt:lpstr>Glasbewassing!Afdruktitels</vt:lpstr>
      <vt:lpstr>'Kostenoverzicht per locatie'!Afdruktitels</vt:lpstr>
      <vt:lpstr>'Ruimtestaat locaties'!Afdruktitels</vt:lpstr>
      <vt:lpstr>cat_omschrijving</vt:lpstr>
      <vt:lpstr>Frequentie_omschrijving</vt:lpstr>
      <vt:lpstr>Frequenties</vt:lpstr>
      <vt:lpstr>Glas</vt:lpstr>
      <vt:lpstr>Legenda_vloerafwerking</vt:lpstr>
      <vt:lpstr>Rekentarief</vt:lpstr>
      <vt:lpstr>rekentarief150</vt:lpstr>
      <vt:lpstr>Rekentarief30</vt:lpstr>
      <vt:lpstr>Rekentarief50</vt:lpstr>
      <vt:lpstr>Ruimte_code</vt:lpstr>
      <vt:lpstr>Vloer_code</vt:lpstr>
      <vt:lpstr>Vloeronderhoud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 Freriks</dc:creator>
  <cp:keywords/>
  <dc:description/>
  <cp:lastModifiedBy>Laura Daalman | Bijzaak</cp:lastModifiedBy>
  <cp:revision/>
  <dcterms:created xsi:type="dcterms:W3CDTF">2017-10-18T10:59:49Z</dcterms:created>
  <dcterms:modified xsi:type="dcterms:W3CDTF">2026-03-19T16:54:25Z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0x01010012E2A71BB2782549A9B480CFB6B62E0D</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