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sd-my.sharepoint.com/personal/ruth_van_daalen_schouwen-duiveland_nl/Documents/Ruth/AA AANBESTEDING 2025 Brandverz/"/>
    </mc:Choice>
  </mc:AlternateContent>
  <xr:revisionPtr revIDLastSave="0" documentId="8_{7873DA82-CFB7-4989-B1CA-D959096E98A3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General Info" sheetId="1" state="hidden" r:id="rId1"/>
    <sheet name="Polisblad" sheetId="4" state="hidden" r:id="rId2"/>
    <sheet name="Stand 01-01-2025" sheetId="2" r:id="rId3"/>
  </sheets>
  <definedNames>
    <definedName name="_xlnm.Print_Area" localSheetId="0">'General Info'!$A$3:$D$21</definedName>
    <definedName name="_xlnm.Print_Area" localSheetId="1">Polisblad!$A$1:$L$26</definedName>
    <definedName name="_xlnm.Print_Area" localSheetId="2">'Stand 01-01-2025'!$A$1:$N$18</definedName>
    <definedName name="_xlnm.Print_Titles" localSheetId="2">'Stand 01-01-2025'!$1:$5</definedName>
    <definedName name="afrdoor">'General Info'!#REF!</definedName>
    <definedName name="afrind">'General Info'!$B$22</definedName>
    <definedName name="cad">'Stand 01-01-2025'!#REF!</definedName>
    <definedName name="df">'Stand 01-01-2025'!#REF!</definedName>
    <definedName name="Eurokoers">'General Info'!#REF!</definedName>
    <definedName name="ign">'General Info'!$C$5</definedName>
    <definedName name="igo">'General Info'!$C$6</definedName>
    <definedName name="iin">'General Info'!$C$9</definedName>
    <definedName name="iio">'General Info'!$C$10</definedName>
    <definedName name="index">'Stand 01-01-2025'!#REF!</definedName>
    <definedName name="perc">#REF!</definedName>
    <definedName name="premie2005">'General Info'!#REF!</definedName>
    <definedName name="premie2008">'General Info'!#REF!</definedName>
    <definedName name="premieAVD">'General Info'!#REF!</definedName>
    <definedName name="premieGMB">'General Info'!#REF!</definedName>
    <definedName name="premieoud">'General Info'!#REF!</definedName>
    <definedName name="premieOWS">'General Info'!#REF!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B17" i="1"/>
  <c r="K14" i="4"/>
  <c r="J14" i="4"/>
  <c r="F11" i="4" l="1"/>
  <c r="F10" i="4"/>
  <c r="F13" i="4"/>
  <c r="F6" i="4"/>
  <c r="F7" i="4"/>
  <c r="R16" i="2" l="1"/>
  <c r="R14" i="2"/>
  <c r="R13" i="2"/>
  <c r="R12" i="2"/>
  <c r="R7" i="2"/>
  <c r="V18" i="2"/>
  <c r="V17" i="2"/>
  <c r="V16" i="2"/>
  <c r="V15" i="2"/>
  <c r="V14" i="2"/>
  <c r="V13" i="2"/>
  <c r="V12" i="2"/>
  <c r="V7" i="2"/>
  <c r="V8" i="2"/>
  <c r="V9" i="2"/>
  <c r="R18" i="2"/>
  <c r="R17" i="2"/>
  <c r="R15" i="2"/>
  <c r="R8" i="2"/>
  <c r="R9" i="2"/>
  <c r="B22" i="1"/>
  <c r="M15" i="2" s="1"/>
  <c r="M12" i="2" l="1"/>
  <c r="L16" i="2"/>
  <c r="L7" i="2"/>
  <c r="M9" i="2"/>
  <c r="M16" i="2"/>
  <c r="L9" i="2"/>
  <c r="L13" i="2"/>
  <c r="L17" i="2"/>
  <c r="M13" i="2"/>
  <c r="M17" i="2"/>
  <c r="L14" i="2"/>
  <c r="L18" i="2"/>
  <c r="M8" i="2"/>
  <c r="X8" i="2" s="1"/>
  <c r="M14" i="2"/>
  <c r="M18" i="2"/>
  <c r="L8" i="2"/>
  <c r="L15" i="2"/>
  <c r="N15" i="2" s="1"/>
  <c r="M7" i="2"/>
  <c r="L12" i="2"/>
  <c r="E13" i="4"/>
  <c r="G13" i="4" s="1"/>
  <c r="AB12" i="2"/>
  <c r="AB13" i="2"/>
  <c r="AB14" i="2"/>
  <c r="AB15" i="2"/>
  <c r="AB16" i="2"/>
  <c r="AB17" i="2"/>
  <c r="AB18" i="2"/>
  <c r="AB7" i="2"/>
  <c r="AB8" i="2"/>
  <c r="AB9" i="2"/>
  <c r="AA7" i="2"/>
  <c r="AA8" i="2"/>
  <c r="AA9" i="2"/>
  <c r="D11" i="4"/>
  <c r="C10" i="4"/>
  <c r="D7" i="4"/>
  <c r="C6" i="4"/>
  <c r="A3" i="4"/>
  <c r="A2" i="4"/>
  <c r="AD9" i="2" l="1"/>
  <c r="N8" i="2"/>
  <c r="AD7" i="2"/>
  <c r="AD8" i="2"/>
  <c r="N12" i="2"/>
  <c r="N9" i="2"/>
  <c r="N7" i="2"/>
  <c r="N16" i="2"/>
  <c r="N17" i="2"/>
  <c r="E20" i="4"/>
  <c r="N14" i="2"/>
  <c r="N13" i="2"/>
  <c r="N18" i="2"/>
  <c r="W8" i="2"/>
  <c r="Z8" i="2" s="1"/>
  <c r="X15" i="2"/>
  <c r="X16" i="2"/>
  <c r="X17" i="2"/>
  <c r="X9" i="2"/>
  <c r="X13" i="2"/>
  <c r="X7" i="2"/>
  <c r="X12" i="2"/>
  <c r="X14" i="2"/>
  <c r="E7" i="4" l="1"/>
  <c r="G7" i="4" s="1"/>
  <c r="E6" i="4"/>
  <c r="G6" i="4" s="1"/>
  <c r="E11" i="4"/>
  <c r="G11" i="4" s="1"/>
  <c r="E10" i="4"/>
  <c r="G10" i="4" s="1"/>
  <c r="X18" i="2"/>
  <c r="W9" i="2"/>
  <c r="Z9" i="2" s="1"/>
  <c r="W7" i="2"/>
  <c r="Z7" i="2" s="1"/>
  <c r="G15" i="4" l="1"/>
  <c r="E15" i="4"/>
  <c r="L9" i="4" l="1"/>
  <c r="L10" i="4"/>
  <c r="L11" i="4"/>
  <c r="L12" i="4"/>
  <c r="L8" i="4"/>
  <c r="L14" i="4" l="1"/>
  <c r="W18" i="2"/>
  <c r="Z18" i="2" s="1"/>
  <c r="W13" i="2"/>
  <c r="Z13" i="2" s="1"/>
  <c r="W14" i="2"/>
  <c r="Z14" i="2" s="1"/>
  <c r="W17" i="2"/>
  <c r="Z17" i="2" s="1"/>
  <c r="W16" i="2"/>
  <c r="Z16" i="2" s="1"/>
  <c r="AA13" i="2"/>
  <c r="AD13" i="2" s="1"/>
  <c r="AA14" i="2"/>
  <c r="AD14" i="2" s="1"/>
  <c r="AA18" i="2"/>
  <c r="AD18" i="2" s="1"/>
  <c r="AA16" i="2"/>
  <c r="AD16" i="2" s="1"/>
  <c r="W12" i="2"/>
  <c r="Z12" i="2" s="1"/>
  <c r="AA12" i="2"/>
  <c r="AD12" i="2" s="1"/>
  <c r="AA17" i="2"/>
  <c r="AD17" i="2" s="1"/>
  <c r="W15" i="2"/>
  <c r="Z15" i="2" s="1"/>
  <c r="AA15" i="2"/>
  <c r="AD15" i="2" s="1"/>
  <c r="E21" i="4" l="1"/>
  <c r="E22" i="4" s="1"/>
  <c r="E23" i="4"/>
  <c r="E24" i="4" l="1"/>
</calcChain>
</file>

<file path=xl/sharedStrings.xml><?xml version="1.0" encoding="utf-8"?>
<sst xmlns="http://schemas.openxmlformats.org/spreadsheetml/2006/main" count="152" uniqueCount="85">
  <si>
    <t>Omschrijving:</t>
  </si>
  <si>
    <t>Gebouwen</t>
  </si>
  <si>
    <t>Inventaris:</t>
  </si>
  <si>
    <t>Totaal</t>
  </si>
  <si>
    <t>Totaal:</t>
  </si>
  <si>
    <t>Primair Onderwijs:</t>
  </si>
  <si>
    <t>Gemeentelijk Bezit</t>
  </si>
  <si>
    <t>in EUR:</t>
  </si>
  <si>
    <t>Index-cijfers</t>
  </si>
  <si>
    <t>Afronding index:</t>
  </si>
  <si>
    <t>Instructies:</t>
  </si>
  <si>
    <t>Wijzigingen van bestaande objecten:</t>
  </si>
  <si>
    <t>In de desbetreffende regels alleen de bedragen in de kolommen L t/m P waar nodig overschrijven.</t>
  </si>
  <si>
    <t>Afvoeringen van bestaande objecten</t>
  </si>
  <si>
    <t>In de desbetreffende regels alleen de bedragen in de kolommen L t/m P waar nodig overschrijven met het getal 0.</t>
  </si>
  <si>
    <t>Opname van nieuwe objecten:</t>
  </si>
  <si>
    <t>In deze spreadsheet zijn een aantal reserve regels aangemaakt die beginnen met de omschrijving:</t>
  </si>
  <si>
    <t>"Nieuw". Neem zo'n regel en overschrijf de tekst in de eerste twee kolommen, a en b en vul in de kolommen</t>
  </si>
  <si>
    <t>L t/m P tenslotte de bedragen in.</t>
  </si>
  <si>
    <t>met de nieuwe bedragen. Het mutatieverschil wordt vanzelf berekend.</t>
  </si>
  <si>
    <t xml:space="preserve"> </t>
  </si>
  <si>
    <t xml:space="preserve">Gemeentelijk Bezit: </t>
  </si>
  <si>
    <t>TG Gebouwen nieuw</t>
  </si>
  <si>
    <t>TG Gebouwen oud</t>
  </si>
  <si>
    <t>TB Inv nieuw</t>
  </si>
  <si>
    <t>TG</t>
  </si>
  <si>
    <t>TB</t>
  </si>
  <si>
    <t>De regel zelf dient in de spredsheet te blijven staan.</t>
  </si>
  <si>
    <t>Inventaris</t>
  </si>
  <si>
    <t>Plaats:</t>
  </si>
  <si>
    <t>Zierikzee</t>
  </si>
  <si>
    <t>Adres:</t>
  </si>
  <si>
    <t>Laan van St. Hilaire 2</t>
  </si>
  <si>
    <t>Lange Blokweg 27a</t>
  </si>
  <si>
    <t>Meelstraat 4-10</t>
  </si>
  <si>
    <t>Reserve</t>
  </si>
  <si>
    <t>Inbraakinstallatie met doormelding ja/nee</t>
  </si>
  <si>
    <t>Brandmeldinstallatie met doormelding ja/nee</t>
  </si>
  <si>
    <t>Sprinklerinstallatie ja/nee</t>
  </si>
  <si>
    <t>Omheind met hekwerk ja/nee</t>
  </si>
  <si>
    <t>nee</t>
  </si>
  <si>
    <t>ja</t>
  </si>
  <si>
    <t>Verzekeraars</t>
  </si>
  <si>
    <t xml:space="preserve">TG Gebouwen </t>
  </si>
  <si>
    <t>TB Inv oud</t>
  </si>
  <si>
    <t>TB inv</t>
  </si>
  <si>
    <t xml:space="preserve">Onderwijs: </t>
  </si>
  <si>
    <t xml:space="preserve">voormalig stadhuis, zijnde een Rijksmonument, Stadhuismuseum, Stadhuistoren en bijgebouwen </t>
  </si>
  <si>
    <t>Gemeentehuis, zie taxatierapport 6-12-2021</t>
  </si>
  <si>
    <t>sportcentrum/zwembad incl. zuiveringsinstallatie, vs excl.BTW, zie taxatierapport 13-01-2022</t>
  </si>
  <si>
    <t xml:space="preserve">Hatfieldpark 1,2 en 3 (NIEUWBOUW)   </t>
  </si>
  <si>
    <t xml:space="preserve">Hatfieldpark 1 (bibliotheek), nr. 2 nieuwbouw (Pontes/Pieter Zeeman), nr. 3 nieuwbouw (De Meie).Zie taxatierapport 21-2-2023 </t>
  </si>
  <si>
    <t>Opruimingskosten</t>
  </si>
  <si>
    <t>Stand per 1 januari 2025 (na indexering)</t>
  </si>
  <si>
    <t>Stand per 31 december 2024 (Hier mutaties bijwerken)</t>
  </si>
  <si>
    <t>Stand per 1 januari 2024</t>
  </si>
  <si>
    <t>Mutaties 2024-2025</t>
  </si>
  <si>
    <t>mutaties 2024</t>
  </si>
  <si>
    <t>Index per 1 januari 2025:</t>
  </si>
  <si>
    <t>Stand per 1 januari 2025:</t>
  </si>
  <si>
    <t>Omschrijving</t>
  </si>
  <si>
    <t>Jaar</t>
  </si>
  <si>
    <t>Indexcijfer</t>
  </si>
  <si>
    <t>Premietarieven</t>
  </si>
  <si>
    <t>Premie o/oo:</t>
  </si>
  <si>
    <t>premieGM</t>
  </si>
  <si>
    <t>premieOW</t>
  </si>
  <si>
    <t>Aandeel</t>
  </si>
  <si>
    <t>premie in o/oo</t>
  </si>
  <si>
    <t>premie nominaal</t>
  </si>
  <si>
    <t>Door tussentijds afronden kan dit eindtotaal verschillen van het eindtotaal zoals in de tabel hiernaast. De tabel is hierin leidend</t>
  </si>
  <si>
    <t>Dit is een dooreenpremie gebaseerd op het gewogen premie promillage zoals berekent in het "Polisblad" tabblad.</t>
  </si>
  <si>
    <t>Indexering per 1 januari  2024:</t>
  </si>
  <si>
    <t>Gebouwen:</t>
  </si>
  <si>
    <t>-</t>
  </si>
  <si>
    <t>Specificatie Polisblad d.d. 1 januari 2025</t>
  </si>
  <si>
    <t xml:space="preserve">Gemeente Schouwen-Duiveland / Objecten met een verzekerde waarde vanaf EUR 15.000.000,- </t>
  </si>
  <si>
    <t>Bouwaard</t>
  </si>
  <si>
    <t>Isolatiemateriaal in de gevel</t>
  </si>
  <si>
    <t>Isolatiemateriaal op het dak</t>
  </si>
  <si>
    <t>MPL</t>
  </si>
  <si>
    <t>Ja</t>
  </si>
  <si>
    <t>Nee</t>
  </si>
  <si>
    <t>Onbekend, is voor de gebruiker</t>
  </si>
  <si>
    <t>Onbekend, is voor de gebruker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</si>
</sst>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#,##0.000"/>
    <numFmt numFmtId="166" formatCode="#,##0.0000"/>
    <numFmt numFmtId="167" formatCode="#,##0.00000"/>
    <numFmt numFmtId="168" formatCode="_-[$EUR]\ * #,##0.00_-;_-[$EUR]\ * #,##0.00\-;_-[$EUR]\ * &quot;-&quot;??_-;_-@_-"/>
    <numFmt numFmtId="169" formatCode="_-[$€-413]\ * #,##0.00_-;_-[$€-413]\ * #,##0.00\-;_-[$€-413]\ * &quot;-&quot;??_-;_-@_-"/>
    <numFmt numFmtId="170" formatCode="_-* #,##0.0000_-;\-* #,##0.0000_-;_-* &quot;-&quot;??_-;_-@_-"/>
    <numFmt numFmtId="171" formatCode="_ [$EUR]\ * #,##0.00_ ;_ [$EUR]\ * \-#,##0.00_ ;_ [$EUR]\ * &quot;-&quot;??_ ;_ @_ "/>
    <numFmt numFmtId="172" formatCode="0.0000\ \‰"/>
  </numFmts>
  <fonts count="37">
    <font>
      <sz val="10"/>
      <name val="Times New Roman"/>
    </font>
    <font>
      <sz val="10"/>
      <name val="Times New Roman"/>
      <family val="1"/>
    </font>
    <font>
      <sz val="10"/>
      <name val="Univers (W1)"/>
      <family val="2"/>
    </font>
    <font>
      <sz val="8"/>
      <name val="Univers (W1)"/>
      <family val="2"/>
    </font>
    <font>
      <b/>
      <i/>
      <sz val="12"/>
      <name val="Univers (W1)"/>
      <family val="2"/>
    </font>
    <font>
      <sz val="12"/>
      <name val="Univers (W1)"/>
      <family val="2"/>
    </font>
    <font>
      <b/>
      <i/>
      <sz val="10"/>
      <name val="Univers (W1)"/>
      <family val="2"/>
    </font>
    <font>
      <b/>
      <i/>
      <sz val="18"/>
      <name val="Univers (W1)"/>
      <family val="2"/>
    </font>
    <font>
      <sz val="18"/>
      <name val="Univers (W1)"/>
      <family val="2"/>
    </font>
    <font>
      <sz val="11"/>
      <name val="Univers (W1)"/>
      <family val="2"/>
    </font>
    <font>
      <sz val="8"/>
      <color indexed="8"/>
      <name val="Univers (W1)"/>
      <family val="2"/>
    </font>
    <font>
      <b/>
      <i/>
      <sz val="12"/>
      <color indexed="8"/>
      <name val="Univers (W1)"/>
    </font>
    <font>
      <sz val="10"/>
      <color indexed="8"/>
      <name val="Times New Roman"/>
      <family val="1"/>
    </font>
    <font>
      <b/>
      <i/>
      <sz val="10"/>
      <color indexed="8"/>
      <name val="Univers (W1)"/>
      <family val="2"/>
    </font>
    <font>
      <sz val="8"/>
      <color indexed="8"/>
      <name val="Univers (W1)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b/>
      <i/>
      <sz val="8"/>
      <color indexed="8"/>
      <name val="Univers (W1)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12"/>
      <color indexed="10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Times New Roman"/>
      <family val="1"/>
    </font>
    <font>
      <b/>
      <i/>
      <u/>
      <sz val="10"/>
      <name val="Arial"/>
      <family val="2"/>
    </font>
    <font>
      <b/>
      <sz val="10"/>
      <name val="Arial"/>
      <family val="2"/>
    </font>
    <font>
      <b/>
      <sz val="8"/>
      <name val="Univers (W1)"/>
    </font>
    <font>
      <sz val="9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i/>
      <sz val="8"/>
      <name val="Univers (W1)"/>
    </font>
    <font>
      <b/>
      <i/>
      <sz val="8"/>
      <name val="Univers (W1)"/>
    </font>
    <font>
      <sz val="8"/>
      <name val="Univers (W1)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</cellStyleXfs>
  <cellXfs count="168">
    <xf numFmtId="0" fontId="0" fillId="0" borderId="0" xfId="0"/>
    <xf numFmtId="164" fontId="6" fillId="0" borderId="0" xfId="1" quotePrefix="1" applyFont="1" applyAlignment="1">
      <alignment horizontal="left"/>
    </xf>
    <xf numFmtId="164" fontId="7" fillId="0" borderId="0" xfId="1" quotePrefix="1" applyFont="1" applyAlignment="1">
      <alignment horizontal="left"/>
    </xf>
    <xf numFmtId="4" fontId="5" fillId="0" borderId="0" xfId="1" applyNumberFormat="1" applyFont="1" applyAlignment="1">
      <alignment horizontal="left"/>
    </xf>
    <xf numFmtId="1" fontId="5" fillId="0" borderId="0" xfId="1" applyNumberFormat="1" applyFont="1" applyAlignment="1">
      <alignment horizontal="left"/>
    </xf>
    <xf numFmtId="4" fontId="2" fillId="0" borderId="0" xfId="1" applyNumberFormat="1" applyFont="1" applyAlignment="1">
      <alignment horizontal="left"/>
    </xf>
    <xf numFmtId="1" fontId="2" fillId="0" borderId="0" xfId="1" applyNumberFormat="1" applyFont="1" applyAlignment="1">
      <alignment horizontal="left"/>
    </xf>
    <xf numFmtId="4" fontId="8" fillId="0" borderId="0" xfId="1" applyNumberFormat="1" applyFont="1" applyAlignment="1">
      <alignment horizontal="left"/>
    </xf>
    <xf numFmtId="1" fontId="8" fillId="0" borderId="0" xfId="1" applyNumberFormat="1" applyFont="1" applyAlignment="1">
      <alignment horizontal="left"/>
    </xf>
    <xf numFmtId="3" fontId="9" fillId="0" borderId="0" xfId="0" applyNumberFormat="1" applyFont="1" applyAlignment="1">
      <alignment horizontal="center"/>
    </xf>
    <xf numFmtId="4" fontId="9" fillId="0" borderId="0" xfId="0" applyNumberFormat="1" applyFont="1"/>
    <xf numFmtId="1" fontId="9" fillId="0" borderId="0" xfId="0" applyNumberFormat="1" applyFont="1"/>
    <xf numFmtId="168" fontId="5" fillId="0" borderId="0" xfId="1" applyNumberFormat="1" applyFont="1" applyAlignment="1">
      <alignment horizontal="left"/>
    </xf>
    <xf numFmtId="168" fontId="2" fillId="0" borderId="0" xfId="1" applyNumberFormat="1" applyFont="1" applyAlignment="1">
      <alignment horizontal="left"/>
    </xf>
    <xf numFmtId="168" fontId="8" fillId="0" borderId="0" xfId="1" applyNumberFormat="1" applyFont="1" applyAlignment="1">
      <alignment horizontal="left"/>
    </xf>
    <xf numFmtId="168" fontId="9" fillId="0" borderId="0" xfId="0" applyNumberFormat="1" applyFont="1"/>
    <xf numFmtId="168" fontId="0" fillId="0" borderId="0" xfId="0" applyNumberFormat="1"/>
    <xf numFmtId="164" fontId="12" fillId="0" borderId="0" xfId="1" applyFont="1" applyAlignment="1">
      <alignment vertical="top"/>
    </xf>
    <xf numFmtId="164" fontId="14" fillId="0" borderId="3" xfId="1" applyFont="1" applyFill="1" applyBorder="1" applyAlignment="1">
      <alignment vertical="top"/>
    </xf>
    <xf numFmtId="164" fontId="14" fillId="0" borderId="1" xfId="1" applyFont="1" applyBorder="1" applyAlignment="1">
      <alignment vertical="top"/>
    </xf>
    <xf numFmtId="164" fontId="10" fillId="0" borderId="3" xfId="1" applyFont="1" applyBorder="1" applyAlignment="1">
      <alignment vertical="top"/>
    </xf>
    <xf numFmtId="164" fontId="10" fillId="0" borderId="1" xfId="1" applyFont="1" applyBorder="1" applyAlignment="1">
      <alignment vertical="top"/>
    </xf>
    <xf numFmtId="164" fontId="18" fillId="0" borderId="1" xfId="1" applyFont="1" applyBorder="1" applyAlignment="1">
      <alignment vertical="top"/>
    </xf>
    <xf numFmtId="164" fontId="12" fillId="0" borderId="0" xfId="1" applyFont="1" applyFill="1" applyAlignment="1">
      <alignment vertical="top"/>
    </xf>
    <xf numFmtId="164" fontId="12" fillId="0" borderId="0" xfId="1" applyFont="1" applyAlignment="1">
      <alignment horizontal="left" vertical="top"/>
    </xf>
    <xf numFmtId="164" fontId="12" fillId="0" borderId="0" xfId="1" applyFont="1" applyAlignment="1">
      <alignment vertical="top" wrapText="1"/>
    </xf>
    <xf numFmtId="2" fontId="15" fillId="3" borderId="7" xfId="1" quotePrefix="1" applyNumberFormat="1" applyFont="1" applyFill="1" applyBorder="1" applyAlignment="1">
      <alignment horizontal="left" vertical="top"/>
    </xf>
    <xf numFmtId="164" fontId="15" fillId="3" borderId="8" xfId="1" quotePrefix="1" applyFont="1" applyFill="1" applyBorder="1" applyAlignment="1">
      <alignment horizontal="center" vertical="top" wrapText="1"/>
    </xf>
    <xf numFmtId="164" fontId="16" fillId="3" borderId="8" xfId="1" applyFont="1" applyFill="1" applyBorder="1" applyAlignment="1">
      <alignment vertical="top"/>
    </xf>
    <xf numFmtId="164" fontId="12" fillId="3" borderId="8" xfId="1" applyFont="1" applyFill="1" applyBorder="1" applyAlignment="1">
      <alignment vertical="top"/>
    </xf>
    <xf numFmtId="164" fontId="22" fillId="3" borderId="0" xfId="1" applyFont="1" applyFill="1" applyBorder="1" applyAlignment="1">
      <alignment vertical="top"/>
    </xf>
    <xf numFmtId="164" fontId="19" fillId="0" borderId="0" xfId="1" applyFont="1" applyAlignment="1">
      <alignment vertical="top"/>
    </xf>
    <xf numFmtId="164" fontId="20" fillId="0" borderId="0" xfId="1" applyFont="1" applyAlignment="1">
      <alignment vertical="top"/>
    </xf>
    <xf numFmtId="164" fontId="21" fillId="0" borderId="0" xfId="1" applyFont="1" applyAlignment="1">
      <alignment vertical="top"/>
    </xf>
    <xf numFmtId="1" fontId="17" fillId="4" borderId="5" xfId="1" applyNumberFormat="1" applyFont="1" applyFill="1" applyBorder="1" applyAlignment="1">
      <alignment vertical="top"/>
    </xf>
    <xf numFmtId="1" fontId="17" fillId="4" borderId="9" xfId="1" applyNumberFormat="1" applyFont="1" applyFill="1" applyBorder="1" applyAlignment="1">
      <alignment vertical="top"/>
    </xf>
    <xf numFmtId="164" fontId="14" fillId="0" borderId="1" xfId="1" applyFont="1" applyBorder="1" applyAlignment="1" applyProtection="1">
      <alignment vertical="top"/>
      <protection locked="0"/>
    </xf>
    <xf numFmtId="164" fontId="10" fillId="0" borderId="1" xfId="1" applyFont="1" applyBorder="1" applyAlignment="1" applyProtection="1">
      <alignment vertical="top"/>
      <protection locked="0"/>
    </xf>
    <xf numFmtId="49" fontId="15" fillId="3" borderId="8" xfId="1" quotePrefix="1" applyNumberFormat="1" applyFont="1" applyFill="1" applyBorder="1" applyAlignment="1">
      <alignment horizontal="center" vertical="top" wrapText="1"/>
    </xf>
    <xf numFmtId="49" fontId="13" fillId="0" borderId="0" xfId="1" applyNumberFormat="1" applyFont="1" applyBorder="1" applyAlignment="1" applyProtection="1">
      <alignment vertical="top" wrapText="1"/>
      <protection locked="0"/>
    </xf>
    <xf numFmtId="49" fontId="12" fillId="0" borderId="0" xfId="1" applyNumberFormat="1" applyFont="1" applyAlignment="1">
      <alignment vertical="top" wrapText="1"/>
    </xf>
    <xf numFmtId="164" fontId="12" fillId="3" borderId="8" xfId="1" applyFont="1" applyFill="1" applyBorder="1" applyAlignment="1" applyProtection="1">
      <alignment vertical="top"/>
    </xf>
    <xf numFmtId="1" fontId="17" fillId="4" borderId="9" xfId="1" applyNumberFormat="1" applyFont="1" applyFill="1" applyBorder="1" applyAlignment="1" applyProtection="1">
      <alignment vertical="top"/>
    </xf>
    <xf numFmtId="164" fontId="10" fillId="0" borderId="1" xfId="1" applyFont="1" applyBorder="1" applyAlignment="1" applyProtection="1">
      <alignment vertical="top"/>
    </xf>
    <xf numFmtId="164" fontId="14" fillId="0" borderId="1" xfId="1" applyFont="1" applyBorder="1" applyAlignment="1" applyProtection="1">
      <alignment vertical="top"/>
    </xf>
    <xf numFmtId="164" fontId="18" fillId="0" borderId="1" xfId="1" applyFont="1" applyBorder="1" applyAlignment="1" applyProtection="1">
      <alignment vertical="top"/>
    </xf>
    <xf numFmtId="164" fontId="12" fillId="0" borderId="0" xfId="1" applyFont="1" applyAlignment="1" applyProtection="1">
      <alignment vertical="top"/>
    </xf>
    <xf numFmtId="164" fontId="19" fillId="0" borderId="0" xfId="1" applyFont="1" applyAlignment="1" applyProtection="1">
      <alignment vertical="top"/>
    </xf>
    <xf numFmtId="164" fontId="14" fillId="0" borderId="3" xfId="1" quotePrefix="1" applyFont="1" applyFill="1" applyBorder="1" applyAlignment="1" applyProtection="1">
      <alignment horizontal="left" vertical="top"/>
      <protection locked="0"/>
    </xf>
    <xf numFmtId="164" fontId="13" fillId="0" borderId="3" xfId="1" applyFont="1" applyBorder="1" applyAlignment="1" applyProtection="1">
      <alignment horizontal="left" vertical="top"/>
      <protection locked="0"/>
    </xf>
    <xf numFmtId="164" fontId="13" fillId="0" borderId="0" xfId="1" applyFont="1" applyBorder="1" applyAlignment="1" applyProtection="1">
      <alignment vertical="top" wrapText="1"/>
      <protection locked="0"/>
    </xf>
    <xf numFmtId="164" fontId="24" fillId="0" borderId="1" xfId="1" applyFont="1" applyBorder="1" applyAlignment="1" applyProtection="1">
      <alignment vertical="top"/>
      <protection locked="0"/>
    </xf>
    <xf numFmtId="164" fontId="23" fillId="0" borderId="1" xfId="1" applyFont="1" applyBorder="1" applyAlignment="1" applyProtection="1">
      <alignment vertical="top"/>
      <protection locked="0"/>
    </xf>
    <xf numFmtId="164" fontId="18" fillId="0" borderId="3" xfId="1" applyFont="1" applyBorder="1" applyAlignment="1">
      <alignment vertical="top"/>
    </xf>
    <xf numFmtId="3" fontId="4" fillId="0" borderId="0" xfId="1" quotePrefix="1" applyNumberFormat="1" applyFont="1" applyAlignment="1">
      <alignment horizontal="left"/>
    </xf>
    <xf numFmtId="49" fontId="14" fillId="0" borderId="0" xfId="1" applyNumberFormat="1" applyFont="1" applyFill="1" applyBorder="1" applyAlignment="1" applyProtection="1">
      <alignment horizontal="left" vertical="top" wrapText="1"/>
      <protection locked="0"/>
    </xf>
    <xf numFmtId="164" fontId="14" fillId="0" borderId="0" xfId="1" applyFont="1" applyFill="1" applyBorder="1" applyAlignment="1" applyProtection="1">
      <alignment horizontal="left" vertical="top" wrapText="1"/>
      <protection locked="0"/>
    </xf>
    <xf numFmtId="0" fontId="12" fillId="5" borderId="6" xfId="0" applyFont="1" applyFill="1" applyBorder="1" applyAlignment="1">
      <alignment horizontal="left" vertical="top"/>
    </xf>
    <xf numFmtId="1" fontId="17" fillId="4" borderId="5" xfId="1" applyNumberFormat="1" applyFont="1" applyFill="1" applyBorder="1" applyAlignment="1">
      <alignment vertical="top" wrapText="1"/>
    </xf>
    <xf numFmtId="0" fontId="25" fillId="0" borderId="0" xfId="0" applyFont="1" applyAlignment="1">
      <alignment vertical="top"/>
    </xf>
    <xf numFmtId="169" fontId="26" fillId="0" borderId="2" xfId="0" applyNumberFormat="1" applyFont="1" applyBorder="1" applyAlignment="1">
      <alignment vertical="top"/>
    </xf>
    <xf numFmtId="4" fontId="2" fillId="0" borderId="0" xfId="0" quotePrefix="1" applyNumberFormat="1" applyFont="1" applyAlignment="1">
      <alignment horizontal="left"/>
    </xf>
    <xf numFmtId="1" fontId="2" fillId="0" borderId="0" xfId="0" quotePrefix="1" applyNumberFormat="1" applyFont="1" applyAlignment="1">
      <alignment horizontal="left"/>
    </xf>
    <xf numFmtId="4" fontId="2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0" fontId="25" fillId="0" borderId="0" xfId="0" applyFont="1"/>
    <xf numFmtId="168" fontId="25" fillId="0" borderId="0" xfId="0" applyNumberFormat="1" applyFont="1"/>
    <xf numFmtId="4" fontId="26" fillId="0" borderId="0" xfId="0" applyNumberFormat="1" applyFont="1"/>
    <xf numFmtId="3" fontId="25" fillId="0" borderId="0" xfId="0" applyNumberFormat="1" applyFont="1" applyAlignment="1">
      <alignment horizontal="center"/>
    </xf>
    <xf numFmtId="4" fontId="25" fillId="0" borderId="0" xfId="0" applyNumberFormat="1" applyFont="1"/>
    <xf numFmtId="1" fontId="25" fillId="0" borderId="0" xfId="0" applyNumberFormat="1" applyFont="1"/>
    <xf numFmtId="4" fontId="25" fillId="0" borderId="0" xfId="0" quotePrefix="1" applyNumberFormat="1" applyFont="1" applyAlignment="1">
      <alignment horizontal="center"/>
    </xf>
    <xf numFmtId="3" fontId="28" fillId="0" borderId="0" xfId="0" applyNumberFormat="1" applyFont="1"/>
    <xf numFmtId="3" fontId="25" fillId="0" borderId="0" xfId="0" applyNumberFormat="1" applyFont="1"/>
    <xf numFmtId="167" fontId="25" fillId="0" borderId="0" xfId="0" applyNumberFormat="1" applyFont="1" applyAlignment="1">
      <alignment horizontal="center"/>
    </xf>
    <xf numFmtId="165" fontId="25" fillId="0" borderId="0" xfId="0" applyNumberFormat="1" applyFont="1" applyAlignment="1">
      <alignment horizontal="center"/>
    </xf>
    <xf numFmtId="1" fontId="26" fillId="0" borderId="0" xfId="0" applyNumberFormat="1" applyFont="1"/>
    <xf numFmtId="4" fontId="25" fillId="0" borderId="0" xfId="0" applyNumberFormat="1" applyFont="1" applyAlignment="1">
      <alignment horizontal="center"/>
    </xf>
    <xf numFmtId="4" fontId="30" fillId="9" borderId="4" xfId="0" applyNumberFormat="1" applyFont="1" applyFill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171" fontId="3" fillId="0" borderId="4" xfId="0" applyNumberFormat="1" applyFont="1" applyBorder="1" applyAlignment="1">
      <alignment vertical="top"/>
    </xf>
    <xf numFmtId="9" fontId="30" fillId="9" borderId="4" xfId="3" applyFont="1" applyFill="1" applyBorder="1" applyAlignment="1">
      <alignment vertical="top"/>
    </xf>
    <xf numFmtId="166" fontId="30" fillId="9" borderId="4" xfId="0" applyNumberFormat="1" applyFont="1" applyFill="1" applyBorder="1" applyAlignment="1">
      <alignment vertical="top"/>
    </xf>
    <xf numFmtId="171" fontId="30" fillId="9" borderId="4" xfId="0" applyNumberFormat="1" applyFont="1" applyFill="1" applyBorder="1" applyAlignment="1">
      <alignment vertical="top"/>
    </xf>
    <xf numFmtId="44" fontId="25" fillId="0" borderId="0" xfId="2" applyFont="1"/>
    <xf numFmtId="44" fontId="26" fillId="0" borderId="2" xfId="2" applyFont="1" applyBorder="1"/>
    <xf numFmtId="44" fontId="25" fillId="0" borderId="17" xfId="2" applyFont="1" applyBorder="1"/>
    <xf numFmtId="44" fontId="29" fillId="0" borderId="2" xfId="2" applyFont="1" applyBorder="1"/>
    <xf numFmtId="44" fontId="25" fillId="0" borderId="0" xfId="2" applyFont="1" applyAlignment="1">
      <alignment horizontal="center"/>
    </xf>
    <xf numFmtId="165" fontId="33" fillId="0" borderId="0" xfId="0" applyNumberFormat="1" applyFont="1" applyAlignment="1">
      <alignment horizontal="left" vertical="top" wrapText="1"/>
    </xf>
    <xf numFmtId="4" fontId="34" fillId="0" borderId="0" xfId="0" applyNumberFormat="1" applyFont="1" applyAlignment="1">
      <alignment vertical="top"/>
    </xf>
    <xf numFmtId="4" fontId="35" fillId="0" borderId="12" xfId="0" applyNumberFormat="1" applyFont="1" applyBorder="1"/>
    <xf numFmtId="1" fontId="35" fillId="0" borderId="12" xfId="0" applyNumberFormat="1" applyFont="1" applyBorder="1"/>
    <xf numFmtId="4" fontId="36" fillId="0" borderId="12" xfId="0" applyNumberFormat="1" applyFont="1" applyBorder="1"/>
    <xf numFmtId="1" fontId="36" fillId="0" borderId="12" xfId="0" applyNumberFormat="1" applyFont="1" applyBorder="1"/>
    <xf numFmtId="4" fontId="36" fillId="0" borderId="0" xfId="0" applyNumberFormat="1" applyFont="1"/>
    <xf numFmtId="1" fontId="36" fillId="0" borderId="0" xfId="0" applyNumberFormat="1" applyFont="1"/>
    <xf numFmtId="0" fontId="35" fillId="0" borderId="10" xfId="0" applyFont="1" applyBorder="1" applyAlignment="1">
      <alignment vertical="top"/>
    </xf>
    <xf numFmtId="0" fontId="35" fillId="0" borderId="15" xfId="0" applyFont="1" applyBorder="1" applyAlignment="1">
      <alignment horizontal="center" vertical="top"/>
    </xf>
    <xf numFmtId="0" fontId="36" fillId="0" borderId="1" xfId="0" applyFont="1" applyBorder="1" applyAlignment="1">
      <alignment vertical="top"/>
    </xf>
    <xf numFmtId="170" fontId="36" fillId="0" borderId="16" xfId="1" applyNumberFormat="1" applyFont="1" applyBorder="1" applyAlignment="1">
      <alignment vertical="top"/>
    </xf>
    <xf numFmtId="0" fontId="36" fillId="0" borderId="10" xfId="0" applyFont="1" applyBorder="1" applyAlignment="1">
      <alignment horizontal="left" vertical="top"/>
    </xf>
    <xf numFmtId="0" fontId="36" fillId="0" borderId="15" xfId="0" applyFont="1" applyBorder="1" applyAlignment="1">
      <alignment horizontal="right" vertical="top"/>
    </xf>
    <xf numFmtId="164" fontId="12" fillId="0" borderId="3" xfId="1" applyFont="1" applyBorder="1" applyAlignment="1">
      <alignment vertical="top"/>
    </xf>
    <xf numFmtId="164" fontId="12" fillId="0" borderId="3" xfId="1" applyFont="1" applyFill="1" applyBorder="1" applyAlignment="1">
      <alignment vertical="top"/>
    </xf>
    <xf numFmtId="1" fontId="17" fillId="4" borderId="20" xfId="1" applyNumberFormat="1" applyFont="1" applyFill="1" applyBorder="1" applyAlignment="1">
      <alignment vertical="top"/>
    </xf>
    <xf numFmtId="164" fontId="10" fillId="0" borderId="21" xfId="1" applyFont="1" applyBorder="1" applyAlignment="1">
      <alignment vertical="top"/>
    </xf>
    <xf numFmtId="164" fontId="14" fillId="0" borderId="21" xfId="1" applyFont="1" applyFill="1" applyBorder="1" applyAlignment="1">
      <alignment vertical="top"/>
    </xf>
    <xf numFmtId="164" fontId="18" fillId="0" borderId="21" xfId="1" applyFont="1" applyBorder="1" applyAlignment="1">
      <alignment vertical="top"/>
    </xf>
    <xf numFmtId="164" fontId="14" fillId="0" borderId="21" xfId="1" applyFont="1" applyFill="1" applyBorder="1" applyAlignment="1" applyProtection="1">
      <alignment vertical="top"/>
      <protection locked="0"/>
    </xf>
    <xf numFmtId="164" fontId="23" fillId="0" borderId="21" xfId="1" applyFont="1" applyBorder="1" applyAlignment="1" applyProtection="1">
      <alignment vertical="top"/>
      <protection locked="0"/>
    </xf>
    <xf numFmtId="164" fontId="24" fillId="0" borderId="21" xfId="1" applyFont="1" applyBorder="1" applyAlignment="1" applyProtection="1">
      <alignment vertical="top"/>
      <protection locked="0"/>
    </xf>
    <xf numFmtId="164" fontId="10" fillId="0" borderId="21" xfId="1" applyFont="1" applyBorder="1" applyAlignment="1" applyProtection="1">
      <alignment vertical="top"/>
      <protection locked="0"/>
    </xf>
    <xf numFmtId="164" fontId="14" fillId="0" borderId="16" xfId="1" applyFont="1" applyFill="1" applyBorder="1" applyAlignment="1" applyProtection="1">
      <alignment horizontal="left" vertical="top" wrapText="1"/>
      <protection locked="0"/>
    </xf>
    <xf numFmtId="164" fontId="13" fillId="0" borderId="16" xfId="1" applyFont="1" applyBorder="1" applyAlignment="1" applyProtection="1">
      <alignment vertical="top" wrapText="1"/>
      <protection locked="0"/>
    </xf>
    <xf numFmtId="1" fontId="17" fillId="4" borderId="7" xfId="1" applyNumberFormat="1" applyFont="1" applyFill="1" applyBorder="1" applyAlignment="1">
      <alignment vertical="top"/>
    </xf>
    <xf numFmtId="1" fontId="17" fillId="4" borderId="7" xfId="1" applyNumberFormat="1" applyFont="1" applyFill="1" applyBorder="1" applyAlignment="1">
      <alignment vertical="top" wrapText="1"/>
    </xf>
    <xf numFmtId="1" fontId="17" fillId="4" borderId="22" xfId="1" applyNumberFormat="1" applyFont="1" applyFill="1" applyBorder="1" applyAlignment="1">
      <alignment vertical="top"/>
    </xf>
    <xf numFmtId="1" fontId="17" fillId="4" borderId="23" xfId="1" applyNumberFormat="1" applyFont="1" applyFill="1" applyBorder="1" applyAlignment="1">
      <alignment vertical="top"/>
    </xf>
    <xf numFmtId="1" fontId="17" fillId="4" borderId="23" xfId="1" applyNumberFormat="1" applyFont="1" applyFill="1" applyBorder="1" applyAlignment="1" applyProtection="1">
      <alignment vertical="top"/>
    </xf>
    <xf numFmtId="1" fontId="17" fillId="4" borderId="24" xfId="1" applyNumberFormat="1" applyFont="1" applyFill="1" applyBorder="1" applyAlignment="1">
      <alignment vertical="top"/>
    </xf>
    <xf numFmtId="0" fontId="32" fillId="0" borderId="0" xfId="0" applyFont="1"/>
    <xf numFmtId="1" fontId="32" fillId="0" borderId="0" xfId="0" applyNumberFormat="1" applyFont="1"/>
    <xf numFmtId="4" fontId="31" fillId="0" borderId="0" xfId="0" applyNumberFormat="1" applyFont="1"/>
    <xf numFmtId="44" fontId="31" fillId="0" borderId="0" xfId="2" applyFont="1"/>
    <xf numFmtId="172" fontId="31" fillId="0" borderId="0" xfId="0" applyNumberFormat="1" applyFont="1" applyAlignment="1">
      <alignment horizontal="center" vertical="top"/>
    </xf>
    <xf numFmtId="44" fontId="31" fillId="0" borderId="0" xfId="2" applyFont="1" applyAlignment="1">
      <alignment vertical="top"/>
    </xf>
    <xf numFmtId="49" fontId="13" fillId="0" borderId="25" xfId="1" applyNumberFormat="1" applyFont="1" applyBorder="1" applyAlignment="1" applyProtection="1">
      <alignment vertical="top" wrapText="1"/>
      <protection locked="0"/>
    </xf>
    <xf numFmtId="164" fontId="24" fillId="0" borderId="26" xfId="1" applyFont="1" applyBorder="1" applyAlignment="1" applyProtection="1">
      <alignment vertical="top"/>
      <protection locked="0"/>
    </xf>
    <xf numFmtId="164" fontId="24" fillId="0" borderId="26" xfId="1" applyFont="1" applyFill="1" applyBorder="1" applyAlignment="1" applyProtection="1">
      <alignment vertical="top"/>
      <protection locked="0"/>
    </xf>
    <xf numFmtId="164" fontId="23" fillId="0" borderId="26" xfId="1" applyFont="1" applyBorder="1" applyAlignment="1" applyProtection="1">
      <alignment vertical="top"/>
      <protection locked="0"/>
    </xf>
    <xf numFmtId="164" fontId="14" fillId="0" borderId="26" xfId="1" applyFont="1" applyFill="1" applyBorder="1" applyAlignment="1" applyProtection="1">
      <alignment vertical="top"/>
      <protection locked="0"/>
    </xf>
    <xf numFmtId="164" fontId="23" fillId="0" borderId="12" xfId="1" quotePrefix="1" applyFont="1" applyBorder="1" applyAlignment="1" applyProtection="1">
      <alignment horizontal="left" vertical="top"/>
      <protection locked="0"/>
    </xf>
    <xf numFmtId="164" fontId="24" fillId="0" borderId="12" xfId="1" applyFont="1" applyBorder="1" applyAlignment="1" applyProtection="1">
      <alignment vertical="top" wrapText="1"/>
      <protection locked="0"/>
    </xf>
    <xf numFmtId="49" fontId="10" fillId="0" borderId="12" xfId="1" applyNumberFormat="1" applyFont="1" applyBorder="1" applyAlignment="1" applyProtection="1">
      <alignment vertical="top" wrapText="1"/>
      <protection locked="0"/>
    </xf>
    <xf numFmtId="164" fontId="10" fillId="0" borderId="12" xfId="1" applyFont="1" applyBorder="1" applyAlignment="1" applyProtection="1">
      <alignment vertical="top"/>
      <protection locked="0"/>
    </xf>
    <xf numFmtId="164" fontId="24" fillId="0" borderId="12" xfId="1" quotePrefix="1" applyFont="1" applyFill="1" applyBorder="1" applyAlignment="1" applyProtection="1">
      <alignment horizontal="left" vertical="top"/>
      <protection locked="0"/>
    </xf>
    <xf numFmtId="164" fontId="24" fillId="0" borderId="12" xfId="1" quotePrefix="1" applyFont="1" applyFill="1" applyBorder="1" applyAlignment="1" applyProtection="1">
      <alignment horizontal="left" vertical="top" wrapText="1"/>
      <protection locked="0"/>
    </xf>
    <xf numFmtId="49" fontId="14" fillId="0" borderId="12" xfId="1" applyNumberFormat="1" applyFont="1" applyFill="1" applyBorder="1" applyAlignment="1" applyProtection="1">
      <alignment horizontal="left" vertical="top" wrapText="1"/>
      <protection locked="0"/>
    </xf>
    <xf numFmtId="164" fontId="14" fillId="0" borderId="12" xfId="1" applyFont="1" applyFill="1" applyBorder="1" applyAlignment="1" applyProtection="1">
      <alignment vertical="top"/>
      <protection locked="0"/>
    </xf>
    <xf numFmtId="164" fontId="14" fillId="0" borderId="12" xfId="1" applyFont="1" applyBorder="1" applyAlignment="1" applyProtection="1">
      <alignment vertical="top"/>
      <protection locked="0"/>
    </xf>
    <xf numFmtId="49" fontId="24" fillId="0" borderId="12" xfId="1" applyNumberFormat="1" applyFont="1" applyBorder="1" applyAlignment="1" applyProtection="1">
      <alignment vertical="top" wrapText="1"/>
      <protection locked="0"/>
    </xf>
    <xf numFmtId="164" fontId="14" fillId="0" borderId="12" xfId="1" quotePrefix="1" applyFont="1" applyFill="1" applyBorder="1" applyAlignment="1" applyProtection="1">
      <alignment horizontal="left" vertical="top"/>
      <protection locked="0"/>
    </xf>
    <xf numFmtId="164" fontId="14" fillId="0" borderId="12" xfId="1" applyFont="1" applyFill="1" applyBorder="1" applyAlignment="1" applyProtection="1">
      <alignment horizontal="left" vertical="top" wrapText="1"/>
      <protection locked="0"/>
    </xf>
    <xf numFmtId="164" fontId="24" fillId="8" borderId="12" xfId="1" applyFont="1" applyFill="1" applyBorder="1" applyAlignment="1">
      <alignment horizontal="left" vertical="top"/>
    </xf>
    <xf numFmtId="164" fontId="24" fillId="8" borderId="12" xfId="1" applyFont="1" applyFill="1" applyBorder="1" applyAlignment="1">
      <alignment vertical="top" wrapText="1"/>
    </xf>
    <xf numFmtId="49" fontId="10" fillId="8" borderId="12" xfId="1" applyNumberFormat="1" applyFont="1" applyFill="1" applyBorder="1" applyAlignment="1">
      <alignment vertical="top" wrapText="1"/>
    </xf>
    <xf numFmtId="49" fontId="24" fillId="8" borderId="12" xfId="1" applyNumberFormat="1" applyFont="1" applyFill="1" applyBorder="1" applyAlignment="1">
      <alignment vertical="top" wrapText="1"/>
    </xf>
    <xf numFmtId="164" fontId="18" fillId="8" borderId="12" xfId="1" applyFont="1" applyFill="1" applyBorder="1" applyAlignment="1">
      <alignment vertical="top"/>
    </xf>
    <xf numFmtId="4" fontId="30" fillId="0" borderId="12" xfId="0" applyNumberFormat="1" applyFont="1" applyBorder="1" applyAlignment="1">
      <alignment horizontal="center"/>
    </xf>
    <xf numFmtId="0" fontId="30" fillId="0" borderId="13" xfId="0" applyFont="1" applyBorder="1" applyAlignment="1">
      <alignment horizontal="center" vertical="top"/>
    </xf>
    <xf numFmtId="0" fontId="30" fillId="0" borderId="14" xfId="0" applyFont="1" applyBorder="1" applyAlignment="1">
      <alignment horizontal="center" vertical="top"/>
    </xf>
    <xf numFmtId="164" fontId="11" fillId="10" borderId="18" xfId="1" applyFont="1" applyFill="1" applyBorder="1" applyAlignment="1">
      <alignment horizontal="center" vertical="top"/>
    </xf>
    <xf numFmtId="164" fontId="11" fillId="10" borderId="19" xfId="1" applyFont="1" applyFill="1" applyBorder="1" applyAlignment="1">
      <alignment horizontal="center" vertical="top"/>
    </xf>
    <xf numFmtId="164" fontId="11" fillId="10" borderId="11" xfId="1" applyFont="1" applyFill="1" applyBorder="1" applyAlignment="1">
      <alignment horizontal="center" vertical="top"/>
    </xf>
    <xf numFmtId="164" fontId="11" fillId="8" borderId="18" xfId="1" applyFont="1" applyFill="1" applyBorder="1" applyAlignment="1">
      <alignment horizontal="center" vertical="top"/>
    </xf>
    <xf numFmtId="164" fontId="11" fillId="8" borderId="19" xfId="1" applyFont="1" applyFill="1" applyBorder="1" applyAlignment="1">
      <alignment horizontal="center" vertical="top"/>
    </xf>
    <xf numFmtId="164" fontId="11" fillId="8" borderId="11" xfId="1" applyFont="1" applyFill="1" applyBorder="1" applyAlignment="1">
      <alignment horizontal="center" vertical="top"/>
    </xf>
    <xf numFmtId="164" fontId="11" fillId="7" borderId="18" xfId="1" applyFont="1" applyFill="1" applyBorder="1" applyAlignment="1">
      <alignment horizontal="center" vertical="top"/>
    </xf>
    <xf numFmtId="164" fontId="11" fillId="7" borderId="19" xfId="1" applyFont="1" applyFill="1" applyBorder="1" applyAlignment="1">
      <alignment horizontal="center" vertical="top"/>
    </xf>
    <xf numFmtId="164" fontId="11" fillId="7" borderId="11" xfId="1" applyFont="1" applyFill="1" applyBorder="1" applyAlignment="1">
      <alignment horizontal="center" vertical="top"/>
    </xf>
    <xf numFmtId="164" fontId="11" fillId="6" borderId="18" xfId="1" applyFont="1" applyFill="1" applyBorder="1" applyAlignment="1">
      <alignment horizontal="center" vertical="top"/>
    </xf>
    <xf numFmtId="164" fontId="11" fillId="6" borderId="19" xfId="1" applyFont="1" applyFill="1" applyBorder="1" applyAlignment="1">
      <alignment horizontal="center" vertical="top"/>
    </xf>
    <xf numFmtId="164" fontId="11" fillId="6" borderId="11" xfId="1" applyFont="1" applyFill="1" applyBorder="1" applyAlignment="1">
      <alignment horizontal="center" vertical="top"/>
    </xf>
    <xf numFmtId="164" fontId="11" fillId="2" borderId="18" xfId="1" applyFont="1" applyFill="1" applyBorder="1" applyAlignment="1">
      <alignment horizontal="center" vertical="top"/>
    </xf>
    <xf numFmtId="164" fontId="11" fillId="2" borderId="19" xfId="1" applyFont="1" applyFill="1" applyBorder="1" applyAlignment="1">
      <alignment horizontal="center" vertical="top"/>
    </xf>
    <xf numFmtId="164" fontId="11" fillId="2" borderId="11" xfId="1" applyFont="1" applyFill="1" applyBorder="1" applyAlignment="1">
      <alignment horizontal="center" vertical="top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FF"/>
      <color rgb="FF66FFFF"/>
      <color rgb="FFFF66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7"/>
  <sheetViews>
    <sheetView zoomScaleNormal="100" workbookViewId="0">
      <selection activeCell="F26" sqref="F26"/>
    </sheetView>
  </sheetViews>
  <sheetFormatPr defaultColWidth="9.296875" defaultRowHeight="12.5"/>
  <cols>
    <col min="1" max="1" width="43" style="63" customWidth="1"/>
    <col min="2" max="2" width="14.19921875" style="64" customWidth="1"/>
    <col min="3" max="3" width="20" style="63" customWidth="1"/>
    <col min="4" max="4" width="22.296875" style="63" customWidth="1"/>
    <col min="5" max="103" width="13.69921875" style="63" customWidth="1"/>
    <col min="104" max="16384" width="9.296875" style="63"/>
  </cols>
  <sheetData>
    <row r="1" spans="1:4">
      <c r="A1" s="61"/>
      <c r="B1" s="62"/>
    </row>
    <row r="3" spans="1:4">
      <c r="A3" s="150" t="s">
        <v>8</v>
      </c>
      <c r="B3" s="150"/>
      <c r="C3" s="150"/>
    </row>
    <row r="4" spans="1:4">
      <c r="A4" s="92" t="s">
        <v>60</v>
      </c>
      <c r="B4" s="93" t="s">
        <v>61</v>
      </c>
      <c r="C4" s="92" t="s">
        <v>62</v>
      </c>
    </row>
    <row r="5" spans="1:4">
      <c r="A5" s="94" t="s">
        <v>22</v>
      </c>
      <c r="B5" s="95">
        <v>2025</v>
      </c>
      <c r="C5" s="94">
        <v>133.4</v>
      </c>
      <c r="D5" s="65"/>
    </row>
    <row r="6" spans="1:4">
      <c r="A6" s="94" t="s">
        <v>23</v>
      </c>
      <c r="B6" s="95">
        <v>2024</v>
      </c>
      <c r="C6" s="94">
        <v>128.4</v>
      </c>
      <c r="D6" s="65"/>
    </row>
    <row r="7" spans="1:4" hidden="1">
      <c r="A7" s="94" t="s">
        <v>23</v>
      </c>
      <c r="B7" s="95">
        <v>2018</v>
      </c>
      <c r="C7" s="94">
        <v>123.7</v>
      </c>
      <c r="D7" s="65"/>
    </row>
    <row r="8" spans="1:4" hidden="1">
      <c r="A8" s="94" t="s">
        <v>43</v>
      </c>
      <c r="B8" s="95">
        <v>2017</v>
      </c>
      <c r="C8" s="94">
        <v>121.1</v>
      </c>
      <c r="D8" s="65"/>
    </row>
    <row r="9" spans="1:4">
      <c r="A9" s="94" t="s">
        <v>24</v>
      </c>
      <c r="B9" s="95">
        <v>2025</v>
      </c>
      <c r="C9" s="94">
        <v>129.6</v>
      </c>
      <c r="D9" s="65"/>
    </row>
    <row r="10" spans="1:4">
      <c r="A10" s="94" t="s">
        <v>44</v>
      </c>
      <c r="B10" s="95">
        <v>2024</v>
      </c>
      <c r="C10" s="94">
        <v>124.4</v>
      </c>
      <c r="D10" s="65"/>
    </row>
    <row r="11" spans="1:4" hidden="1">
      <c r="A11" s="96" t="s">
        <v>44</v>
      </c>
      <c r="B11" s="97">
        <v>2018</v>
      </c>
      <c r="C11" s="63">
        <v>116.3</v>
      </c>
      <c r="D11" s="65"/>
    </row>
    <row r="12" spans="1:4" hidden="1">
      <c r="A12" s="96" t="s">
        <v>45</v>
      </c>
      <c r="B12" s="97">
        <v>2015</v>
      </c>
      <c r="C12" s="63">
        <v>114.7</v>
      </c>
      <c r="D12" s="65"/>
    </row>
    <row r="13" spans="1:4">
      <c r="A13" s="96"/>
      <c r="B13" s="96"/>
    </row>
    <row r="14" spans="1:4">
      <c r="A14" s="96"/>
      <c r="B14" s="97"/>
    </row>
    <row r="15" spans="1:4">
      <c r="A15" s="151" t="s">
        <v>63</v>
      </c>
      <c r="B15" s="152"/>
    </row>
    <row r="16" spans="1:4">
      <c r="A16" s="98" t="s">
        <v>0</v>
      </c>
      <c r="B16" s="99" t="s">
        <v>64</v>
      </c>
    </row>
    <row r="17" spans="1:3">
      <c r="A17" s="100" t="s">
        <v>65</v>
      </c>
      <c r="B17" s="101">
        <f>SUMPRODUCT(Polisblad!K8:K12,Polisblad!J8:J12)</f>
        <v>0</v>
      </c>
      <c r="C17" s="91" t="s">
        <v>71</v>
      </c>
    </row>
    <row r="18" spans="1:3">
      <c r="A18" s="100" t="s">
        <v>66</v>
      </c>
      <c r="B18" s="101">
        <f>SUMPRODUCT(Polisblad!K8:K12,Polisblad!J8:J12)</f>
        <v>0</v>
      </c>
    </row>
    <row r="19" spans="1:3">
      <c r="A19" s="102"/>
      <c r="B19" s="103"/>
    </row>
    <row r="20" spans="1:3">
      <c r="A20" s="96"/>
      <c r="B20" s="96"/>
    </row>
    <row r="21" spans="1:3">
      <c r="A21" s="96"/>
      <c r="B21" s="97"/>
    </row>
    <row r="22" spans="1:3">
      <c r="A22" s="96" t="s">
        <v>9</v>
      </c>
      <c r="B22" s="96">
        <f>-3</f>
        <v>-3</v>
      </c>
    </row>
    <row r="23" spans="1:3">
      <c r="A23" s="96"/>
      <c r="B23" s="97"/>
    </row>
    <row r="24" spans="1:3">
      <c r="A24" s="96"/>
      <c r="B24" s="97"/>
    </row>
    <row r="25" spans="1:3">
      <c r="A25" s="96"/>
      <c r="B25" s="97"/>
    </row>
    <row r="26" spans="1:3">
      <c r="A26" s="96"/>
      <c r="B26" s="97"/>
    </row>
    <row r="27" spans="1:3">
      <c r="A27" s="96"/>
      <c r="B27" s="97"/>
    </row>
  </sheetData>
  <sheetProtection algorithmName="SHA-512" hashValue="076OfFKBZDqjri2PgRczwzFsmHEhyQ/J0emImMt/bYIVxG42uQu+0qfyMRXscZU+iQ1B0YR3kzoLK8m2rX3GlQ==" saltValue="gFvKo0SDPLUYJDEEE7wCZw==" spinCount="100000" sheet="1" objects="1" scenarios="1"/>
  <mergeCells count="2">
    <mergeCell ref="A3:C3"/>
    <mergeCell ref="A15:B15"/>
  </mergeCells>
  <phoneticPr fontId="0" type="noConversion"/>
  <printOptions gridLines="1" gridLinesSet="0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>
    <oddHeader>&amp;A</oddHeader>
    <oddFooter xml:space="preserve">&amp;L&amp;F
Uniek nr. e-ABS
XXXXXXXXXXXXXXXXXXX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L51"/>
  <sheetViews>
    <sheetView zoomScaleNormal="100" workbookViewId="0">
      <selection activeCell="F26" sqref="F26"/>
    </sheetView>
  </sheetViews>
  <sheetFormatPr defaultRowHeight="13"/>
  <cols>
    <col min="1" max="1" width="7.296875" customWidth="1"/>
    <col min="2" max="2" width="33.296875" customWidth="1"/>
    <col min="3" max="3" width="8.19921875" customWidth="1"/>
    <col min="4" max="4" width="7.796875" customWidth="1"/>
    <col min="5" max="5" width="33.296875" style="16" bestFit="1" customWidth="1"/>
    <col min="6" max="6" width="15" customWidth="1"/>
    <col min="7" max="7" width="28" customWidth="1"/>
    <col min="8" max="8" width="31" customWidth="1"/>
    <col min="9" max="9" width="41.19921875" style="16" bestFit="1" customWidth="1"/>
    <col min="10" max="10" width="8.69921875" bestFit="1" customWidth="1"/>
    <col min="11" max="11" width="14.69921875" bestFit="1" customWidth="1"/>
    <col min="12" max="12" width="16.796875" bestFit="1" customWidth="1"/>
  </cols>
  <sheetData>
    <row r="1" spans="1:12" ht="15.5">
      <c r="A1" s="54" t="s">
        <v>75</v>
      </c>
      <c r="B1" s="3"/>
      <c r="C1" s="4"/>
      <c r="D1" s="4"/>
      <c r="E1" s="12"/>
      <c r="F1" s="3"/>
      <c r="G1" s="3"/>
      <c r="H1" s="3"/>
    </row>
    <row r="2" spans="1:12">
      <c r="A2" s="1" t="e">
        <f>'Stand 01-01-2025'!#REF!</f>
        <v>#REF!</v>
      </c>
      <c r="B2" s="5"/>
      <c r="C2" s="6"/>
      <c r="D2" s="6"/>
      <c r="E2" s="13"/>
      <c r="F2" s="5"/>
      <c r="G2" s="5"/>
      <c r="H2" s="5"/>
    </row>
    <row r="3" spans="1:12" ht="22.5">
      <c r="A3" s="2" t="str">
        <f>'Stand 01-01-2025'!A1</f>
        <v xml:space="preserve">Gemeente Schouwen-Duiveland / Objecten met een verzekerde waarde vanaf EUR 15.000.000,- </v>
      </c>
      <c r="B3" s="7"/>
      <c r="C3" s="8"/>
      <c r="D3" s="8"/>
      <c r="E3" s="14"/>
      <c r="F3" s="7"/>
      <c r="G3" s="7"/>
      <c r="H3" s="7"/>
    </row>
    <row r="4" spans="1:12" ht="14">
      <c r="A4" s="9"/>
      <c r="B4" s="10"/>
      <c r="C4" s="11"/>
      <c r="D4" s="11"/>
      <c r="E4" s="15"/>
      <c r="F4" s="10"/>
      <c r="G4" s="10"/>
      <c r="H4" s="10"/>
    </row>
    <row r="5" spans="1:12" s="66" customFormat="1" ht="13.5" thickBot="1">
      <c r="A5" s="73" t="s">
        <v>20</v>
      </c>
      <c r="B5" s="68" t="s">
        <v>6</v>
      </c>
      <c r="C5" s="71" t="s">
        <v>25</v>
      </c>
      <c r="D5" s="71" t="s">
        <v>26</v>
      </c>
      <c r="E5" s="67"/>
      <c r="F5" s="72"/>
      <c r="G5" s="72"/>
      <c r="H5" s="72"/>
      <c r="I5" s="67"/>
    </row>
    <row r="6" spans="1:12" s="66" customFormat="1" ht="13.5" thickBot="1">
      <c r="A6" s="74">
        <v>1</v>
      </c>
      <c r="B6" s="124" t="s">
        <v>1</v>
      </c>
      <c r="C6" s="122">
        <f>ign</f>
        <v>133.4</v>
      </c>
      <c r="D6" s="123"/>
      <c r="E6" s="125" t="e">
        <f>'Stand 01-01-2025'!#REF!</f>
        <v>#REF!</v>
      </c>
      <c r="F6" s="126">
        <f>'General Info'!B17</f>
        <v>0</v>
      </c>
      <c r="G6" s="127" t="e">
        <f>ROUND(E6*F6/1000,2)</f>
        <v>#REF!</v>
      </c>
      <c r="H6" s="75"/>
      <c r="I6" s="79" t="s">
        <v>42</v>
      </c>
      <c r="J6" s="79" t="s">
        <v>67</v>
      </c>
      <c r="K6" s="79" t="s">
        <v>68</v>
      </c>
      <c r="L6" s="79" t="s">
        <v>69</v>
      </c>
    </row>
    <row r="7" spans="1:12" s="66" customFormat="1" ht="13.5" thickBot="1">
      <c r="A7" s="74"/>
      <c r="B7" s="124" t="s">
        <v>2</v>
      </c>
      <c r="C7" s="123"/>
      <c r="D7" s="122">
        <f>iin</f>
        <v>129.6</v>
      </c>
      <c r="E7" s="125" t="e">
        <f>'Stand 01-01-2025'!#REF!</f>
        <v>#REF!</v>
      </c>
      <c r="F7" s="126">
        <f>'General Info'!B17</f>
        <v>0</v>
      </c>
      <c r="G7" s="127" t="e">
        <f>ROUND(E7*F7/1000,2)</f>
        <v>#REF!</v>
      </c>
      <c r="H7" s="75"/>
      <c r="I7" s="80"/>
      <c r="J7" s="80"/>
      <c r="K7" s="80"/>
      <c r="L7" s="80"/>
    </row>
    <row r="8" spans="1:12" s="66" customFormat="1" ht="13.5" thickBot="1">
      <c r="A8" s="74"/>
      <c r="B8" s="70"/>
      <c r="C8" s="123"/>
      <c r="D8" s="122"/>
      <c r="E8" s="85"/>
      <c r="F8" s="75"/>
      <c r="G8" s="89"/>
      <c r="H8" s="75"/>
      <c r="I8"/>
      <c r="J8"/>
      <c r="K8"/>
      <c r="L8" s="81" t="e">
        <f>ROUND($E$15*(K8/1000)*J8,2)</f>
        <v>#REF!</v>
      </c>
    </row>
    <row r="9" spans="1:12" s="66" customFormat="1" ht="13.5" thickBot="1">
      <c r="A9" s="74"/>
      <c r="B9" s="68" t="s">
        <v>5</v>
      </c>
      <c r="C9" s="123"/>
      <c r="D9" s="123"/>
      <c r="E9" s="85"/>
      <c r="F9" s="76"/>
      <c r="G9" s="89"/>
      <c r="H9" s="76"/>
      <c r="I9"/>
      <c r="J9"/>
      <c r="K9"/>
      <c r="L9" s="81" t="e">
        <f t="shared" ref="L9:L12" si="0">ROUND($E$15*(K9/1000)*J9,2)</f>
        <v>#REF!</v>
      </c>
    </row>
    <row r="10" spans="1:12" s="66" customFormat="1" ht="13.5" thickBot="1">
      <c r="A10" s="74">
        <v>2</v>
      </c>
      <c r="B10" s="124" t="s">
        <v>1</v>
      </c>
      <c r="C10" s="122">
        <f>ign</f>
        <v>133.4</v>
      </c>
      <c r="D10" s="123"/>
      <c r="E10" s="125" t="e">
        <f>'Stand 01-01-2025'!#REF!</f>
        <v>#REF!</v>
      </c>
      <c r="F10" s="126">
        <f>'General Info'!B18</f>
        <v>0</v>
      </c>
      <c r="G10" s="127" t="e">
        <f>ROUND(E10*F10/1000,2)</f>
        <v>#REF!</v>
      </c>
      <c r="H10" s="75"/>
      <c r="I10"/>
      <c r="J10"/>
      <c r="K10"/>
      <c r="L10" s="81" t="e">
        <f t="shared" si="0"/>
        <v>#REF!</v>
      </c>
    </row>
    <row r="11" spans="1:12" s="66" customFormat="1" ht="13.5" thickBot="1">
      <c r="A11" s="74"/>
      <c r="B11" s="124" t="s">
        <v>28</v>
      </c>
      <c r="C11" s="123"/>
      <c r="D11" s="122">
        <f>iin</f>
        <v>129.6</v>
      </c>
      <c r="E11" s="125" t="e">
        <f>'Stand 01-01-2025'!#REF!</f>
        <v>#REF!</v>
      </c>
      <c r="F11" s="126">
        <f>'General Info'!B18</f>
        <v>0</v>
      </c>
      <c r="G11" s="127" t="e">
        <f>ROUND(E11*F11/1000,2)</f>
        <v>#REF!</v>
      </c>
      <c r="H11" s="75"/>
      <c r="I11"/>
      <c r="J11"/>
      <c r="K11"/>
      <c r="L11" s="81" t="e">
        <f t="shared" si="0"/>
        <v>#REF!</v>
      </c>
    </row>
    <row r="12" spans="1:12" s="66" customFormat="1" ht="13.5" thickBot="1">
      <c r="A12" s="74"/>
      <c r="B12" s="70"/>
      <c r="C12" s="71"/>
      <c r="D12" s="71"/>
      <c r="E12" s="85"/>
      <c r="F12" s="76"/>
      <c r="G12" s="89"/>
      <c r="H12" s="76"/>
      <c r="I12"/>
      <c r="J12"/>
      <c r="K12"/>
      <c r="L12" s="81" t="e">
        <f t="shared" si="0"/>
        <v>#REF!</v>
      </c>
    </row>
    <row r="13" spans="1:12" s="66" customFormat="1" ht="13.5" thickBot="1">
      <c r="A13" s="74">
        <v>3</v>
      </c>
      <c r="B13" s="68" t="s">
        <v>52</v>
      </c>
      <c r="C13" s="71"/>
      <c r="D13" s="71"/>
      <c r="E13" s="125" t="e">
        <f>'Stand 01-01-2025'!#REF!</f>
        <v>#REF!</v>
      </c>
      <c r="F13" s="126">
        <f>'General Info'!B17</f>
        <v>0</v>
      </c>
      <c r="G13" s="127" t="e">
        <f>ROUND(E13*F13/1000,2)</f>
        <v>#REF!</v>
      </c>
      <c r="H13" s="76"/>
      <c r="I13" s="80"/>
      <c r="J13" s="80"/>
      <c r="K13" s="80"/>
      <c r="L13" s="80"/>
    </row>
    <row r="14" spans="1:12" s="66" customFormat="1" thickBot="1">
      <c r="A14" s="74"/>
      <c r="B14" s="70"/>
      <c r="C14" s="71"/>
      <c r="D14" s="71"/>
      <c r="E14" s="85"/>
      <c r="F14" s="76"/>
      <c r="G14" s="89"/>
      <c r="H14" s="76"/>
      <c r="I14" s="79" t="s">
        <v>3</v>
      </c>
      <c r="J14" s="82">
        <f>SUM(J8:J13)</f>
        <v>0</v>
      </c>
      <c r="K14" s="83">
        <f>SUMPRODUCT(K8:K12,J8:J12)</f>
        <v>0</v>
      </c>
      <c r="L14" s="84" t="e">
        <f>SUM(L8:L12)</f>
        <v>#REF!</v>
      </c>
    </row>
    <row r="15" spans="1:12" s="66" customFormat="1" ht="13.5" thickBot="1">
      <c r="A15" s="69"/>
      <c r="B15" s="68" t="s">
        <v>4</v>
      </c>
      <c r="C15" s="77"/>
      <c r="D15" s="77"/>
      <c r="E15" s="86" t="e">
        <f>SUM(E6:E13)</f>
        <v>#REF!</v>
      </c>
      <c r="F15" s="78"/>
      <c r="G15" s="60" t="e">
        <f>SUM(G6:G14)</f>
        <v>#REF!</v>
      </c>
      <c r="H15" s="78"/>
      <c r="I15" s="67"/>
    </row>
    <row r="16" spans="1:12" s="66" customFormat="1" ht="40.5" thickTop="1">
      <c r="A16" s="74"/>
      <c r="B16" s="70"/>
      <c r="C16" s="71"/>
      <c r="D16" s="71"/>
      <c r="E16" s="67"/>
      <c r="F16" s="76"/>
      <c r="G16" s="90" t="s">
        <v>70</v>
      </c>
      <c r="H16" s="76"/>
      <c r="I16" s="67"/>
    </row>
    <row r="17" spans="1:9" s="66" customFormat="1" ht="12.5">
      <c r="A17" s="74"/>
      <c r="B17" s="70"/>
      <c r="C17" s="71"/>
      <c r="D17" s="71"/>
      <c r="E17" s="67"/>
      <c r="F17" s="76"/>
      <c r="G17" s="76"/>
      <c r="H17" s="76"/>
      <c r="I17" s="67"/>
    </row>
    <row r="18" spans="1:9" s="66" customFormat="1" ht="12.5">
      <c r="A18" s="74"/>
      <c r="B18" s="70"/>
      <c r="C18" s="71"/>
      <c r="D18" s="71"/>
      <c r="E18" s="67"/>
      <c r="I18" s="67"/>
    </row>
    <row r="19" spans="1:9" s="66" customFormat="1" ht="12.5">
      <c r="A19" s="74"/>
      <c r="B19" s="70"/>
      <c r="C19" s="71"/>
      <c r="D19" s="71"/>
      <c r="E19" s="67"/>
      <c r="F19" s="78"/>
      <c r="G19" s="78"/>
      <c r="H19" s="78"/>
      <c r="I19" s="67"/>
    </row>
    <row r="20" spans="1:9" s="66" customFormat="1" ht="12.5">
      <c r="B20" s="59" t="s">
        <v>55</v>
      </c>
      <c r="E20" s="85" t="e">
        <f>'Stand 01-01-2025'!#REF!</f>
        <v>#REF!</v>
      </c>
      <c r="I20" s="67"/>
    </row>
    <row r="21" spans="1:9" s="66" customFormat="1" ht="12.5">
      <c r="B21" s="59" t="s">
        <v>57</v>
      </c>
      <c r="E21" s="87" t="e">
        <f>cad</f>
        <v>#REF!</v>
      </c>
      <c r="I21" s="67"/>
    </row>
    <row r="22" spans="1:9" s="66" customFormat="1">
      <c r="B22" s="59" t="s">
        <v>20</v>
      </c>
      <c r="C22" s="68"/>
      <c r="D22" s="68"/>
      <c r="E22" s="85" t="e">
        <f>SUM(E20:E21)</f>
        <v>#REF!</v>
      </c>
      <c r="I22" s="67"/>
    </row>
    <row r="23" spans="1:9" s="66" customFormat="1" ht="12.5">
      <c r="B23" s="59" t="s">
        <v>58</v>
      </c>
      <c r="E23" s="85" t="e">
        <f>index</f>
        <v>#REF!</v>
      </c>
      <c r="I23" s="67"/>
    </row>
    <row r="24" spans="1:9" s="66" customFormat="1" ht="13.5" thickBot="1">
      <c r="B24" s="59" t="s">
        <v>59</v>
      </c>
      <c r="E24" s="88" t="e">
        <f>SUM(E22:E23)</f>
        <v>#REF!</v>
      </c>
      <c r="I24" s="67"/>
    </row>
    <row r="25" spans="1:9" s="66" customFormat="1" thickTop="1">
      <c r="E25" s="67"/>
      <c r="I25" s="67"/>
    </row>
    <row r="26" spans="1:9" s="66" customFormat="1" ht="12.5">
      <c r="E26" s="67"/>
      <c r="I26" s="67"/>
    </row>
    <row r="27" spans="1:9" s="66" customFormat="1" ht="12.5">
      <c r="E27" s="67"/>
      <c r="I27" s="67"/>
    </row>
    <row r="28" spans="1:9" s="66" customFormat="1" ht="12.5">
      <c r="E28" s="67"/>
      <c r="I28" s="67"/>
    </row>
    <row r="29" spans="1:9" s="66" customFormat="1" ht="12.5">
      <c r="E29" s="67"/>
      <c r="I29" s="67"/>
    </row>
    <row r="30" spans="1:9" s="66" customFormat="1" ht="12.5">
      <c r="E30" s="67"/>
      <c r="I30" s="67"/>
    </row>
    <row r="31" spans="1:9" s="66" customFormat="1" ht="12.5">
      <c r="E31" s="67"/>
      <c r="I31" s="67"/>
    </row>
    <row r="32" spans="1:9" s="66" customFormat="1" ht="12.5">
      <c r="E32" s="67"/>
      <c r="I32" s="67"/>
    </row>
    <row r="33" spans="5:9" s="66" customFormat="1" ht="12.5">
      <c r="E33" s="67"/>
      <c r="I33" s="67"/>
    </row>
    <row r="34" spans="5:9" s="66" customFormat="1" ht="12.5">
      <c r="E34" s="67"/>
      <c r="I34" s="67"/>
    </row>
    <row r="35" spans="5:9" s="66" customFormat="1" ht="12.5">
      <c r="E35" s="67"/>
      <c r="I35" s="67"/>
    </row>
    <row r="36" spans="5:9" s="66" customFormat="1" ht="12.5">
      <c r="E36" s="67"/>
      <c r="I36" s="67"/>
    </row>
    <row r="37" spans="5:9" s="66" customFormat="1" ht="12.5">
      <c r="E37" s="67"/>
      <c r="I37" s="67"/>
    </row>
    <row r="38" spans="5:9" s="66" customFormat="1" ht="12.5">
      <c r="E38" s="67"/>
      <c r="I38" s="67"/>
    </row>
    <row r="39" spans="5:9" s="66" customFormat="1" ht="12.5">
      <c r="E39" s="67"/>
      <c r="I39" s="67"/>
    </row>
    <row r="40" spans="5:9" s="66" customFormat="1" ht="12.5">
      <c r="E40" s="67"/>
      <c r="I40" s="67"/>
    </row>
    <row r="41" spans="5:9" s="66" customFormat="1" ht="12.5">
      <c r="E41" s="67"/>
      <c r="I41" s="67"/>
    </row>
    <row r="42" spans="5:9" s="66" customFormat="1" ht="12.5">
      <c r="E42" s="67"/>
      <c r="I42" s="67"/>
    </row>
    <row r="43" spans="5:9" s="66" customFormat="1" ht="12.5">
      <c r="E43" s="67"/>
      <c r="I43" s="67"/>
    </row>
    <row r="44" spans="5:9" s="66" customFormat="1" ht="12.5">
      <c r="E44" s="67"/>
      <c r="I44" s="67"/>
    </row>
    <row r="45" spans="5:9" s="66" customFormat="1" ht="12.5">
      <c r="E45" s="67"/>
      <c r="I45" s="67"/>
    </row>
    <row r="46" spans="5:9" s="66" customFormat="1" ht="12.5">
      <c r="E46" s="67"/>
      <c r="I46" s="67"/>
    </row>
    <row r="47" spans="5:9" s="66" customFormat="1" ht="12.5">
      <c r="E47" s="67"/>
      <c r="I47" s="67"/>
    </row>
    <row r="48" spans="5:9" s="66" customFormat="1" ht="12.5">
      <c r="E48" s="67"/>
      <c r="I48" s="67"/>
    </row>
    <row r="49" spans="5:9" s="66" customFormat="1" ht="12.5">
      <c r="E49" s="67"/>
      <c r="I49" s="67"/>
    </row>
    <row r="50" spans="5:9" s="66" customFormat="1" ht="12.5">
      <c r="E50" s="67"/>
      <c r="I50" s="67"/>
    </row>
    <row r="51" spans="5:9" s="66" customFormat="1" ht="12.5">
      <c r="E51" s="67"/>
      <c r="I51" s="67"/>
    </row>
  </sheetData>
  <phoneticPr fontId="0" type="noConversion"/>
  <printOptions horizontalCentered="1" gridLines="1" gridLinesSet="0"/>
  <pageMargins left="0.27559055118110237" right="0.19685039370078741" top="0.55118110236220474" bottom="0.98425196850393704" header="0.51181102362204722" footer="0.27559055118110237"/>
  <pageSetup paperSize="9" orientation="landscape" r:id="rId1"/>
  <headerFooter alignWithMargins="0">
    <oddFooter xml:space="preserve">&amp;L&amp;F
Uniek nr. e-ABS
XXXXXXXXXXXXXXXXXXX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I34"/>
  <sheetViews>
    <sheetView showZeros="0" tabSelected="1" topLeftCell="C1" zoomScale="90" zoomScaleNormal="90" workbookViewId="0">
      <pane ySplit="4" topLeftCell="A5" activePane="bottomLeft" state="frozen"/>
      <selection pane="bottomLeft" activeCell="J7" sqref="J7"/>
    </sheetView>
  </sheetViews>
  <sheetFormatPr defaultColWidth="9.296875" defaultRowHeight="13"/>
  <cols>
    <col min="1" max="1" width="35.796875" style="17" customWidth="1"/>
    <col min="2" max="2" width="37.19921875" style="25" customWidth="1"/>
    <col min="3" max="3" width="24.69921875" style="25" customWidth="1"/>
    <col min="4" max="4" width="18.69921875" style="40" customWidth="1"/>
    <col min="5" max="5" width="15.69921875" style="40" customWidth="1"/>
    <col min="6" max="6" width="20.19921875" style="40" customWidth="1"/>
    <col min="7" max="11" width="15.69921875" style="40" customWidth="1"/>
    <col min="12" max="13" width="16.296875" style="17" customWidth="1"/>
    <col min="14" max="14" width="19.296875" style="17" customWidth="1"/>
    <col min="15" max="15" width="18.19921875" style="17" hidden="1" customWidth="1"/>
    <col min="16" max="17" width="24" style="17" hidden="1" customWidth="1"/>
    <col min="18" max="18" width="31" style="46" hidden="1" customWidth="1"/>
    <col min="19" max="19" width="17" style="17" hidden="1" customWidth="1"/>
    <col min="20" max="21" width="19.296875" style="17" hidden="1" customWidth="1"/>
    <col min="22" max="26" width="18.796875" style="17" hidden="1" customWidth="1"/>
    <col min="27" max="27" width="17" style="17" hidden="1" customWidth="1"/>
    <col min="28" max="28" width="15.796875" style="17" hidden="1" customWidth="1"/>
    <col min="29" max="29" width="19" style="17" hidden="1" customWidth="1"/>
    <col min="30" max="30" width="14.796875" style="17" hidden="1" customWidth="1"/>
    <col min="31" max="36" width="9.296875" style="17" customWidth="1"/>
    <col min="37" max="16384" width="9.296875" style="17"/>
  </cols>
  <sheetData>
    <row r="1" spans="1:34" ht="23" thickBot="1">
      <c r="A1" s="26" t="s">
        <v>76</v>
      </c>
      <c r="B1" s="27"/>
      <c r="C1" s="27"/>
      <c r="D1" s="38"/>
      <c r="E1" s="38"/>
      <c r="F1" s="38"/>
      <c r="G1" s="38"/>
      <c r="H1" s="38"/>
      <c r="I1" s="38"/>
      <c r="J1" s="38"/>
      <c r="K1" s="38"/>
      <c r="L1" s="28"/>
      <c r="M1" s="28"/>
      <c r="N1" s="28"/>
      <c r="O1" s="30"/>
      <c r="P1" s="29"/>
      <c r="Q1" s="29"/>
      <c r="R1" s="41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2" spans="1:34" ht="16" thickBo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162" t="s">
        <v>53</v>
      </c>
      <c r="M2" s="163"/>
      <c r="N2" s="164"/>
      <c r="O2" s="159" t="s">
        <v>54</v>
      </c>
      <c r="P2" s="160"/>
      <c r="Q2" s="160"/>
      <c r="R2" s="161"/>
      <c r="S2" s="156" t="s">
        <v>55</v>
      </c>
      <c r="T2" s="157"/>
      <c r="U2" s="157"/>
      <c r="V2" s="158"/>
      <c r="W2" s="153" t="s">
        <v>72</v>
      </c>
      <c r="X2" s="154"/>
      <c r="Y2" s="154"/>
      <c r="Z2" s="155"/>
      <c r="AA2" s="165" t="s">
        <v>56</v>
      </c>
      <c r="AB2" s="166"/>
      <c r="AC2" s="166"/>
      <c r="AD2" s="167"/>
      <c r="AE2" s="104"/>
    </row>
    <row r="3" spans="1:34" ht="30">
      <c r="A3" s="34" t="s">
        <v>31</v>
      </c>
      <c r="B3" s="34" t="s">
        <v>0</v>
      </c>
      <c r="C3" s="34" t="s">
        <v>29</v>
      </c>
      <c r="D3" s="58" t="s">
        <v>36</v>
      </c>
      <c r="E3" s="58" t="s">
        <v>37</v>
      </c>
      <c r="F3" s="58" t="s">
        <v>38</v>
      </c>
      <c r="G3" s="58" t="s">
        <v>39</v>
      </c>
      <c r="H3" s="58" t="s">
        <v>77</v>
      </c>
      <c r="I3" s="58" t="s">
        <v>78</v>
      </c>
      <c r="J3" s="58" t="s">
        <v>79</v>
      </c>
      <c r="K3" s="58" t="s">
        <v>80</v>
      </c>
      <c r="L3" s="34" t="s">
        <v>1</v>
      </c>
      <c r="M3" s="34" t="s">
        <v>2</v>
      </c>
      <c r="N3" s="34" t="s">
        <v>3</v>
      </c>
      <c r="O3" s="106" t="s">
        <v>1</v>
      </c>
      <c r="P3" s="35" t="s">
        <v>2</v>
      </c>
      <c r="Q3" s="35" t="s">
        <v>52</v>
      </c>
      <c r="R3" s="42" t="s">
        <v>3</v>
      </c>
      <c r="S3" s="106" t="s">
        <v>1</v>
      </c>
      <c r="T3" s="35" t="s">
        <v>2</v>
      </c>
      <c r="U3" s="35" t="s">
        <v>52</v>
      </c>
      <c r="V3" s="35" t="s">
        <v>3</v>
      </c>
      <c r="W3" s="106" t="s">
        <v>73</v>
      </c>
      <c r="X3" s="35" t="s">
        <v>2</v>
      </c>
      <c r="Y3" s="35" t="s">
        <v>52</v>
      </c>
      <c r="Z3" s="35" t="s">
        <v>3</v>
      </c>
      <c r="AA3" s="34" t="s">
        <v>1</v>
      </c>
      <c r="AB3" s="35" t="s">
        <v>2</v>
      </c>
      <c r="AC3" s="35" t="s">
        <v>52</v>
      </c>
      <c r="AD3" s="35" t="s">
        <v>3</v>
      </c>
      <c r="AE3" s="104"/>
    </row>
    <row r="4" spans="1:34" ht="13.5" thickBot="1">
      <c r="A4" s="116"/>
      <c r="B4" s="116"/>
      <c r="C4" s="116"/>
      <c r="D4" s="116"/>
      <c r="E4" s="117"/>
      <c r="F4" s="116"/>
      <c r="G4" s="116"/>
      <c r="H4" s="116"/>
      <c r="I4" s="116"/>
      <c r="J4" s="116"/>
      <c r="K4" s="116"/>
      <c r="L4" s="116" t="s">
        <v>7</v>
      </c>
      <c r="M4" s="116" t="s">
        <v>7</v>
      </c>
      <c r="N4" s="116" t="s">
        <v>7</v>
      </c>
      <c r="O4" s="118" t="s">
        <v>7</v>
      </c>
      <c r="P4" s="119" t="s">
        <v>7</v>
      </c>
      <c r="Q4" s="119" t="s">
        <v>7</v>
      </c>
      <c r="R4" s="120" t="s">
        <v>7</v>
      </c>
      <c r="S4" s="118" t="s">
        <v>7</v>
      </c>
      <c r="T4" s="119" t="s">
        <v>7</v>
      </c>
      <c r="U4" s="119" t="s">
        <v>7</v>
      </c>
      <c r="V4" s="119" t="s">
        <v>7</v>
      </c>
      <c r="W4" s="118" t="s">
        <v>7</v>
      </c>
      <c r="X4" s="119" t="s">
        <v>7</v>
      </c>
      <c r="Y4" s="119" t="s">
        <v>7</v>
      </c>
      <c r="Z4" s="119" t="s">
        <v>7</v>
      </c>
      <c r="AA4" s="116" t="s">
        <v>7</v>
      </c>
      <c r="AB4" s="119" t="s">
        <v>7</v>
      </c>
      <c r="AC4" s="119" t="s">
        <v>7</v>
      </c>
      <c r="AD4" s="121" t="s">
        <v>7</v>
      </c>
      <c r="AE4" s="104"/>
    </row>
    <row r="5" spans="1:34">
      <c r="A5" s="49"/>
      <c r="B5" s="115"/>
      <c r="C5" s="50"/>
      <c r="D5" s="39"/>
      <c r="E5" s="128"/>
      <c r="F5" s="39"/>
      <c r="G5" s="39"/>
      <c r="H5" s="39"/>
      <c r="I5" s="39"/>
      <c r="J5" s="39"/>
      <c r="K5" s="39"/>
      <c r="L5" s="113"/>
      <c r="M5" s="37"/>
      <c r="N5" s="37"/>
      <c r="O5" s="113"/>
      <c r="P5" s="37"/>
      <c r="Q5" s="37"/>
      <c r="R5" s="43"/>
      <c r="S5" s="107"/>
      <c r="T5" s="21"/>
      <c r="U5" s="21"/>
      <c r="V5" s="21"/>
      <c r="W5" s="107"/>
      <c r="X5" s="21"/>
      <c r="Y5" s="21"/>
      <c r="Z5" s="21"/>
      <c r="AA5" s="20"/>
      <c r="AB5" s="21"/>
      <c r="AC5" s="21"/>
      <c r="AD5" s="21"/>
      <c r="AE5" s="104"/>
    </row>
    <row r="6" spans="1:34">
      <c r="A6" s="133" t="s">
        <v>21</v>
      </c>
      <c r="B6" s="134"/>
      <c r="C6" s="134"/>
      <c r="D6" s="135"/>
      <c r="E6" s="135"/>
      <c r="F6" s="135"/>
      <c r="G6" s="135"/>
      <c r="H6" s="135"/>
      <c r="I6" s="135"/>
      <c r="J6" s="135"/>
      <c r="K6" s="135"/>
      <c r="L6" s="136"/>
      <c r="M6" s="136"/>
      <c r="N6" s="136"/>
      <c r="O6" s="129"/>
      <c r="P6" s="51"/>
      <c r="Q6" s="51"/>
      <c r="R6" s="43"/>
      <c r="S6" s="107"/>
      <c r="T6" s="21"/>
      <c r="U6" s="21"/>
      <c r="V6" s="21"/>
      <c r="W6" s="107"/>
      <c r="X6" s="21"/>
      <c r="Y6" s="21"/>
      <c r="Z6" s="21"/>
      <c r="AA6" s="20"/>
      <c r="AB6" s="21"/>
      <c r="AC6" s="21"/>
      <c r="AD6" s="21"/>
      <c r="AE6" s="104"/>
    </row>
    <row r="7" spans="1:34">
      <c r="A7" s="137" t="s">
        <v>32</v>
      </c>
      <c r="B7" s="138" t="s">
        <v>48</v>
      </c>
      <c r="C7" s="138" t="s">
        <v>30</v>
      </c>
      <c r="D7" s="139" t="s">
        <v>81</v>
      </c>
      <c r="E7" s="139" t="s">
        <v>81</v>
      </c>
      <c r="F7" s="139" t="s">
        <v>81</v>
      </c>
      <c r="G7" s="139" t="s">
        <v>40</v>
      </c>
      <c r="H7" s="139"/>
      <c r="I7" s="139"/>
      <c r="J7" s="139"/>
      <c r="K7" s="139"/>
      <c r="L7" s="140">
        <f t="shared" ref="L7:L9" si="0">ROUNDUP(O7*ign/igo,afrind)</f>
        <v>26343000</v>
      </c>
      <c r="M7" s="141">
        <f t="shared" ref="M7:M9" si="1">ROUNDUP(P7*iin/iio,afrind)</f>
        <v>7785000</v>
      </c>
      <c r="N7" s="141">
        <f t="shared" ref="N7:N9" si="2">SUM(L7:M7)</f>
        <v>34128000</v>
      </c>
      <c r="O7" s="130">
        <v>25355000</v>
      </c>
      <c r="P7" s="51">
        <v>7472000</v>
      </c>
      <c r="Q7" s="51">
        <v>0</v>
      </c>
      <c r="R7" s="44">
        <f t="shared" ref="R7:R9" si="3">SUM(O7+P7+Q7)</f>
        <v>32827000</v>
      </c>
      <c r="S7" s="110">
        <v>25355000</v>
      </c>
      <c r="T7" s="36">
        <v>7472000</v>
      </c>
      <c r="U7" s="36">
        <v>0</v>
      </c>
      <c r="V7" s="44">
        <f t="shared" ref="V7:V9" si="4">SUM(S7+T7+U7)</f>
        <v>32827000</v>
      </c>
      <c r="W7" s="108">
        <f t="shared" ref="W7:W9" si="5">L7-O7</f>
        <v>988000</v>
      </c>
      <c r="X7" s="19">
        <f t="shared" ref="X7:X9" si="6">M7-P7</f>
        <v>313000</v>
      </c>
      <c r="Y7" s="19">
        <v>0</v>
      </c>
      <c r="Z7" s="19">
        <f t="shared" ref="Z7:Z9" si="7">SUM(W7:X7)</f>
        <v>1301000</v>
      </c>
      <c r="AA7" s="18">
        <f t="shared" ref="AA7:AA9" si="8">O7-S7</f>
        <v>0</v>
      </c>
      <c r="AB7" s="19">
        <f t="shared" ref="AB7:AB9" si="9">P7-T7</f>
        <v>0</v>
      </c>
      <c r="AC7" s="19"/>
      <c r="AD7" s="19">
        <f t="shared" ref="AD7:AD9" si="10">SUM(AA7:AC7)</f>
        <v>0</v>
      </c>
      <c r="AE7" s="104"/>
    </row>
    <row r="8" spans="1:34" ht="20">
      <c r="A8" s="137" t="s">
        <v>33</v>
      </c>
      <c r="B8" s="138" t="s">
        <v>49</v>
      </c>
      <c r="C8" s="138" t="s">
        <v>30</v>
      </c>
      <c r="D8" s="139" t="s">
        <v>83</v>
      </c>
      <c r="E8" s="139" t="s">
        <v>83</v>
      </c>
      <c r="F8" s="139" t="s">
        <v>82</v>
      </c>
      <c r="G8" s="139" t="s">
        <v>40</v>
      </c>
      <c r="H8" s="139"/>
      <c r="I8" s="139"/>
      <c r="J8" s="139"/>
      <c r="K8" s="139"/>
      <c r="L8" s="140">
        <f t="shared" si="0"/>
        <v>23944000</v>
      </c>
      <c r="M8" s="141">
        <f t="shared" si="1"/>
        <v>0</v>
      </c>
      <c r="N8" s="141">
        <f t="shared" si="2"/>
        <v>23944000</v>
      </c>
      <c r="O8" s="130">
        <v>23046000</v>
      </c>
      <c r="P8" s="51">
        <v>0</v>
      </c>
      <c r="Q8" s="51">
        <v>0</v>
      </c>
      <c r="R8" s="44">
        <f t="shared" si="3"/>
        <v>23046000</v>
      </c>
      <c r="S8" s="110">
        <v>23046000</v>
      </c>
      <c r="T8" s="36">
        <v>0</v>
      </c>
      <c r="U8" s="36">
        <v>0</v>
      </c>
      <c r="V8" s="44">
        <f t="shared" si="4"/>
        <v>23046000</v>
      </c>
      <c r="W8" s="108">
        <f t="shared" si="5"/>
        <v>898000</v>
      </c>
      <c r="X8" s="19">
        <f t="shared" si="6"/>
        <v>0</v>
      </c>
      <c r="Y8" s="19">
        <v>0</v>
      </c>
      <c r="Z8" s="19">
        <f t="shared" si="7"/>
        <v>898000</v>
      </c>
      <c r="AA8" s="18">
        <f t="shared" si="8"/>
        <v>0</v>
      </c>
      <c r="AB8" s="19">
        <f t="shared" si="9"/>
        <v>0</v>
      </c>
      <c r="AC8" s="19"/>
      <c r="AD8" s="19">
        <f t="shared" si="10"/>
        <v>0</v>
      </c>
      <c r="AE8" s="104"/>
      <c r="AH8" s="17" t="s">
        <v>81</v>
      </c>
    </row>
    <row r="9" spans="1:34" ht="20">
      <c r="A9" s="137" t="s">
        <v>34</v>
      </c>
      <c r="B9" s="138" t="s">
        <v>47</v>
      </c>
      <c r="C9" s="138" t="s">
        <v>30</v>
      </c>
      <c r="D9" s="139" t="s">
        <v>81</v>
      </c>
      <c r="E9" s="139" t="s">
        <v>41</v>
      </c>
      <c r="F9" s="139" t="s">
        <v>82</v>
      </c>
      <c r="G9" s="139" t="s">
        <v>40</v>
      </c>
      <c r="H9" s="139"/>
      <c r="I9" s="139"/>
      <c r="J9" s="139"/>
      <c r="K9" s="139"/>
      <c r="L9" s="140">
        <f t="shared" si="0"/>
        <v>22761000</v>
      </c>
      <c r="M9" s="141">
        <f t="shared" si="1"/>
        <v>131000</v>
      </c>
      <c r="N9" s="141">
        <f t="shared" si="2"/>
        <v>22892000</v>
      </c>
      <c r="O9" s="130">
        <v>21907000</v>
      </c>
      <c r="P9" s="51">
        <v>125000</v>
      </c>
      <c r="Q9" s="51">
        <v>0</v>
      </c>
      <c r="R9" s="44">
        <f t="shared" si="3"/>
        <v>22032000</v>
      </c>
      <c r="S9" s="110">
        <v>21907000</v>
      </c>
      <c r="T9" s="36">
        <v>125000</v>
      </c>
      <c r="U9" s="36">
        <v>0</v>
      </c>
      <c r="V9" s="44">
        <f t="shared" si="4"/>
        <v>22032000</v>
      </c>
      <c r="W9" s="108">
        <f t="shared" si="5"/>
        <v>854000</v>
      </c>
      <c r="X9" s="19">
        <f t="shared" si="6"/>
        <v>6000</v>
      </c>
      <c r="Y9" s="19">
        <v>0</v>
      </c>
      <c r="Z9" s="19">
        <f t="shared" si="7"/>
        <v>860000</v>
      </c>
      <c r="AA9" s="18">
        <f t="shared" si="8"/>
        <v>0</v>
      </c>
      <c r="AB9" s="19">
        <f t="shared" si="9"/>
        <v>0</v>
      </c>
      <c r="AC9" s="19"/>
      <c r="AD9" s="19">
        <f t="shared" si="10"/>
        <v>0</v>
      </c>
      <c r="AE9" s="104"/>
      <c r="AH9" s="17" t="s">
        <v>82</v>
      </c>
    </row>
    <row r="10" spans="1:34">
      <c r="A10" s="145"/>
      <c r="B10" s="146"/>
      <c r="C10" s="146"/>
      <c r="D10" s="147"/>
      <c r="E10" s="148"/>
      <c r="F10" s="148"/>
      <c r="G10" s="147"/>
      <c r="H10" s="147"/>
      <c r="I10" s="147"/>
      <c r="J10" s="147"/>
      <c r="K10" s="147"/>
      <c r="L10" s="149"/>
      <c r="M10" s="149"/>
      <c r="N10" s="149"/>
      <c r="O10" s="131"/>
      <c r="P10" s="52"/>
      <c r="Q10" s="52"/>
      <c r="R10" s="45"/>
      <c r="S10" s="111"/>
      <c r="T10" s="52"/>
      <c r="U10" s="52"/>
      <c r="V10" s="22"/>
      <c r="W10" s="109"/>
      <c r="X10" s="22"/>
      <c r="Y10" s="22"/>
      <c r="Z10" s="22"/>
      <c r="AA10" s="53"/>
      <c r="AB10" s="22"/>
      <c r="AC10" s="22"/>
      <c r="AD10" s="22"/>
      <c r="AE10" s="104"/>
    </row>
    <row r="11" spans="1:34">
      <c r="A11" s="133" t="s">
        <v>46</v>
      </c>
      <c r="B11" s="134"/>
      <c r="C11" s="134"/>
      <c r="D11" s="135"/>
      <c r="E11" s="142"/>
      <c r="F11" s="142"/>
      <c r="G11" s="135"/>
      <c r="H11" s="135"/>
      <c r="I11" s="135"/>
      <c r="J11" s="135"/>
      <c r="K11" s="135"/>
      <c r="L11" s="136"/>
      <c r="M11" s="136"/>
      <c r="N11" s="136"/>
      <c r="O11" s="129"/>
      <c r="P11" s="51"/>
      <c r="Q11" s="51"/>
      <c r="R11" s="43"/>
      <c r="S11" s="112"/>
      <c r="T11" s="51"/>
      <c r="U11" s="51"/>
      <c r="V11" s="21"/>
      <c r="W11" s="107"/>
      <c r="X11" s="21"/>
      <c r="Y11" s="21"/>
      <c r="Z11" s="21"/>
      <c r="AA11" s="20"/>
      <c r="AB11" s="21"/>
      <c r="AC11" s="21"/>
      <c r="AD11" s="21"/>
      <c r="AE11" s="104"/>
    </row>
    <row r="12" spans="1:34" s="23" customFormat="1" ht="30">
      <c r="A12" s="143" t="s">
        <v>50</v>
      </c>
      <c r="B12" s="144" t="s">
        <v>51</v>
      </c>
      <c r="C12" s="144" t="s">
        <v>30</v>
      </c>
      <c r="D12" s="139" t="s">
        <v>84</v>
      </c>
      <c r="E12" s="139" t="s">
        <v>83</v>
      </c>
      <c r="F12" s="139" t="s">
        <v>82</v>
      </c>
      <c r="G12" s="139"/>
      <c r="H12" s="139"/>
      <c r="I12" s="139"/>
      <c r="J12" s="139"/>
      <c r="K12" s="139"/>
      <c r="L12" s="140">
        <f t="shared" ref="L12:L18" si="11">ROUNDUP(O12*ign/igo,afrind)</f>
        <v>35756000</v>
      </c>
      <c r="M12" s="141">
        <f t="shared" ref="M12:M18" si="12">ROUNDUP(P12*iin/iio,afrind)</f>
        <v>9738000</v>
      </c>
      <c r="N12" s="141">
        <f t="shared" ref="N12" si="13">SUM(L12:M12)</f>
        <v>45494000</v>
      </c>
      <c r="O12" s="132">
        <v>34415000</v>
      </c>
      <c r="P12" s="36">
        <v>9347000</v>
      </c>
      <c r="Q12" s="51">
        <v>0</v>
      </c>
      <c r="R12" s="44">
        <f t="shared" ref="R12:R18" si="14">SUM(O12+P12+Q12)</f>
        <v>43762000</v>
      </c>
      <c r="S12" s="110">
        <v>34415000</v>
      </c>
      <c r="T12" s="36">
        <v>9347000</v>
      </c>
      <c r="U12" s="36">
        <v>0</v>
      </c>
      <c r="V12" s="44">
        <f t="shared" ref="V12:V18" si="15">SUM(S12+T12+U12)</f>
        <v>43762000</v>
      </c>
      <c r="W12" s="108">
        <f t="shared" ref="W12:W18" si="16">L12-O12</f>
        <v>1341000</v>
      </c>
      <c r="X12" s="19">
        <f t="shared" ref="X12:X18" si="17">M12-P12</f>
        <v>391000</v>
      </c>
      <c r="Y12" s="19" t="s">
        <v>74</v>
      </c>
      <c r="Z12" s="19">
        <f t="shared" ref="Z12:Z18" si="18">SUM(W12:X12)</f>
        <v>1732000</v>
      </c>
      <c r="AA12" s="18">
        <f t="shared" ref="AA12:AA18" si="19">O12-S12</f>
        <v>0</v>
      </c>
      <c r="AB12" s="19">
        <f t="shared" ref="AB12:AB18" si="20">P12-T12</f>
        <v>0</v>
      </c>
      <c r="AC12" s="19"/>
      <c r="AD12" s="19">
        <f t="shared" ref="AD12:AD18" si="21">SUM(AA12:AC12)</f>
        <v>0</v>
      </c>
      <c r="AE12" s="105"/>
    </row>
    <row r="13" spans="1:34" s="23" customFormat="1" hidden="1">
      <c r="A13" s="48" t="s">
        <v>35</v>
      </c>
      <c r="B13" s="114"/>
      <c r="C13" s="56"/>
      <c r="D13" s="55"/>
      <c r="E13" s="55"/>
      <c r="F13" s="55"/>
      <c r="G13" s="55"/>
      <c r="H13" s="55"/>
      <c r="I13" s="55"/>
      <c r="J13" s="55"/>
      <c r="K13" s="55"/>
      <c r="L13" s="110">
        <f t="shared" si="11"/>
        <v>0</v>
      </c>
      <c r="M13" s="36">
        <f t="shared" si="12"/>
        <v>0</v>
      </c>
      <c r="N13" s="36">
        <f t="shared" ref="N13:N18" si="22">SUM(L13:M13)</f>
        <v>0</v>
      </c>
      <c r="O13" s="110">
        <v>0</v>
      </c>
      <c r="P13" s="36">
        <v>0</v>
      </c>
      <c r="Q13" s="51">
        <v>0</v>
      </c>
      <c r="R13" s="44">
        <f t="shared" si="14"/>
        <v>0</v>
      </c>
      <c r="S13" s="110">
        <v>0</v>
      </c>
      <c r="T13" s="36">
        <v>0</v>
      </c>
      <c r="U13" s="36">
        <v>0</v>
      </c>
      <c r="V13" s="44">
        <f t="shared" si="15"/>
        <v>0</v>
      </c>
      <c r="W13" s="108">
        <f t="shared" si="16"/>
        <v>0</v>
      </c>
      <c r="X13" s="19">
        <f t="shared" si="17"/>
        <v>0</v>
      </c>
      <c r="Y13" s="19" t="s">
        <v>74</v>
      </c>
      <c r="Z13" s="19">
        <f t="shared" si="18"/>
        <v>0</v>
      </c>
      <c r="AA13" s="18">
        <f t="shared" si="19"/>
        <v>0</v>
      </c>
      <c r="AB13" s="19">
        <f t="shared" si="20"/>
        <v>0</v>
      </c>
      <c r="AC13" s="19"/>
      <c r="AD13" s="19">
        <f t="shared" si="21"/>
        <v>0</v>
      </c>
      <c r="AE13" s="105"/>
    </row>
    <row r="14" spans="1:34" s="23" customFormat="1" hidden="1">
      <c r="A14" s="48" t="s">
        <v>35</v>
      </c>
      <c r="B14" s="114"/>
      <c r="C14" s="56"/>
      <c r="D14" s="55"/>
      <c r="E14" s="55"/>
      <c r="F14" s="55"/>
      <c r="G14" s="55"/>
      <c r="H14" s="55"/>
      <c r="I14" s="55"/>
      <c r="J14" s="55"/>
      <c r="K14" s="55"/>
      <c r="L14" s="110">
        <f t="shared" si="11"/>
        <v>0</v>
      </c>
      <c r="M14" s="36">
        <f t="shared" si="12"/>
        <v>0</v>
      </c>
      <c r="N14" s="36">
        <f t="shared" si="22"/>
        <v>0</v>
      </c>
      <c r="O14" s="110">
        <v>0</v>
      </c>
      <c r="P14" s="36">
        <v>0</v>
      </c>
      <c r="Q14" s="51">
        <v>0</v>
      </c>
      <c r="R14" s="44">
        <f t="shared" si="14"/>
        <v>0</v>
      </c>
      <c r="S14" s="110">
        <v>0</v>
      </c>
      <c r="T14" s="36">
        <v>0</v>
      </c>
      <c r="U14" s="36">
        <v>0</v>
      </c>
      <c r="V14" s="44">
        <f t="shared" si="15"/>
        <v>0</v>
      </c>
      <c r="W14" s="108">
        <f t="shared" si="16"/>
        <v>0</v>
      </c>
      <c r="X14" s="19">
        <f t="shared" si="17"/>
        <v>0</v>
      </c>
      <c r="Y14" s="19" t="s">
        <v>74</v>
      </c>
      <c r="Z14" s="19">
        <f t="shared" si="18"/>
        <v>0</v>
      </c>
      <c r="AA14" s="18">
        <f t="shared" si="19"/>
        <v>0</v>
      </c>
      <c r="AB14" s="19">
        <f t="shared" si="20"/>
        <v>0</v>
      </c>
      <c r="AC14" s="19"/>
      <c r="AD14" s="19">
        <f t="shared" si="21"/>
        <v>0</v>
      </c>
      <c r="AE14" s="105"/>
    </row>
    <row r="15" spans="1:34" s="23" customFormat="1" hidden="1">
      <c r="A15" s="48" t="s">
        <v>35</v>
      </c>
      <c r="B15" s="114"/>
      <c r="C15" s="56"/>
      <c r="D15" s="55"/>
      <c r="E15" s="55"/>
      <c r="F15" s="55"/>
      <c r="G15" s="55"/>
      <c r="H15" s="55"/>
      <c r="I15" s="55"/>
      <c r="J15" s="55"/>
      <c r="K15" s="55"/>
      <c r="L15" s="110">
        <f t="shared" si="11"/>
        <v>0</v>
      </c>
      <c r="M15" s="36">
        <f t="shared" si="12"/>
        <v>0</v>
      </c>
      <c r="N15" s="36">
        <f t="shared" si="22"/>
        <v>0</v>
      </c>
      <c r="O15" s="110">
        <v>0</v>
      </c>
      <c r="P15" s="36">
        <v>0</v>
      </c>
      <c r="Q15" s="51">
        <v>0</v>
      </c>
      <c r="R15" s="44">
        <f t="shared" si="14"/>
        <v>0</v>
      </c>
      <c r="S15" s="110">
        <v>0</v>
      </c>
      <c r="T15" s="36">
        <v>0</v>
      </c>
      <c r="U15" s="36">
        <v>0</v>
      </c>
      <c r="V15" s="44">
        <f t="shared" si="15"/>
        <v>0</v>
      </c>
      <c r="W15" s="108">
        <f t="shared" si="16"/>
        <v>0</v>
      </c>
      <c r="X15" s="19">
        <f t="shared" si="17"/>
        <v>0</v>
      </c>
      <c r="Y15" s="19" t="s">
        <v>74</v>
      </c>
      <c r="Z15" s="19">
        <f t="shared" si="18"/>
        <v>0</v>
      </c>
      <c r="AA15" s="18">
        <f t="shared" si="19"/>
        <v>0</v>
      </c>
      <c r="AB15" s="19">
        <f t="shared" si="20"/>
        <v>0</v>
      </c>
      <c r="AC15" s="19"/>
      <c r="AD15" s="19">
        <f t="shared" si="21"/>
        <v>0</v>
      </c>
      <c r="AE15" s="105"/>
    </row>
    <row r="16" spans="1:34" s="23" customFormat="1" hidden="1">
      <c r="A16" s="48" t="s">
        <v>35</v>
      </c>
      <c r="B16" s="114"/>
      <c r="C16" s="56"/>
      <c r="D16" s="55"/>
      <c r="E16" s="55"/>
      <c r="F16" s="55"/>
      <c r="G16" s="55"/>
      <c r="H16" s="55"/>
      <c r="I16" s="55"/>
      <c r="J16" s="55"/>
      <c r="K16" s="55"/>
      <c r="L16" s="110">
        <f t="shared" si="11"/>
        <v>0</v>
      </c>
      <c r="M16" s="36">
        <f t="shared" si="12"/>
        <v>0</v>
      </c>
      <c r="N16" s="36">
        <f t="shared" si="22"/>
        <v>0</v>
      </c>
      <c r="O16" s="110">
        <v>0</v>
      </c>
      <c r="P16" s="36">
        <v>0</v>
      </c>
      <c r="Q16" s="51">
        <v>0</v>
      </c>
      <c r="R16" s="44">
        <f t="shared" si="14"/>
        <v>0</v>
      </c>
      <c r="S16" s="110">
        <v>0</v>
      </c>
      <c r="T16" s="36">
        <v>0</v>
      </c>
      <c r="U16" s="36">
        <v>0</v>
      </c>
      <c r="V16" s="44">
        <f t="shared" si="15"/>
        <v>0</v>
      </c>
      <c r="W16" s="108">
        <f t="shared" si="16"/>
        <v>0</v>
      </c>
      <c r="X16" s="19">
        <f t="shared" si="17"/>
        <v>0</v>
      </c>
      <c r="Y16" s="19" t="s">
        <v>74</v>
      </c>
      <c r="Z16" s="19">
        <f t="shared" si="18"/>
        <v>0</v>
      </c>
      <c r="AA16" s="18">
        <f t="shared" si="19"/>
        <v>0</v>
      </c>
      <c r="AB16" s="19">
        <f t="shared" si="20"/>
        <v>0</v>
      </c>
      <c r="AC16" s="19"/>
      <c r="AD16" s="19">
        <f t="shared" si="21"/>
        <v>0</v>
      </c>
      <c r="AE16" s="105"/>
    </row>
    <row r="17" spans="1:35" s="23" customFormat="1" hidden="1">
      <c r="A17" s="48" t="s">
        <v>35</v>
      </c>
      <c r="B17" s="114"/>
      <c r="C17" s="56"/>
      <c r="D17" s="55"/>
      <c r="E17" s="55"/>
      <c r="F17" s="55"/>
      <c r="G17" s="55"/>
      <c r="H17" s="55"/>
      <c r="I17" s="55"/>
      <c r="J17" s="55"/>
      <c r="K17" s="55"/>
      <c r="L17" s="110">
        <f t="shared" si="11"/>
        <v>0</v>
      </c>
      <c r="M17" s="36">
        <f t="shared" si="12"/>
        <v>0</v>
      </c>
      <c r="N17" s="36">
        <f t="shared" si="22"/>
        <v>0</v>
      </c>
      <c r="O17" s="110">
        <v>0</v>
      </c>
      <c r="P17" s="36">
        <v>0</v>
      </c>
      <c r="Q17" s="51">
        <v>0</v>
      </c>
      <c r="R17" s="44">
        <f t="shared" si="14"/>
        <v>0</v>
      </c>
      <c r="S17" s="110">
        <v>0</v>
      </c>
      <c r="T17" s="36">
        <v>0</v>
      </c>
      <c r="U17" s="36">
        <v>0</v>
      </c>
      <c r="V17" s="44">
        <f t="shared" si="15"/>
        <v>0</v>
      </c>
      <c r="W17" s="108">
        <f t="shared" si="16"/>
        <v>0</v>
      </c>
      <c r="X17" s="19">
        <f t="shared" si="17"/>
        <v>0</v>
      </c>
      <c r="Y17" s="19" t="s">
        <v>74</v>
      </c>
      <c r="Z17" s="19">
        <f t="shared" si="18"/>
        <v>0</v>
      </c>
      <c r="AA17" s="18">
        <f t="shared" si="19"/>
        <v>0</v>
      </c>
      <c r="AB17" s="19">
        <f t="shared" si="20"/>
        <v>0</v>
      </c>
      <c r="AC17" s="19"/>
      <c r="AD17" s="19">
        <f t="shared" si="21"/>
        <v>0</v>
      </c>
      <c r="AE17" s="105"/>
    </row>
    <row r="18" spans="1:35" s="23" customFormat="1" hidden="1">
      <c r="A18" s="48" t="s">
        <v>35</v>
      </c>
      <c r="B18" s="114"/>
      <c r="C18" s="56"/>
      <c r="D18" s="55"/>
      <c r="E18" s="55"/>
      <c r="F18" s="55"/>
      <c r="G18" s="55"/>
      <c r="H18" s="55"/>
      <c r="I18" s="55"/>
      <c r="J18" s="55"/>
      <c r="K18" s="55"/>
      <c r="L18" s="110">
        <f t="shared" si="11"/>
        <v>0</v>
      </c>
      <c r="M18" s="36">
        <f t="shared" si="12"/>
        <v>0</v>
      </c>
      <c r="N18" s="36">
        <f t="shared" si="22"/>
        <v>0</v>
      </c>
      <c r="O18" s="110">
        <v>0</v>
      </c>
      <c r="P18" s="36">
        <v>0</v>
      </c>
      <c r="Q18" s="51">
        <v>0</v>
      </c>
      <c r="R18" s="44">
        <f t="shared" si="14"/>
        <v>0</v>
      </c>
      <c r="S18" s="110">
        <v>0</v>
      </c>
      <c r="T18" s="36">
        <v>0</v>
      </c>
      <c r="U18" s="36">
        <v>0</v>
      </c>
      <c r="V18" s="44">
        <f t="shared" si="15"/>
        <v>0</v>
      </c>
      <c r="W18" s="108">
        <f t="shared" si="16"/>
        <v>0</v>
      </c>
      <c r="X18" s="19">
        <f t="shared" si="17"/>
        <v>0</v>
      </c>
      <c r="Y18" s="19" t="s">
        <v>74</v>
      </c>
      <c r="Z18" s="19">
        <f t="shared" si="18"/>
        <v>0</v>
      </c>
      <c r="AA18" s="18">
        <f t="shared" si="19"/>
        <v>0</v>
      </c>
      <c r="AB18" s="19">
        <f t="shared" si="20"/>
        <v>0</v>
      </c>
      <c r="AC18" s="19"/>
      <c r="AD18" s="19">
        <f t="shared" si="21"/>
        <v>0</v>
      </c>
      <c r="AE18" s="105"/>
    </row>
    <row r="19" spans="1:35">
      <c r="A19" s="24"/>
    </row>
    <row r="20" spans="1:35" ht="15.5" hidden="1">
      <c r="A20" s="24"/>
      <c r="O20" s="33" t="s">
        <v>10</v>
      </c>
    </row>
    <row r="21" spans="1:35" hidden="1">
      <c r="A21" s="24"/>
    </row>
    <row r="22" spans="1:35" hidden="1">
      <c r="A22" s="24"/>
      <c r="O22" s="32" t="s">
        <v>11</v>
      </c>
      <c r="P22" s="31"/>
      <c r="Q22" s="31"/>
      <c r="R22" s="47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</row>
    <row r="23" spans="1:35" hidden="1">
      <c r="A23" s="24"/>
      <c r="O23" s="31" t="s">
        <v>12</v>
      </c>
      <c r="P23" s="31"/>
      <c r="Q23" s="31"/>
      <c r="R23" s="47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</row>
    <row r="24" spans="1:35" hidden="1">
      <c r="A24" s="24"/>
      <c r="O24" s="31" t="s">
        <v>19</v>
      </c>
      <c r="P24" s="31"/>
      <c r="Q24" s="31"/>
      <c r="R24" s="47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</row>
    <row r="25" spans="1:35" hidden="1">
      <c r="A25" s="24"/>
      <c r="O25" s="32" t="s">
        <v>13</v>
      </c>
      <c r="P25" s="31"/>
      <c r="Q25" s="31"/>
      <c r="R25" s="47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</row>
    <row r="26" spans="1:35" hidden="1">
      <c r="A26" s="24"/>
      <c r="O26" s="31" t="s">
        <v>14</v>
      </c>
      <c r="P26" s="31"/>
      <c r="Q26" s="31"/>
      <c r="R26" s="47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</row>
    <row r="27" spans="1:35" hidden="1">
      <c r="A27" s="24"/>
      <c r="O27" s="31" t="s">
        <v>27</v>
      </c>
      <c r="P27" s="31"/>
      <c r="Q27" s="31"/>
      <c r="R27" s="47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</row>
    <row r="28" spans="1:35" hidden="1">
      <c r="O28" s="31"/>
      <c r="P28" s="31"/>
      <c r="Q28" s="31"/>
      <c r="R28" s="47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</row>
    <row r="29" spans="1:35" hidden="1">
      <c r="O29" s="32" t="s">
        <v>15</v>
      </c>
      <c r="P29" s="31"/>
      <c r="Q29" s="31"/>
      <c r="R29" s="47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</row>
    <row r="30" spans="1:35" hidden="1">
      <c r="O30" s="31" t="s">
        <v>16</v>
      </c>
      <c r="P30" s="31"/>
      <c r="Q30" s="31"/>
      <c r="R30" s="47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</row>
    <row r="31" spans="1:35" hidden="1">
      <c r="O31" s="31" t="s">
        <v>17</v>
      </c>
      <c r="P31" s="31"/>
      <c r="Q31" s="31"/>
      <c r="R31" s="47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</row>
    <row r="32" spans="1:35" hidden="1">
      <c r="O32" s="31" t="s">
        <v>18</v>
      </c>
      <c r="P32" s="31"/>
      <c r="Q32" s="31"/>
      <c r="R32" s="47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</row>
    <row r="33" spans="15:35">
      <c r="O33" s="31"/>
      <c r="P33" s="31"/>
      <c r="Q33" s="31"/>
      <c r="R33" s="47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</row>
    <row r="34" spans="15:35">
      <c r="O34" s="31"/>
      <c r="P34" s="31"/>
      <c r="Q34" s="31"/>
      <c r="R34" s="47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</row>
  </sheetData>
  <mergeCells count="5">
    <mergeCell ref="W2:Z2"/>
    <mergeCell ref="S2:V2"/>
    <mergeCell ref="O2:R2"/>
    <mergeCell ref="L2:N2"/>
    <mergeCell ref="AA2:AD2"/>
  </mergeCells>
  <phoneticPr fontId="0" type="noConversion"/>
  <dataValidations count="1">
    <dataValidation type="list" allowBlank="1" showInputMessage="1" showErrorMessage="1" sqref="F7:F12" xr:uid="{3C036DA8-AAF1-4D5A-B63A-1A42C4A98468}">
      <formula1>$AH$8:$AH$9</formula1>
    </dataValidation>
  </dataValidations>
  <printOptions horizontalCentered="1" gridLines="1" gridLinesSet="0"/>
  <pageMargins left="0.31496062992125984" right="0.27559055118110237" top="0.70866141732283472" bottom="0.74803149606299213" header="0.51181102362204722" footer="0.51181102362204722"/>
  <pageSetup paperSize="9" scale="60" orientation="landscape" r:id="rId1"/>
  <headerFooter alignWithMargins="0">
    <oddFooter>&amp;L&amp;F
Uniek nr. e-ABS XXXXXXXXXXXXXXXXXXX</oddFooter>
  </headerFooter>
  <rowBreaks count="1" manualBreakCount="1">
    <brk id="1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193A23E7E2B44985A506F097B7D0E9" ma:contentTypeVersion="15" ma:contentTypeDescription="Een nieuw document maken." ma:contentTypeScope="" ma:versionID="98e6a0d605e3e9cbf5f299b23e973d92">
  <xsd:schema xmlns:xsd="http://www.w3.org/2001/XMLSchema" xmlns:xs="http://www.w3.org/2001/XMLSchema" xmlns:p="http://schemas.microsoft.com/office/2006/metadata/properties" xmlns:ns2="c4d19593-8b8f-4892-9f89-4edf9c608510" xmlns:ns3="121a3525-ca54-48af-80e8-be2460db9c97" targetNamespace="http://schemas.microsoft.com/office/2006/metadata/properties" ma:root="true" ma:fieldsID="3dd7f9aa6c41e77b01614d61740542c0" ns2:_="" ns3:_="">
    <xsd:import namespace="c4d19593-8b8f-4892-9f89-4edf9c608510"/>
    <xsd:import namespace="121a3525-ca54-48af-80e8-be2460db9c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19593-8b8f-4892-9f89-4edf9c608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3275c26-5aa8-4751-9e54-cd7677f7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1a3525-ca54-48af-80e8-be2460db9c9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97f42f-9e65-46f5-916f-137503c0190c}" ma:internalName="TaxCatchAll" ma:showField="CatchAllData" ma:web="121a3525-ca54-48af-80e8-be2460db9c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titus xmlns="http://schemas.titus.com/TitusProperties/">
  <TitusGUID xmlns="">e372b54e-a517-4f91-8ba2-314174238e9d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1a3525-ca54-48af-80e8-be2460db9c97" xsi:nil="true"/>
    <lcf76f155ced4ddcb4097134ff3c332f xmlns="c4d19593-8b8f-4892-9f89-4edf9c6085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C8A382-A133-429F-B54D-364483358A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d19593-8b8f-4892-9f89-4edf9c608510"/>
    <ds:schemaRef ds:uri="121a3525-ca54-48af-80e8-be2460db9c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A66AE2-154C-48F3-A1AA-2D92640DE5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59165A-DD08-4240-A880-B724A301E087}">
  <ds:schemaRefs>
    <ds:schemaRef ds:uri="http://schemas.titus.com/TitusProperties/"/>
    <ds:schemaRef ds:uri=""/>
  </ds:schemaRefs>
</ds:datastoreItem>
</file>

<file path=customXml/itemProps4.xml><?xml version="1.0" encoding="utf-8"?>
<ds:datastoreItem xmlns:ds="http://schemas.openxmlformats.org/officeDocument/2006/customXml" ds:itemID="{5E1955F9-75EC-4207-97D2-9843A3B5BE83}">
  <ds:schemaRefs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a53cab7-bd3d-4ff0-abca-bdc5743d97e2"/>
    <ds:schemaRef ds:uri="http://schemas.microsoft.com/office/2006/metadata/properties"/>
    <ds:schemaRef ds:uri="121a3525-ca54-48af-80e8-be2460db9c97"/>
    <ds:schemaRef ds:uri="c4d19593-8b8f-4892-9f89-4edf9c6085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9</vt:i4>
      </vt:variant>
    </vt:vector>
  </HeadingPairs>
  <TitlesOfParts>
    <vt:vector size="12" baseType="lpstr">
      <vt:lpstr>General Info</vt:lpstr>
      <vt:lpstr>Polisblad</vt:lpstr>
      <vt:lpstr>Stand 01-01-2025</vt:lpstr>
      <vt:lpstr>'General Info'!Afdrukbereik</vt:lpstr>
      <vt:lpstr>Polisblad!Afdrukbereik</vt:lpstr>
      <vt:lpstr>'Stand 01-01-2025'!Afdrukbereik</vt:lpstr>
      <vt:lpstr>'Stand 01-01-2025'!Afdruktitels</vt:lpstr>
      <vt:lpstr>afrind</vt:lpstr>
      <vt:lpstr>ign</vt:lpstr>
      <vt:lpstr>igo</vt:lpstr>
      <vt:lpstr>iin</vt:lpstr>
      <vt:lpstr>iio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creator>C.J. van Doornewaard</dc:creator>
  <cp:lastModifiedBy>Ruth van Daalen</cp:lastModifiedBy>
  <cp:lastPrinted>2022-12-07T04:18:22Z</cp:lastPrinted>
  <dcterms:created xsi:type="dcterms:W3CDTF">2003-03-19T16:31:30Z</dcterms:created>
  <dcterms:modified xsi:type="dcterms:W3CDTF">2025-10-01T12:25:52Z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0x0101004A193A23E7E2B44985A506F097B7D0E9</vt:lpwstr>
  </property>
  <property fmtid="{D5CDD505-2E9C-101B-9397-08002B2CF9AE}" pid="3" name="TitusGUID">
    <vt:lpwstr>e372b54e-a517-4f91-8ba2-314174238e9d</vt:lpwstr>
  </property>
  <property fmtid="{D5CDD505-2E9C-101B-9397-08002B2CF9AE}" pid="4" name="AonClassification">
    <vt:lpwstr>ADC_class_200</vt:lpwstr>
  </property>
  <property fmtid="{D5CDD505-2E9C-101B-9397-08002B2CF9AE}" pid="5" name="MSIP_Label_9043f10a-881e-4653-a55e-02ca2cc829dc_Enabled">
    <vt:lpwstr>true</vt:lpwstr>
  </property>
  <property fmtid="{D5CDD505-2E9C-101B-9397-08002B2CF9AE}" pid="6" name="MSIP_Label_9043f10a-881e-4653-a55e-02ca2cc829dc_SetDate">
    <vt:lpwstr>2024-01-30T20:01:11Z</vt:lpwstr>
  </property>
  <property fmtid="{D5CDD505-2E9C-101B-9397-08002B2CF9AE}" pid="7" name="MSIP_Label_9043f10a-881e-4653-a55e-02ca2cc829dc_Method">
    <vt:lpwstr>Standard</vt:lpwstr>
  </property>
  <property fmtid="{D5CDD505-2E9C-101B-9397-08002B2CF9AE}" pid="8" name="MSIP_Label_9043f10a-881e-4653-a55e-02ca2cc829dc_Name">
    <vt:lpwstr>ADC_class_200</vt:lpwstr>
  </property>
  <property fmtid="{D5CDD505-2E9C-101B-9397-08002B2CF9AE}" pid="9" name="MSIP_Label_9043f10a-881e-4653-a55e-02ca2cc829dc_SiteId">
    <vt:lpwstr>94cfddbc-0627-494a-ad7a-29aea3aea832</vt:lpwstr>
  </property>
  <property fmtid="{D5CDD505-2E9C-101B-9397-08002B2CF9AE}" pid="10" name="MSIP_Label_9043f10a-881e-4653-a55e-02ca2cc829dc_ActionId">
    <vt:lpwstr>6def56be-c804-44a8-8104-c40110b653a6</vt:lpwstr>
  </property>
  <property fmtid="{D5CDD505-2E9C-101B-9397-08002B2CF9AE}" pid="11" name="MSIP_Label_9043f10a-881e-4653-a55e-02ca2cc829dc_ContentBits">
    <vt:lpwstr>0</vt:lpwstr>
  </property>
  <property fmtid="{D5CDD505-2E9C-101B-9397-08002B2CF9AE}" pid="12" name="MediaServiceImageTags">
    <vt:lpwstr/>
  </property>
</Properties>
</file>