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ink/ink14.xml" ContentType="application/inkml+xml"/>
  <Override PartName="/xl/ink/ink15.xml" ContentType="application/inkml+xml"/>
  <Override PartName="/xl/ink/ink16.xml" ContentType="application/inkml+xml"/>
  <Override PartName="/xl/ink/ink17.xml" ContentType="application/inkml+xml"/>
  <Override PartName="/xl/ink/ink18.xml" ContentType="application/inkml+xml"/>
  <Override PartName="/xl/ink/ink19.xml" ContentType="application/inkml+xml"/>
  <Override PartName="/xl/ink/ink20.xml" ContentType="application/inkml+xml"/>
  <Override PartName="/xl/ink/ink21.xml" ContentType="application/inkml+xml"/>
  <Override PartName="/xl/ink/ink22.xml" ContentType="application/inkml+xml"/>
  <Override PartName="/xl/ink/ink23.xml" ContentType="application/inkml+xml"/>
  <Override PartName="/xl/ink/ink24.xml" ContentType="application/inkml+xml"/>
  <Override PartName="/xl/ink/ink25.xml" ContentType="application/inkml+xml"/>
  <Override PartName="/xl/ink/ink26.xml" ContentType="application/inkml+xml"/>
  <Override PartName="/xl/ink/ink27.xml" ContentType="application/inkml+xml"/>
  <Override PartName="/xl/ink/ink28.xml" ContentType="application/inkml+xml"/>
  <Override PartName="/xl/ink/ink29.xml" ContentType="application/inkml+xml"/>
  <Override PartName="/xl/ink/ink30.xml" ContentType="application/inkml+xml"/>
  <Override PartName="/xl/ink/ink31.xml" ContentType="application/inkml+xml"/>
  <Override PartName="/xl/ink/ink32.xml" ContentType="application/inkml+xml"/>
  <Override PartName="/xl/ink/ink33.xml" ContentType="application/inkml+xml"/>
  <Override PartName="/xl/ink/ink34.xml" ContentType="application/inkml+xml"/>
  <Override PartName="/xl/ink/ink35.xml" ContentType="application/inkml+xml"/>
  <Override PartName="/xl/ink/ink36.xml" ContentType="application/inkml+xml"/>
  <Override PartName="/xl/ink/ink37.xml" ContentType="application/inkml+xml"/>
  <Override PartName="/xl/ink/ink38.xml" ContentType="application/inkml+xml"/>
  <Override PartName="/xl/ink/ink39.xml" ContentType="application/inkml+xml"/>
  <Override PartName="/xl/ink/ink40.xml" ContentType="application/inkml+xml"/>
  <Override PartName="/xl/ink/ink41.xml" ContentType="application/inkml+xml"/>
  <Override PartName="/xl/ink/ink42.xml" ContentType="application/inkml+xml"/>
  <Override PartName="/xl/ink/ink43.xml" ContentType="application/inkml+xml"/>
  <Override PartName="/xl/ink/ink44.xml" ContentType="application/inkml+xml"/>
  <Override PartName="/xl/ink/ink45.xml" ContentType="application/inkml+xml"/>
  <Override PartName="/xl/ink/ink46.xml" ContentType="application/inkml+xml"/>
  <Override PartName="/xl/ink/ink47.xml" ContentType="application/inkml+xml"/>
  <Override PartName="/xl/ink/ink48.xml" ContentType="application/inkml+xml"/>
  <Override PartName="/xl/ink/ink49.xml" ContentType="application/inkml+xml"/>
  <Override PartName="/xl/ink/ink50.xml" ContentType="application/inkml+xml"/>
  <Override PartName="/xl/ink/ink51.xml" ContentType="application/inkml+xml"/>
  <Override PartName="/xl/ink/ink52.xml" ContentType="application/inkml+xml"/>
  <Override PartName="/xl/ink/ink53.xml" ContentType="application/inkml+xml"/>
  <Override PartName="/xl/ink/ink54.xml" ContentType="application/inkml+xml"/>
  <Override PartName="/xl/ink/ink55.xml" ContentType="application/inkml+xml"/>
  <Override PartName="/xl/ink/ink56.xml" ContentType="application/inkml+xml"/>
  <Override PartName="/xl/ink/ink57.xml" ContentType="application/inkml+xml"/>
  <Override PartName="/xl/ink/ink58.xml" ContentType="application/inkml+xml"/>
  <Override PartName="/xl/ink/ink59.xml" ContentType="application/inkml+xml"/>
  <Override PartName="/xl/ink/ink60.xml" ContentType="application/inkml+xml"/>
  <Override PartName="/xl/ink/ink61.xml" ContentType="application/inkml+xml"/>
  <Override PartName="/xl/ink/ink62.xml" ContentType="application/inkml+xml"/>
  <Override PartName="/xl/ink/ink63.xml" ContentType="application/inkml+xml"/>
  <Override PartName="/xl/ink/ink64.xml" ContentType="application/inkml+xml"/>
  <Override PartName="/xl/ink/ink65.xml" ContentType="application/inkml+xml"/>
  <Override PartName="/xl/ink/ink66.xml" ContentType="application/inkml+xml"/>
  <Override PartName="/xl/ink/ink67.xml" ContentType="application/inkml+xml"/>
  <Override PartName="/xl/ink/ink68.xml" ContentType="application/inkml+xml"/>
  <Override PartName="/xl/ink/ink69.xml" ContentType="application/inkml+xml"/>
  <Override PartName="/xl/ink/ink70.xml" ContentType="application/inkml+xml"/>
  <Override PartName="/xl/ink/ink71.xml" ContentType="application/inkml+xml"/>
  <Override PartName="/xl/ink/ink72.xml" ContentType="application/inkml+xml"/>
  <Override PartName="/xl/ink/ink73.xml" ContentType="application/inkml+xml"/>
  <Override PartName="/xl/ink/ink74.xml" ContentType="application/inkml+xml"/>
  <Override PartName="/xl/ink/ink75.xml" ContentType="application/inkml+xml"/>
  <Override PartName="/xl/ink/ink76.xml" ContentType="application/inkml+xml"/>
  <Override PartName="/xl/ink/ink77.xml" ContentType="application/inkml+xml"/>
  <Override PartName="/xl/ink/ink78.xml" ContentType="application/inkml+xml"/>
  <Override PartName="/xl/ink/ink79.xml" ContentType="application/inkml+xml"/>
  <Override PartName="/xl/ink/ink80.xml" ContentType="application/inkml+xml"/>
  <Override PartName="/xl/ink/ink81.xml" ContentType="application/inkml+xml"/>
  <Override PartName="/xl/ink/ink82.xml" ContentType="application/inkml+xml"/>
  <Override PartName="/xl/ink/ink83.xml" ContentType="application/inkml+xml"/>
  <Override PartName="/xl/ink/ink84.xml" ContentType="application/inkml+xml"/>
  <Override PartName="/xl/ink/ink85.xml" ContentType="application/inkml+xml"/>
  <Override PartName="/xl/ink/ink86.xml" ContentType="application/inkml+xml"/>
  <Override PartName="/xl/ink/ink87.xml" ContentType="application/inkml+xml"/>
  <Override PartName="/xl/ink/ink88.xml" ContentType="application/inkml+xml"/>
  <Override PartName="/xl/ink/ink89.xml" ContentType="application/inkml+xml"/>
  <Override PartName="/xl/ink/ink90.xml" ContentType="application/inkml+xml"/>
  <Override PartName="/xl/ink/ink91.xml" ContentType="application/inkml+xml"/>
  <Override PartName="/xl/ink/ink92.xml" ContentType="application/inkml+xml"/>
  <Override PartName="/xl/ink/ink93.xml" ContentType="application/inkml+xml"/>
  <Override PartName="/xl/ink/ink94.xml" ContentType="application/inkml+xml"/>
  <Override PartName="/xl/ink/ink95.xml" ContentType="application/inkml+xml"/>
  <Override PartName="/xl/ink/ink96.xml" ContentType="application/inkml+xml"/>
  <Override PartName="/xl/ink/ink97.xml" ContentType="application/inkml+xml"/>
  <Override PartName="/xl/ink/ink98.xml" ContentType="application/inkml+xml"/>
  <Override PartName="/xl/ink/ink99.xml" ContentType="application/inkml+xml"/>
  <Override PartName="/xl/ink/ink100.xml" ContentType="application/inkml+xml"/>
  <Override PartName="/xl/ink/ink101.xml" ContentType="application/inkml+xml"/>
  <Override PartName="/xl/ink/ink102.xml" ContentType="application/inkml+xml"/>
  <Override PartName="/xl/ink/ink103.xml" ContentType="application/inkml+xml"/>
  <Override PartName="/xl/ink/ink104.xml" ContentType="application/inkml+xml"/>
  <Override PartName="/xl/ink/ink105.xml" ContentType="application/inkml+xml"/>
  <Override PartName="/xl/ink/ink106.xml" ContentType="application/inkml+xml"/>
  <Override PartName="/xl/ink/ink107.xml" ContentType="application/inkml+xml"/>
  <Override PartName="/xl/ink/ink108.xml" ContentType="application/inkml+xml"/>
  <Override PartName="/xl/ink/ink109.xml" ContentType="application/inkml+xml"/>
  <Override PartName="/xl/ink/ink110.xml" ContentType="application/inkml+xml"/>
  <Override PartName="/xl/ink/ink111.xml" ContentType="application/inkml+xml"/>
  <Override PartName="/xl/ink/ink112.xml" ContentType="application/inkml+xml"/>
  <Override PartName="/xl/ink/ink113.xml" ContentType="application/inkml+xml"/>
  <Override PartName="/xl/ink/ink114.xml" ContentType="application/inkml+xml"/>
  <Override PartName="/xl/ink/ink115.xml" ContentType="application/inkml+xml"/>
  <Override PartName="/xl/ink/ink116.xml" ContentType="application/inkml+xml"/>
  <Override PartName="/xl/ink/ink117.xml" ContentType="application/inkml+xml"/>
  <Override PartName="/xl/ink/ink118.xml" ContentType="application/inkml+xml"/>
  <Override PartName="/xl/ink/ink119.xml" ContentType="application/inkml+xml"/>
  <Override PartName="/xl/ink/ink120.xml" ContentType="application/inkml+xml"/>
  <Override PartName="/xl/ink/ink121.xml" ContentType="application/inkml+xml"/>
  <Override PartName="/xl/ink/ink122.xml" ContentType="application/inkml+xml"/>
  <Override PartName="/xl/ink/ink123.xml" ContentType="application/inkml+xml"/>
  <Override PartName="/xl/ink/ink124.xml" ContentType="application/inkml+xml"/>
  <Override PartName="/xl/ink/ink125.xml" ContentType="application/inkml+xml"/>
  <Override PartName="/xl/ink/ink126.xml" ContentType="application/inkml+xml"/>
  <Override PartName="/xl/ink/ink127.xml" ContentType="application/inkml+xml"/>
  <Override PartName="/xl/ink/ink128.xml" ContentType="application/inkml+xml"/>
  <Override PartName="/xl/ink/ink129.xml" ContentType="application/inkml+xml"/>
  <Override PartName="/xl/ink/ink130.xml" ContentType="application/inkml+xml"/>
  <Override PartName="/xl/ink/ink131.xml" ContentType="application/inkml+xml"/>
  <Override PartName="/xl/ink/ink132.xml" ContentType="application/inkml+xml"/>
  <Override PartName="/xl/ink/ink133.xml" ContentType="application/inkml+xml"/>
  <Override PartName="/xl/ink/ink134.xml" ContentType="application/inkml+xml"/>
  <Override PartName="/xl/ink/ink135.xml" ContentType="application/inkml+xml"/>
  <Override PartName="/xl/ink/ink136.xml" ContentType="application/inkml+xml"/>
  <Override PartName="/xl/ink/ink137.xml" ContentType="application/inkml+xml"/>
  <Override PartName="/xl/ink/ink138.xml" ContentType="application/inkml+xml"/>
  <Override PartName="/xl/ink/ink139.xml" ContentType="application/inkml+xml"/>
  <Override PartName="/xl/ink/ink140.xml" ContentType="application/inkml+xml"/>
  <Override PartName="/xl/ink/ink141.xml" ContentType="application/inkml+xml"/>
  <Override PartName="/xl/ink/ink142.xml" ContentType="application/inkml+xml"/>
  <Override PartName="/xl/ink/ink143.xml" ContentType="application/inkml+xml"/>
  <Override PartName="/xl/ink/ink144.xml" ContentType="application/inkml+xml"/>
  <Override PartName="/xl/ink/ink145.xml" ContentType="application/inkml+xml"/>
  <Override PartName="/xl/ink/ink146.xml" ContentType="application/inkml+xml"/>
  <Override PartName="/xl/ink/ink147.xml" ContentType="application/inkml+xml"/>
  <Override PartName="/xl/ink/ink148.xml" ContentType="application/inkml+xml"/>
  <Override PartName="/xl/ink/ink149.xml" ContentType="application/inkml+xml"/>
  <Override PartName="/xl/ink/ink150.xml" ContentType="application/inkml+xml"/>
  <Override PartName="/xl/ink/ink151.xml" ContentType="application/inkml+xml"/>
  <Override PartName="/xl/ink/ink152.xml" ContentType="application/inkml+xml"/>
  <Override PartName="/xl/ink/ink153.xml" ContentType="application/inkml+xml"/>
  <Override PartName="/xl/ink/ink154.xml" ContentType="application/inkml+xml"/>
  <Override PartName="/xl/ink/ink155.xml" ContentType="application/inkml+xml"/>
  <Override PartName="/xl/ink/ink156.xml" ContentType="application/inkml+xml"/>
  <Override PartName="/xl/ink/ink157.xml" ContentType="application/inkml+xml"/>
  <Override PartName="/xl/ink/ink158.xml" ContentType="application/inkml+xml"/>
  <Override PartName="/xl/ink/ink159.xml" ContentType="application/inkml+xml"/>
  <Override PartName="/xl/ink/ink160.xml" ContentType="application/inkml+xml"/>
  <Override PartName="/xl/ink/ink161.xml" ContentType="application/inkml+xml"/>
  <Override PartName="/xl/ink/ink162.xml" ContentType="application/inkml+xml"/>
  <Override PartName="/xl/ink/ink163.xml" ContentType="application/inkml+xml"/>
  <Override PartName="/xl/ink/ink164.xml" ContentType="application/inkml+xml"/>
  <Override PartName="/xl/ink/ink165.xml" ContentType="application/inkml+xml"/>
  <Override PartName="/xl/ink/ink166.xml" ContentType="application/inkml+xml"/>
  <Override PartName="/xl/ink/ink167.xml" ContentType="application/inkml+xml"/>
  <Override PartName="/xl/ink/ink168.xml" ContentType="application/inkml+xml"/>
  <Override PartName="/xl/ink/ink169.xml" ContentType="application/inkml+xml"/>
  <Override PartName="/xl/ink/ink170.xml" ContentType="application/inkml+xml"/>
  <Override PartName="/xl/ink/ink171.xml" ContentType="application/inkml+xml"/>
  <Override PartName="/xl/ink/ink172.xml" ContentType="application/inkml+xml"/>
  <Override PartName="/xl/ink/ink173.xml" ContentType="application/inkml+xml"/>
  <Override PartName="/xl/ink/ink174.xml" ContentType="application/inkml+xml"/>
  <Override PartName="/xl/ink/ink175.xml" ContentType="application/inkml+xml"/>
  <Override PartName="/xl/ink/ink176.xml" ContentType="application/inkml+xml"/>
  <Override PartName="/xl/ink/ink177.xml" ContentType="application/inkml+xml"/>
  <Override PartName="/xl/ink/ink178.xml" ContentType="application/inkml+xml"/>
  <Override PartName="/xl/ink/ink179.xml" ContentType="application/inkml+xml"/>
  <Override PartName="/xl/ink/ink180.xml" ContentType="application/inkml+xml"/>
  <Override PartName="/xl/ink/ink181.xml" ContentType="application/inkml+xml"/>
  <Override PartName="/xl/ink/ink182.xml" ContentType="application/inkml+xml"/>
  <Override PartName="/xl/ink/ink183.xml" ContentType="application/inkml+xml"/>
  <Override PartName="/xl/ink/ink184.xml" ContentType="application/inkml+xml"/>
  <Override PartName="/xl/ink/ink185.xml" ContentType="application/inkml+xml"/>
  <Override PartName="/xl/ink/ink186.xml" ContentType="application/inkml+xml"/>
  <Override PartName="/xl/ink/ink187.xml" ContentType="application/inkml+xml"/>
  <Override PartName="/xl/ink/ink188.xml" ContentType="application/inkml+xml"/>
  <Override PartName="/xl/ink/ink189.xml" ContentType="application/inkml+xml"/>
  <Override PartName="/xl/ink/ink190.xml" ContentType="application/inkml+xml"/>
  <Override PartName="/xl/ink/ink191.xml" ContentType="application/inkml+xml"/>
  <Override PartName="/xl/ink/ink192.xml" ContentType="application/inkml+xml"/>
  <Override PartName="/xl/ink/ink193.xml" ContentType="application/inkml+xml"/>
  <Override PartName="/xl/ink/ink194.xml" ContentType="application/inkml+xml"/>
  <Override PartName="/xl/ink/ink195.xml" ContentType="application/inkml+xml"/>
  <Override PartName="/xl/ink/ink196.xml" ContentType="application/inkml+xml"/>
  <Override PartName="/xl/ink/ink197.xml" ContentType="application/inkml+xml"/>
  <Override PartName="/xl/ink/ink198.xml" ContentType="application/inkml+xml"/>
  <Override PartName="/xl/ink/ink199.xml" ContentType="application/inkml+xml"/>
  <Override PartName="/xl/ink/ink200.xml" ContentType="application/inkml+xml"/>
  <Override PartName="/xl/ink/ink201.xml" ContentType="application/inkml+xml"/>
  <Override PartName="/xl/ink/ink202.xml" ContentType="application/inkml+xml"/>
  <Override PartName="/xl/ink/ink203.xml" ContentType="application/inkml+xml"/>
  <Override PartName="/xl/ink/ink204.xml" ContentType="application/inkml+xml"/>
  <Override PartName="/xl/ink/ink205.xml" ContentType="application/inkml+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defaultThemeVersion="124226"/>
  <xr:revisionPtr revIDLastSave="1491" documentId="8_{0BAA623B-C5D7-497C-908B-0887596942B3}" xr6:coauthVersionLast="47" xr6:coauthVersionMax="47" xr10:uidLastSave="{A63835F8-9873-457E-8B72-803E00FD59CE}"/>
  <bookViews>
    <workbookView xWindow="-108" yWindow="-108" windowWidth="23256" windowHeight="12456" firstSheet="2" activeTab="2" xr2:uid="{1B3A8CAF-6AAD-4C09-907C-401C123E664B}"/>
  </bookViews>
  <sheets>
    <sheet name="C Kostenopgave Materieel" sheetId="14" state="hidden" r:id="rId1"/>
    <sheet name="Legenda" sheetId="53" r:id="rId2"/>
    <sheet name="FEO" sheetId="1" r:id="rId3"/>
    <sheet name="A.01" sheetId="15" r:id="rId4"/>
    <sheet name="A.02" sheetId="67" r:id="rId5"/>
    <sheet name="A.03" sheetId="31" r:id="rId6"/>
    <sheet name="B.01" sheetId="16" r:id="rId7"/>
    <sheet name="B.02" sheetId="17" r:id="rId8"/>
    <sheet name="B.03" sheetId="18" r:id="rId9"/>
    <sheet name="B.05" sheetId="20" r:id="rId10"/>
    <sheet name="B.06" sheetId="21" r:id="rId11"/>
    <sheet name="B.07" sheetId="38" r:id="rId12"/>
    <sheet name="D.01" sheetId="32" r:id="rId13"/>
    <sheet name="D.02" sheetId="34" r:id="rId14"/>
    <sheet name="E.01" sheetId="52" r:id="rId15"/>
    <sheet name="E.02" sheetId="39" r:id="rId16"/>
    <sheet name="E.03" sheetId="63" r:id="rId17"/>
    <sheet name="E.09" sheetId="50" r:id="rId18"/>
    <sheet name="MPO" sheetId="46" r:id="rId19"/>
    <sheet name="DRU" sheetId="37" r:id="rId20"/>
  </sheets>
  <definedNames>
    <definedName name="_xlnm.Print_Area" localSheetId="19">DRU!$A$1:$M$13</definedName>
    <definedName name="_xlnm.Print_Area" localSheetId="2">FEO!$A$1:$S$161</definedName>
    <definedName name="_xlnm.Print_Titles" localSheetId="19">DRU!$1:$2</definedName>
    <definedName name="_xlnm.Print_Titles" localSheetId="2">FEO!$1:$3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7" l="1"/>
  <c r="E49" i="52" a="1"/>
  <c r="E49" i="52" s="1"/>
  <c r="D49" i="52" l="1" a="1"/>
  <c r="D49" i="52" s="1"/>
  <c r="B44" i="52" a="1"/>
  <c r="B44" i="52" s="1"/>
  <c r="C44" i="52" a="1"/>
  <c r="C44" i="52" s="1"/>
  <c r="D44" i="52" a="1"/>
  <c r="D44" i="52"/>
  <c r="E44" i="52" a="1"/>
  <c r="E44" i="52" s="1"/>
  <c r="F44" i="52" a="1"/>
  <c r="F44" i="52"/>
  <c r="G44" i="52" a="1"/>
  <c r="G44" i="52"/>
  <c r="H44" i="52" a="1"/>
  <c r="H44" i="52" s="1"/>
  <c r="I44" i="52" a="1"/>
  <c r="I44" i="52" s="1"/>
  <c r="B45" i="52" a="1"/>
  <c r="B45" i="52"/>
  <c r="C45" i="52" a="1"/>
  <c r="C45" i="52"/>
  <c r="D45" i="52" a="1"/>
  <c r="D45" i="52"/>
  <c r="E45" i="52" a="1"/>
  <c r="E45" i="52" s="1"/>
  <c r="F45" i="52" a="1"/>
  <c r="F45" i="52" s="1"/>
  <c r="G45" i="52" a="1"/>
  <c r="G45" i="52" s="1"/>
  <c r="H45" i="52" a="1"/>
  <c r="H45" i="52"/>
  <c r="I45" i="52" a="1"/>
  <c r="I45" i="52" s="1"/>
  <c r="B46" i="52" a="1"/>
  <c r="B46" i="52"/>
  <c r="C46" i="52" a="1"/>
  <c r="C46" i="52"/>
  <c r="D46" i="52" a="1"/>
  <c r="D46" i="52" s="1"/>
  <c r="E46" i="52" a="1"/>
  <c r="E46" i="52" s="1"/>
  <c r="F46" i="52" a="1"/>
  <c r="F46" i="52"/>
  <c r="G46" i="52" a="1"/>
  <c r="G46" i="52"/>
  <c r="H46" i="52" a="1"/>
  <c r="H46" i="52"/>
  <c r="I46" i="52" a="1"/>
  <c r="I46" i="52" s="1"/>
  <c r="B47" i="52" a="1"/>
  <c r="B47" i="52" s="1"/>
  <c r="C47" i="52" a="1"/>
  <c r="C47" i="52" s="1"/>
  <c r="D47" i="52" a="1"/>
  <c r="D47" i="52"/>
  <c r="E47" i="52" a="1"/>
  <c r="E47" i="52" s="1"/>
  <c r="F47" i="52" a="1"/>
  <c r="F47" i="52"/>
  <c r="G47" i="52" a="1"/>
  <c r="G47" i="52"/>
  <c r="H47" i="52" a="1"/>
  <c r="H47" i="52" s="1"/>
  <c r="I47" i="52" a="1"/>
  <c r="I47" i="52" s="1"/>
  <c r="B48" i="52" a="1"/>
  <c r="B48" i="52"/>
  <c r="C48" i="52" a="1"/>
  <c r="C48" i="52"/>
  <c r="D48" i="52" a="1"/>
  <c r="D48" i="52"/>
  <c r="E48" i="52" a="1"/>
  <c r="E48" i="52" s="1"/>
  <c r="F48" i="52" a="1"/>
  <c r="F48" i="52" s="1"/>
  <c r="G48" i="52" a="1"/>
  <c r="G48" i="52" s="1"/>
  <c r="H48" i="52" a="1"/>
  <c r="H48" i="52"/>
  <c r="I48" i="52" a="1"/>
  <c r="I48" i="52" s="1"/>
  <c r="B49" i="52" a="1"/>
  <c r="B49" i="52"/>
  <c r="C49" i="52" a="1"/>
  <c r="C49" i="52"/>
  <c r="F49" i="52" a="1"/>
  <c r="F49" i="52"/>
  <c r="G49" i="52" a="1"/>
  <c r="G49" i="52" s="1"/>
  <c r="H49" i="52" a="1"/>
  <c r="H49" i="52" s="1"/>
  <c r="I49" i="52" a="1"/>
  <c r="I49" i="52" s="1"/>
  <c r="B50" i="52" a="1"/>
  <c r="B50" i="52" s="1"/>
  <c r="C50" i="52" a="1"/>
  <c r="C50" i="52" s="1"/>
  <c r="D50" i="52" a="1"/>
  <c r="D50" i="52"/>
  <c r="E50" i="52" a="1"/>
  <c r="E50" i="52" s="1"/>
  <c r="F50" i="52" a="1"/>
  <c r="F50" i="52"/>
  <c r="G50" i="52" a="1"/>
  <c r="G50" i="52"/>
  <c r="H50" i="52" a="1"/>
  <c r="H50" i="52" s="1"/>
  <c r="I50" i="52" a="1"/>
  <c r="I50" i="52" s="1"/>
  <c r="B51" i="52" a="1"/>
  <c r="B51" i="52"/>
  <c r="C51" i="52" a="1"/>
  <c r="C51" i="52"/>
  <c r="D51" i="52" a="1"/>
  <c r="D51" i="52"/>
  <c r="E51" i="52" a="1"/>
  <c r="E51" i="52" s="1"/>
  <c r="F51" i="52" a="1"/>
  <c r="F51" i="52" s="1"/>
  <c r="G51" i="52" a="1"/>
  <c r="G51" i="52" s="1"/>
  <c r="H51" i="52" a="1"/>
  <c r="H51" i="52"/>
  <c r="I51" i="52" a="1"/>
  <c r="I51" i="52" s="1"/>
  <c r="B52" i="52" a="1"/>
  <c r="B52" i="52"/>
  <c r="C52" i="52" a="1"/>
  <c r="C52" i="52"/>
  <c r="D52" i="52" a="1"/>
  <c r="D52" i="52" s="1"/>
  <c r="E52" i="52" a="1"/>
  <c r="E52" i="52" s="1"/>
  <c r="F52" i="52" a="1"/>
  <c r="F52" i="52" s="1"/>
  <c r="G52" i="52" a="1"/>
  <c r="G52" i="52"/>
  <c r="H52" i="52" a="1"/>
  <c r="H52" i="52"/>
  <c r="I52" i="52" a="1"/>
  <c r="I52" i="52" s="1"/>
  <c r="B53" i="52" a="1"/>
  <c r="B53" i="52" s="1"/>
  <c r="C53" i="52" a="1"/>
  <c r="C53" i="52" s="1"/>
  <c r="D53" i="52" a="1"/>
  <c r="D53" i="52"/>
  <c r="E53" i="52" a="1"/>
  <c r="E53" i="52" s="1"/>
  <c r="F53" i="52" a="1"/>
  <c r="F53" i="52"/>
  <c r="G53" i="52" a="1"/>
  <c r="G53" i="52"/>
  <c r="H53" i="52" a="1"/>
  <c r="H53" i="52" s="1"/>
  <c r="I53" i="52" a="1"/>
  <c r="I53" i="52" s="1"/>
  <c r="B54" i="52" a="1"/>
  <c r="B54" i="52"/>
  <c r="C54" i="52" a="1"/>
  <c r="C54" i="52"/>
  <c r="D54" i="52" a="1"/>
  <c r="D54" i="52"/>
  <c r="E54" i="52" a="1"/>
  <c r="E54" i="52" s="1"/>
  <c r="F54" i="52" a="1"/>
  <c r="F54" i="52" s="1"/>
  <c r="G54" i="52" a="1"/>
  <c r="G54" i="52" s="1"/>
  <c r="H54" i="52" a="1"/>
  <c r="H54" i="52" s="1"/>
  <c r="I54" i="52" a="1"/>
  <c r="I54" i="52" s="1"/>
  <c r="B55" i="52" a="1"/>
  <c r="B55" i="52"/>
  <c r="C55" i="52" a="1"/>
  <c r="C55" i="52"/>
  <c r="D55" i="52" a="1"/>
  <c r="D55" i="52" s="1"/>
  <c r="E55" i="52" a="1"/>
  <c r="E55" i="52" s="1"/>
  <c r="F55" i="52" a="1"/>
  <c r="F55" i="52" s="1"/>
  <c r="G55" i="52" a="1"/>
  <c r="G55" i="52" s="1"/>
  <c r="H55" i="52" a="1"/>
  <c r="H55" i="52" s="1"/>
  <c r="I55" i="52" a="1"/>
  <c r="I55" i="52" s="1"/>
  <c r="B56" i="52" a="1"/>
  <c r="B56" i="52" s="1"/>
  <c r="C56" i="52" a="1"/>
  <c r="C56" i="52" s="1"/>
  <c r="D56" i="52" a="1"/>
  <c r="D56" i="52" s="1"/>
  <c r="E56" i="52" a="1"/>
  <c r="E56" i="52" s="1"/>
  <c r="F56" i="52" a="1"/>
  <c r="F56" i="52"/>
  <c r="G56" i="52" a="1"/>
  <c r="G56" i="52"/>
  <c r="H56" i="52" a="1"/>
  <c r="H56" i="52" s="1"/>
  <c r="I56" i="52" a="1"/>
  <c r="I56" i="52" s="1"/>
  <c r="C43" i="52" a="1"/>
  <c r="C43" i="52" s="1"/>
  <c r="D43" i="52" a="1"/>
  <c r="D43" i="52"/>
  <c r="E43" i="52" a="1"/>
  <c r="E43" i="52" s="1"/>
  <c r="F43" i="52" a="1"/>
  <c r="F43" i="52" s="1"/>
  <c r="G43" i="52" a="1"/>
  <c r="G43" i="52" s="1"/>
  <c r="H43" i="52" a="1"/>
  <c r="H43" i="52" s="1"/>
  <c r="D40" i="52"/>
  <c r="C40" i="52"/>
  <c r="B29" i="16" l="1"/>
  <c r="B21" i="17"/>
  <c r="B52" i="16"/>
  <c r="E30" i="52"/>
  <c r="E41" i="18" l="1"/>
  <c r="E42" i="18"/>
  <c r="C40" i="18"/>
  <c r="B36" i="18"/>
  <c r="B40" i="18" s="1"/>
  <c r="B29" i="18"/>
  <c r="B35" i="18"/>
  <c r="B30" i="52" l="1"/>
  <c r="G30" i="52"/>
  <c r="H30" i="52"/>
  <c r="I30" i="52"/>
  <c r="C30" i="52"/>
  <c r="D30" i="52"/>
  <c r="F30" i="52"/>
  <c r="D38" i="52"/>
  <c r="D39" i="52"/>
  <c r="H2" i="52" l="1"/>
  <c r="I92" i="1"/>
  <c r="J92" i="1"/>
  <c r="K92" i="1"/>
  <c r="L92" i="1"/>
  <c r="M92" i="1"/>
  <c r="N92" i="1"/>
  <c r="O92" i="1"/>
  <c r="P92" i="1"/>
  <c r="Q92" i="1"/>
  <c r="R92" i="1"/>
  <c r="S92" i="1"/>
  <c r="T92" i="1"/>
  <c r="G92" i="1"/>
  <c r="H92" i="1"/>
  <c r="T95" i="1"/>
  <c r="T96" i="1"/>
  <c r="T97" i="1"/>
  <c r="S95" i="1"/>
  <c r="S96" i="1"/>
  <c r="S97" i="1"/>
  <c r="R95" i="1"/>
  <c r="R96" i="1"/>
  <c r="R97" i="1"/>
  <c r="Q95" i="1"/>
  <c r="Q96" i="1"/>
  <c r="Q97" i="1"/>
  <c r="P95" i="1"/>
  <c r="P96" i="1"/>
  <c r="P97" i="1"/>
  <c r="O95" i="1"/>
  <c r="O96" i="1"/>
  <c r="O97" i="1"/>
  <c r="N95" i="1"/>
  <c r="N96" i="1"/>
  <c r="N97" i="1"/>
  <c r="M95" i="1"/>
  <c r="M96" i="1"/>
  <c r="M97" i="1"/>
  <c r="L95" i="1"/>
  <c r="L96" i="1"/>
  <c r="L97" i="1"/>
  <c r="K95" i="1"/>
  <c r="K96" i="1"/>
  <c r="K97" i="1"/>
  <c r="J95" i="1"/>
  <c r="J96" i="1"/>
  <c r="J97" i="1"/>
  <c r="I95" i="1"/>
  <c r="I96" i="1"/>
  <c r="I97" i="1"/>
  <c r="G95" i="1"/>
  <c r="G96" i="1"/>
  <c r="G97" i="1"/>
  <c r="J138" i="1" l="1"/>
  <c r="C9" i="37"/>
  <c r="C8" i="37"/>
  <c r="B16" i="17" l="1"/>
  <c r="B12" i="17"/>
  <c r="D79" i="52" a="1"/>
  <c r="D79" i="52" s="1"/>
  <c r="D97" i="52" s="1"/>
  <c r="D114" i="52"/>
  <c r="D115" i="52" s="1"/>
  <c r="D111" i="52"/>
  <c r="D80" i="52" a="1"/>
  <c r="D80" i="52" s="1"/>
  <c r="D98" i="52" s="1"/>
  <c r="D81" i="52" a="1"/>
  <c r="D81" i="52" s="1"/>
  <c r="D99" i="52" s="1"/>
  <c r="D82" i="52" a="1"/>
  <c r="D82" i="52" s="1"/>
  <c r="D100" i="52" s="1"/>
  <c r="D83" i="52" a="1"/>
  <c r="D83" i="52" s="1"/>
  <c r="D101" i="52" s="1"/>
  <c r="D75" i="52"/>
  <c r="D76" i="52" s="1"/>
  <c r="D84" i="52" l="1" a="1"/>
  <c r="D84" i="52" s="1"/>
  <c r="D102" i="52" s="1"/>
  <c r="D91" i="52" a="1"/>
  <c r="D91" i="52" s="1"/>
  <c r="D109" i="52" s="1"/>
  <c r="D90" i="52" a="1"/>
  <c r="D90" i="52" s="1"/>
  <c r="D108" i="52" s="1"/>
  <c r="D92" i="52" a="1"/>
  <c r="D92" i="52" s="1"/>
  <c r="D110" i="52" s="1"/>
  <c r="D89" i="52" a="1"/>
  <c r="D89" i="52" s="1"/>
  <c r="D107" i="52" s="1"/>
  <c r="D88" i="52" a="1"/>
  <c r="D88" i="52" s="1"/>
  <c r="D106" i="52" s="1"/>
  <c r="D87" i="52" a="1"/>
  <c r="D87" i="52" s="1"/>
  <c r="D105" i="52" s="1"/>
  <c r="D86" i="52" a="1"/>
  <c r="D86" i="52" s="1"/>
  <c r="D104" i="52" s="1"/>
  <c r="D85" i="52" a="1"/>
  <c r="D85" i="52" s="1"/>
  <c r="D103" i="52" s="1"/>
  <c r="C62" i="52"/>
  <c r="B62" i="52"/>
  <c r="H138" i="1"/>
  <c r="D9" i="37"/>
  <c r="D8" i="37"/>
  <c r="D112" i="52" l="1"/>
  <c r="K140" i="1"/>
  <c r="K139" i="1" s="1"/>
  <c r="K138" i="1" s="1"/>
  <c r="I138" i="1"/>
  <c r="G8" i="1" l="1"/>
  <c r="G105" i="1" s="1"/>
  <c r="G34" i="1"/>
  <c r="B29" i="50"/>
  <c r="B51" i="63"/>
  <c r="B51" i="39"/>
  <c r="B75" i="52"/>
  <c r="O87" i="38"/>
  <c r="O72" i="38"/>
  <c r="C87" i="38"/>
  <c r="O66" i="38"/>
  <c r="N66" i="38"/>
  <c r="O51" i="38"/>
  <c r="O31" i="38"/>
  <c r="N46" i="38"/>
  <c r="O46" i="38"/>
  <c r="C25" i="38"/>
  <c r="O18" i="38"/>
  <c r="O10" i="38"/>
  <c r="S8" i="1"/>
  <c r="O8" i="1"/>
  <c r="K8" i="1"/>
  <c r="K94" i="1" s="1"/>
  <c r="B21" i="16"/>
  <c r="H8" i="1"/>
  <c r="I8" i="1"/>
  <c r="I94" i="1" s="1"/>
  <c r="J8" i="1"/>
  <c r="L8" i="1"/>
  <c r="M8" i="1"/>
  <c r="N8" i="1"/>
  <c r="P8" i="1"/>
  <c r="Q8" i="1"/>
  <c r="R8" i="1"/>
  <c r="T8" i="1"/>
  <c r="C122" i="1"/>
  <c r="D87" i="38"/>
  <c r="E87" i="38"/>
  <c r="F87" i="38"/>
  <c r="G87" i="38"/>
  <c r="H87" i="38"/>
  <c r="I87" i="38"/>
  <c r="J87" i="38"/>
  <c r="K87" i="38"/>
  <c r="L87" i="38"/>
  <c r="M87" i="38"/>
  <c r="N87" i="38"/>
  <c r="D66" i="38"/>
  <c r="E66" i="38"/>
  <c r="F66" i="38"/>
  <c r="G66" i="38"/>
  <c r="H66" i="38"/>
  <c r="I66" i="38"/>
  <c r="J66" i="38"/>
  <c r="K66" i="38"/>
  <c r="L66" i="38"/>
  <c r="M66" i="38"/>
  <c r="C66" i="38"/>
  <c r="G46" i="38"/>
  <c r="D46" i="38"/>
  <c r="E46" i="38"/>
  <c r="F46" i="38"/>
  <c r="H46" i="38"/>
  <c r="I46" i="38"/>
  <c r="J46" i="38"/>
  <c r="K46" i="38"/>
  <c r="L46" i="38"/>
  <c r="M46" i="38"/>
  <c r="C46" i="38"/>
  <c r="F25" i="38"/>
  <c r="G25" i="38"/>
  <c r="H25" i="38"/>
  <c r="I25" i="38"/>
  <c r="J25" i="38"/>
  <c r="K25" i="38"/>
  <c r="L25" i="38"/>
  <c r="M25" i="38"/>
  <c r="N25" i="38"/>
  <c r="E25" i="38"/>
  <c r="D25" i="38"/>
  <c r="I2" i="15"/>
  <c r="J85" i="1"/>
  <c r="K85" i="1"/>
  <c r="L85" i="1"/>
  <c r="M85" i="1"/>
  <c r="N85" i="1"/>
  <c r="O85" i="1"/>
  <c r="P85" i="1"/>
  <c r="Q85" i="1"/>
  <c r="R85" i="1"/>
  <c r="S85" i="1"/>
  <c r="I85" i="1"/>
  <c r="T140" i="1"/>
  <c r="L140" i="1"/>
  <c r="M140" i="1"/>
  <c r="N140" i="1"/>
  <c r="O140" i="1"/>
  <c r="P140" i="1"/>
  <c r="Q140" i="1"/>
  <c r="R140" i="1"/>
  <c r="S140" i="1"/>
  <c r="D13" i="37"/>
  <c r="K141" i="1"/>
  <c r="O36" i="63"/>
  <c r="O37" i="63"/>
  <c r="O38" i="63"/>
  <c r="O39" i="63"/>
  <c r="O40" i="63"/>
  <c r="O41" i="63"/>
  <c r="O42" i="63"/>
  <c r="O43" i="63"/>
  <c r="O44" i="63"/>
  <c r="O45" i="63"/>
  <c r="O46" i="63"/>
  <c r="O47" i="63"/>
  <c r="O48" i="63"/>
  <c r="O49" i="63"/>
  <c r="G94" i="1" l="1"/>
  <c r="G138" i="1"/>
  <c r="G101" i="1"/>
  <c r="G103" i="1"/>
  <c r="Y8" i="1"/>
  <c r="Y44" i="1"/>
  <c r="Y32" i="1"/>
  <c r="Y28" i="1"/>
  <c r="Y27" i="1"/>
  <c r="B74" i="18"/>
  <c r="J113" i="1" l="1"/>
  <c r="I113" i="1"/>
  <c r="H113" i="1"/>
  <c r="T113" i="1"/>
  <c r="S113" i="1"/>
  <c r="R113" i="1"/>
  <c r="Q113" i="1"/>
  <c r="P113" i="1"/>
  <c r="O113" i="1"/>
  <c r="N113" i="1"/>
  <c r="M113" i="1"/>
  <c r="L113" i="1"/>
  <c r="G113" i="1"/>
  <c r="B118" i="1"/>
  <c r="B117" i="1"/>
  <c r="B116" i="1"/>
  <c r="B115" i="1"/>
  <c r="K113" i="1"/>
  <c r="E39" i="52" l="1"/>
  <c r="C39" i="52"/>
  <c r="B39" i="52"/>
  <c r="E38" i="52"/>
  <c r="C38" i="52"/>
  <c r="B38" i="52"/>
  <c r="E34" i="52"/>
  <c r="E35" i="52" s="1"/>
  <c r="E40" i="52" s="1"/>
  <c r="C34" i="52"/>
  <c r="B34" i="52"/>
  <c r="S101" i="1"/>
  <c r="R101" i="1"/>
  <c r="Q101" i="1"/>
  <c r="M139" i="1"/>
  <c r="M138" i="1" s="1"/>
  <c r="C35" i="52" l="1"/>
  <c r="B35" i="52"/>
  <c r="B40" i="52" s="1"/>
  <c r="G141" i="1"/>
  <c r="B43" i="52" l="1" a="1"/>
  <c r="B43" i="52" s="1"/>
  <c r="D25" i="16"/>
  <c r="E25" i="16"/>
  <c r="F25" i="16"/>
  <c r="G25" i="16"/>
  <c r="H25" i="16"/>
  <c r="I25" i="16"/>
  <c r="J25" i="16"/>
  <c r="K25" i="16"/>
  <c r="L25" i="16"/>
  <c r="M25" i="16"/>
  <c r="N25" i="16"/>
  <c r="O25" i="16"/>
  <c r="P25" i="16"/>
  <c r="Q25" i="16"/>
  <c r="R25" i="16"/>
  <c r="S25" i="16"/>
  <c r="T25" i="16"/>
  <c r="U25" i="16"/>
  <c r="C25" i="16"/>
  <c r="B25" i="16"/>
  <c r="E75" i="52"/>
  <c r="E76" i="52" s="1"/>
  <c r="E79" i="52" s="1" a="1"/>
  <c r="E79" i="52" s="1"/>
  <c r="E97" i="52" s="1"/>
  <c r="H74" i="1"/>
  <c r="O141" i="1"/>
  <c r="E114" i="52" l="1"/>
  <c r="E115" i="52" s="1"/>
  <c r="B114" i="52"/>
  <c r="E90" i="52" a="1"/>
  <c r="E90" i="52" s="1"/>
  <c r="E108" i="52" s="1"/>
  <c r="E83" i="52" a="1"/>
  <c r="E83" i="52" s="1"/>
  <c r="E101" i="52" s="1"/>
  <c r="E91" i="52" a="1"/>
  <c r="E91" i="52" s="1"/>
  <c r="E109" i="52" s="1"/>
  <c r="E81" i="52" a="1"/>
  <c r="E81" i="52" s="1"/>
  <c r="E99" i="52" s="1"/>
  <c r="E82" i="52" a="1"/>
  <c r="E82" i="52" s="1"/>
  <c r="E100" i="52" s="1"/>
  <c r="E84" i="52" a="1"/>
  <c r="E84" i="52" s="1"/>
  <c r="E102" i="52" s="1"/>
  <c r="E92" i="52" a="1"/>
  <c r="E92" i="52" s="1"/>
  <c r="E110" i="52" s="1"/>
  <c r="E89" i="52" a="1"/>
  <c r="E89" i="52" s="1"/>
  <c r="E107" i="52" s="1"/>
  <c r="E85" i="52" a="1"/>
  <c r="E85" i="52" s="1"/>
  <c r="E103" i="52" s="1"/>
  <c r="E87" i="52" a="1"/>
  <c r="E87" i="52" s="1"/>
  <c r="E105" i="52" s="1"/>
  <c r="E86" i="52" a="1"/>
  <c r="E86" i="52" s="1"/>
  <c r="E104" i="52" s="1"/>
  <c r="E80" i="52" a="1"/>
  <c r="E80" i="52" s="1"/>
  <c r="E98" i="52" s="1"/>
  <c r="E88" i="52" a="1"/>
  <c r="E88" i="52" s="1"/>
  <c r="E106" i="52" s="1"/>
  <c r="T141" i="1"/>
  <c r="S141" i="1"/>
  <c r="R141" i="1"/>
  <c r="J141" i="1"/>
  <c r="N141" i="1"/>
  <c r="M141" i="1"/>
  <c r="L141" i="1"/>
  <c r="Q141" i="1"/>
  <c r="I141" i="1"/>
  <c r="H141" i="1"/>
  <c r="P141" i="1"/>
  <c r="I43" i="1"/>
  <c r="J43" i="1"/>
  <c r="K43" i="1"/>
  <c r="L43" i="1"/>
  <c r="M43" i="1"/>
  <c r="N43" i="1"/>
  <c r="O43" i="1"/>
  <c r="P43" i="1"/>
  <c r="Q43" i="1"/>
  <c r="R43" i="1"/>
  <c r="S43" i="1"/>
  <c r="T43" i="1"/>
  <c r="I42" i="1"/>
  <c r="J42" i="1"/>
  <c r="K42" i="1"/>
  <c r="L42" i="1"/>
  <c r="M42" i="1"/>
  <c r="N42" i="1"/>
  <c r="O42" i="1"/>
  <c r="P42" i="1"/>
  <c r="Q42" i="1"/>
  <c r="R42" i="1"/>
  <c r="S42" i="1"/>
  <c r="T42" i="1"/>
  <c r="H14" i="1"/>
  <c r="I14" i="1"/>
  <c r="J14" i="1"/>
  <c r="K14" i="1"/>
  <c r="L14" i="1"/>
  <c r="M14" i="1"/>
  <c r="N14" i="1"/>
  <c r="O14" i="1"/>
  <c r="P14" i="1"/>
  <c r="Q14" i="1"/>
  <c r="R14" i="1"/>
  <c r="S14" i="1"/>
  <c r="T14" i="1"/>
  <c r="T13" i="1"/>
  <c r="L12" i="1"/>
  <c r="M12" i="1"/>
  <c r="N12" i="1"/>
  <c r="O12" i="1"/>
  <c r="P12" i="1"/>
  <c r="Q12" i="1"/>
  <c r="R12" i="1"/>
  <c r="S12" i="1"/>
  <c r="T12" i="1"/>
  <c r="G12" i="1"/>
  <c r="Y55" i="1"/>
  <c r="Y54" i="1"/>
  <c r="Y53" i="1"/>
  <c r="Y52" i="1"/>
  <c r="Y51" i="1"/>
  <c r="Y36" i="1"/>
  <c r="Y31" i="1"/>
  <c r="Y30" i="1"/>
  <c r="Y29" i="1"/>
  <c r="Y26" i="1"/>
  <c r="Y22" i="1"/>
  <c r="Y15" i="1"/>
  <c r="D82" i="38"/>
  <c r="E82" i="38"/>
  <c r="F82" i="38"/>
  <c r="G82" i="38"/>
  <c r="H82" i="38"/>
  <c r="I82" i="38"/>
  <c r="J82" i="38"/>
  <c r="K82" i="38"/>
  <c r="L82" i="38"/>
  <c r="M82" i="38"/>
  <c r="N82" i="38"/>
  <c r="D83" i="38"/>
  <c r="E83" i="38"/>
  <c r="F83" i="38"/>
  <c r="G83" i="38"/>
  <c r="H83" i="38"/>
  <c r="I83" i="38"/>
  <c r="J83" i="38"/>
  <c r="K83" i="38"/>
  <c r="L83" i="38"/>
  <c r="M83" i="38"/>
  <c r="N83" i="38"/>
  <c r="D84" i="38"/>
  <c r="E84" i="38"/>
  <c r="F84" i="38"/>
  <c r="G84" i="38"/>
  <c r="H84" i="38"/>
  <c r="I84" i="38"/>
  <c r="J84" i="38"/>
  <c r="K84" i="38"/>
  <c r="L84" i="38"/>
  <c r="M84" i="38"/>
  <c r="N84" i="38"/>
  <c r="D85" i="38"/>
  <c r="E85" i="38"/>
  <c r="F85" i="38"/>
  <c r="G85" i="38"/>
  <c r="H85" i="38"/>
  <c r="I85" i="38"/>
  <c r="J85" i="38"/>
  <c r="K85" i="38"/>
  <c r="L85" i="38"/>
  <c r="M85" i="38"/>
  <c r="N85" i="38"/>
  <c r="C83" i="38"/>
  <c r="C84" i="38"/>
  <c r="C85" i="38"/>
  <c r="O7" i="31"/>
  <c r="N7" i="31"/>
  <c r="M7" i="31"/>
  <c r="O7" i="67"/>
  <c r="N7" i="67"/>
  <c r="S13" i="1" s="1"/>
  <c r="M7" i="67"/>
  <c r="R13" i="1" s="1"/>
  <c r="O7" i="15"/>
  <c r="N7" i="15"/>
  <c r="M7" i="15"/>
  <c r="G49" i="63"/>
  <c r="F49" i="63"/>
  <c r="E49" i="63"/>
  <c r="D49" i="63"/>
  <c r="C49" i="63"/>
  <c r="B49" i="63"/>
  <c r="G48" i="63"/>
  <c r="F48" i="63"/>
  <c r="E48" i="63"/>
  <c r="D48" i="63"/>
  <c r="C48" i="63"/>
  <c r="B48" i="63"/>
  <c r="G47" i="63"/>
  <c r="F47" i="63"/>
  <c r="E47" i="63"/>
  <c r="D47" i="63"/>
  <c r="C47" i="63"/>
  <c r="B47" i="63"/>
  <c r="I49" i="39"/>
  <c r="H49" i="39"/>
  <c r="G49" i="39"/>
  <c r="F49" i="39"/>
  <c r="E49" i="39"/>
  <c r="D49" i="39"/>
  <c r="C49" i="39"/>
  <c r="B49" i="39"/>
  <c r="I48" i="39"/>
  <c r="H48" i="39"/>
  <c r="G48" i="39"/>
  <c r="F48" i="39"/>
  <c r="E48" i="39"/>
  <c r="D48" i="39"/>
  <c r="C48" i="39"/>
  <c r="B48" i="39"/>
  <c r="I47" i="39"/>
  <c r="H47" i="39"/>
  <c r="G47" i="39"/>
  <c r="F47" i="39"/>
  <c r="E47" i="39"/>
  <c r="D47" i="39"/>
  <c r="C47" i="39"/>
  <c r="B47" i="39"/>
  <c r="O7" i="34"/>
  <c r="N7" i="34"/>
  <c r="M7" i="34"/>
  <c r="O7" i="32"/>
  <c r="N7" i="32"/>
  <c r="M7" i="32"/>
  <c r="G74" i="1"/>
  <c r="B14" i="21"/>
  <c r="R27" i="21"/>
  <c r="Q27" i="21"/>
  <c r="P27" i="21"/>
  <c r="O27" i="21"/>
  <c r="N27" i="21"/>
  <c r="M27" i="21"/>
  <c r="L27" i="21"/>
  <c r="K27" i="21"/>
  <c r="J27" i="21"/>
  <c r="I27" i="21"/>
  <c r="H27" i="21"/>
  <c r="G27" i="21"/>
  <c r="F27" i="21"/>
  <c r="E27" i="21"/>
  <c r="D27" i="21"/>
  <c r="C27" i="21"/>
  <c r="R26" i="21"/>
  <c r="Q26" i="21"/>
  <c r="P26" i="21"/>
  <c r="O26" i="21"/>
  <c r="N26" i="21"/>
  <c r="M26" i="21"/>
  <c r="L26" i="21"/>
  <c r="K26" i="21"/>
  <c r="J26" i="21"/>
  <c r="I26" i="21"/>
  <c r="H26" i="21"/>
  <c r="G26" i="21"/>
  <c r="F26" i="21"/>
  <c r="E26" i="21"/>
  <c r="D26" i="21"/>
  <c r="C26" i="21"/>
  <c r="R25" i="21"/>
  <c r="Q25" i="21"/>
  <c r="P25" i="21"/>
  <c r="O25" i="21"/>
  <c r="N25" i="21"/>
  <c r="M25" i="21"/>
  <c r="L25" i="21"/>
  <c r="K25" i="21"/>
  <c r="J25" i="21"/>
  <c r="I25" i="21"/>
  <c r="H25" i="21"/>
  <c r="G25" i="21"/>
  <c r="F25" i="21"/>
  <c r="E25" i="21"/>
  <c r="D25" i="21"/>
  <c r="C25" i="21"/>
  <c r="C28" i="20"/>
  <c r="R30" i="20"/>
  <c r="Q30" i="20"/>
  <c r="P30" i="20"/>
  <c r="O30" i="20"/>
  <c r="N30" i="20"/>
  <c r="M30" i="20"/>
  <c r="L30" i="20"/>
  <c r="K30" i="20"/>
  <c r="J30" i="20"/>
  <c r="I30" i="20"/>
  <c r="H30" i="20"/>
  <c r="G30" i="20"/>
  <c r="F30" i="20"/>
  <c r="E30" i="20"/>
  <c r="D30" i="20"/>
  <c r="C30" i="20"/>
  <c r="R29" i="20"/>
  <c r="Q29" i="20"/>
  <c r="P29" i="20"/>
  <c r="O29" i="20"/>
  <c r="N29" i="20"/>
  <c r="M29" i="20"/>
  <c r="L29" i="20"/>
  <c r="K29" i="20"/>
  <c r="J29" i="20"/>
  <c r="I29" i="20"/>
  <c r="H29" i="20"/>
  <c r="G29" i="20"/>
  <c r="F29" i="20"/>
  <c r="E29" i="20"/>
  <c r="D29" i="20"/>
  <c r="C29" i="20"/>
  <c r="R28" i="20"/>
  <c r="Q28" i="20"/>
  <c r="P28" i="20"/>
  <c r="O28" i="20"/>
  <c r="N28" i="20"/>
  <c r="M28" i="20"/>
  <c r="L28" i="20"/>
  <c r="K28" i="20"/>
  <c r="J28" i="20"/>
  <c r="I28" i="20"/>
  <c r="H28" i="20"/>
  <c r="G28" i="20"/>
  <c r="F28" i="20"/>
  <c r="E28" i="20"/>
  <c r="D28" i="20"/>
  <c r="B33" i="17"/>
  <c r="B34" i="17"/>
  <c r="R34" i="17"/>
  <c r="Q34" i="17"/>
  <c r="P34" i="17"/>
  <c r="O34" i="17"/>
  <c r="N34" i="17"/>
  <c r="M34" i="17"/>
  <c r="L34" i="17"/>
  <c r="K34" i="17"/>
  <c r="J34" i="17"/>
  <c r="I34" i="17"/>
  <c r="H34" i="17"/>
  <c r="G34" i="17"/>
  <c r="F34" i="17"/>
  <c r="E34" i="17"/>
  <c r="D34" i="17"/>
  <c r="C34" i="17"/>
  <c r="R33" i="17"/>
  <c r="Q33" i="17"/>
  <c r="P33" i="17"/>
  <c r="O33" i="17"/>
  <c r="N33" i="17"/>
  <c r="M33" i="17"/>
  <c r="L33" i="17"/>
  <c r="K33" i="17"/>
  <c r="J33" i="17"/>
  <c r="I33" i="17"/>
  <c r="H33" i="17"/>
  <c r="G33" i="17"/>
  <c r="F33" i="17"/>
  <c r="E33" i="17"/>
  <c r="D33" i="17"/>
  <c r="C33" i="17"/>
  <c r="R32" i="17"/>
  <c r="Q32" i="17"/>
  <c r="P32" i="17"/>
  <c r="O32" i="17"/>
  <c r="N32" i="17"/>
  <c r="M32" i="17"/>
  <c r="L32" i="17"/>
  <c r="K32" i="17"/>
  <c r="J32" i="17"/>
  <c r="I32" i="17"/>
  <c r="H32" i="17"/>
  <c r="G32" i="17"/>
  <c r="F32" i="17"/>
  <c r="E32" i="17"/>
  <c r="D32" i="17"/>
  <c r="C32" i="17"/>
  <c r="B32" i="17"/>
  <c r="C21" i="17"/>
  <c r="D21" i="17"/>
  <c r="E21" i="17"/>
  <c r="F21" i="17"/>
  <c r="G21" i="17"/>
  <c r="H21" i="17"/>
  <c r="I21" i="17"/>
  <c r="J21" i="17"/>
  <c r="K21" i="17"/>
  <c r="L21" i="17"/>
  <c r="M21" i="17"/>
  <c r="N21" i="17"/>
  <c r="O21" i="17"/>
  <c r="P21" i="17"/>
  <c r="Q21" i="17"/>
  <c r="R21" i="17"/>
  <c r="Q139" i="1"/>
  <c r="Q138" i="1" s="1"/>
  <c r="P139" i="1"/>
  <c r="P138" i="1" s="1"/>
  <c r="O139" i="1"/>
  <c r="O138" i="1" s="1"/>
  <c r="N139" i="1"/>
  <c r="N138" i="1" s="1"/>
  <c r="P101" i="1"/>
  <c r="P99" i="1" s="1"/>
  <c r="O101" i="1"/>
  <c r="O99" i="1" s="1"/>
  <c r="N101" i="1"/>
  <c r="N99" i="1" s="1"/>
  <c r="M101" i="1"/>
  <c r="M99" i="1" s="1"/>
  <c r="Q74" i="1"/>
  <c r="P74" i="1"/>
  <c r="O74" i="1"/>
  <c r="N74" i="1"/>
  <c r="M74" i="1"/>
  <c r="P57" i="1"/>
  <c r="O57" i="1"/>
  <c r="N57" i="1"/>
  <c r="M57" i="1"/>
  <c r="Q34" i="1"/>
  <c r="P34" i="1"/>
  <c r="O34" i="1"/>
  <c r="N34" i="1"/>
  <c r="M34" i="1"/>
  <c r="B11" i="46"/>
  <c r="C11" i="46" s="1"/>
  <c r="G11" i="46"/>
  <c r="H11" i="46" s="1"/>
  <c r="C114" i="52" l="1"/>
  <c r="R20" i="1"/>
  <c r="T20" i="1"/>
  <c r="S20" i="1"/>
  <c r="E112" i="52"/>
  <c r="Q94" i="1"/>
  <c r="Q99" i="1"/>
  <c r="M94" i="1"/>
  <c r="N94" i="1"/>
  <c r="O94" i="1"/>
  <c r="P94" i="1"/>
  <c r="N83" i="1"/>
  <c r="O83" i="1"/>
  <c r="M40" i="1"/>
  <c r="O40" i="1"/>
  <c r="P83" i="1"/>
  <c r="N40" i="1"/>
  <c r="P40" i="1"/>
  <c r="Q40" i="1"/>
  <c r="Q83" i="1"/>
  <c r="Q57" i="1"/>
  <c r="A11" i="46"/>
  <c r="B12" i="46"/>
  <c r="F11" i="46"/>
  <c r="B147" i="1"/>
  <c r="B146" i="1"/>
  <c r="B145" i="1"/>
  <c r="A12" i="46" l="1"/>
  <c r="C12" i="46"/>
  <c r="B143" i="1"/>
  <c r="B13" i="46" l="1"/>
  <c r="F12" i="46"/>
  <c r="L139" i="1"/>
  <c r="L138" i="1" s="1"/>
  <c r="R139" i="1"/>
  <c r="R138" i="1" s="1"/>
  <c r="S139" i="1"/>
  <c r="S138" i="1" s="1"/>
  <c r="T139" i="1"/>
  <c r="T138" i="1" s="1"/>
  <c r="B141" i="1"/>
  <c r="B140" i="1"/>
  <c r="B139" i="1"/>
  <c r="B32" i="1"/>
  <c r="B31" i="1"/>
  <c r="B30" i="1"/>
  <c r="B29" i="1"/>
  <c r="B28" i="1"/>
  <c r="B27" i="1"/>
  <c r="J101" i="1"/>
  <c r="K101" i="1"/>
  <c r="L101" i="1"/>
  <c r="I101" i="1"/>
  <c r="J105" i="1" l="1"/>
  <c r="N105" i="1"/>
  <c r="N103" i="1" s="1"/>
  <c r="P105" i="1"/>
  <c r="P103" i="1" s="1"/>
  <c r="O105" i="1"/>
  <c r="O103" i="1" s="1"/>
  <c r="M105" i="1"/>
  <c r="M103" i="1" s="1"/>
  <c r="Q105" i="1"/>
  <c r="Q103" i="1" s="1"/>
  <c r="A13" i="46"/>
  <c r="C13" i="46"/>
  <c r="R105" i="1"/>
  <c r="I105" i="1"/>
  <c r="S105" i="1"/>
  <c r="L105" i="1"/>
  <c r="K105" i="1"/>
  <c r="B14" i="46" l="1"/>
  <c r="F13" i="46"/>
  <c r="B44" i="1"/>
  <c r="B43" i="1"/>
  <c r="H7" i="34"/>
  <c r="I7" i="34"/>
  <c r="J7" i="34"/>
  <c r="K7" i="34"/>
  <c r="L7" i="34"/>
  <c r="H7" i="32"/>
  <c r="I7" i="32"/>
  <c r="J7" i="32"/>
  <c r="K7" i="32"/>
  <c r="L7" i="32"/>
  <c r="R20" i="21"/>
  <c r="R21" i="21"/>
  <c r="R22" i="21"/>
  <c r="R23" i="21"/>
  <c r="R24" i="21"/>
  <c r="Q24" i="21"/>
  <c r="Q20" i="21"/>
  <c r="Q21" i="21"/>
  <c r="Q22" i="21"/>
  <c r="Q23" i="21"/>
  <c r="P20" i="21"/>
  <c r="P21" i="21"/>
  <c r="P22" i="21"/>
  <c r="P23" i="21"/>
  <c r="P24" i="21"/>
  <c r="O20" i="21"/>
  <c r="O21" i="21"/>
  <c r="O22" i="21"/>
  <c r="O23" i="21"/>
  <c r="O24" i="21"/>
  <c r="N20" i="21"/>
  <c r="N21" i="21"/>
  <c r="N22" i="21"/>
  <c r="N23" i="21"/>
  <c r="N24" i="21"/>
  <c r="M20" i="21"/>
  <c r="M21" i="21"/>
  <c r="M22" i="21"/>
  <c r="M23" i="21"/>
  <c r="M24" i="21"/>
  <c r="L20" i="21"/>
  <c r="L21" i="21"/>
  <c r="L22" i="21"/>
  <c r="L23" i="21"/>
  <c r="L24" i="21"/>
  <c r="K20" i="21"/>
  <c r="K21" i="21"/>
  <c r="K22" i="21"/>
  <c r="K23" i="21"/>
  <c r="K24" i="21"/>
  <c r="J20" i="21"/>
  <c r="J21" i="21"/>
  <c r="J22" i="21"/>
  <c r="J23" i="21"/>
  <c r="J24" i="21"/>
  <c r="I20" i="21"/>
  <c r="I21" i="21"/>
  <c r="I22" i="21"/>
  <c r="I23" i="21"/>
  <c r="I24" i="21"/>
  <c r="H20" i="21"/>
  <c r="H21" i="21"/>
  <c r="H22" i="21"/>
  <c r="H23" i="21"/>
  <c r="H24" i="21"/>
  <c r="G20" i="21"/>
  <c r="G21" i="21"/>
  <c r="G22" i="21"/>
  <c r="G23" i="21"/>
  <c r="G24" i="21"/>
  <c r="F20" i="21"/>
  <c r="F21" i="21"/>
  <c r="F22" i="21"/>
  <c r="F23" i="21"/>
  <c r="F24" i="21"/>
  <c r="E20" i="21"/>
  <c r="E21" i="21"/>
  <c r="E22" i="21"/>
  <c r="E23" i="21"/>
  <c r="E24" i="21"/>
  <c r="D20" i="21"/>
  <c r="D21" i="21"/>
  <c r="D22" i="21"/>
  <c r="D23" i="21"/>
  <c r="D24" i="21"/>
  <c r="C20" i="21"/>
  <c r="C21" i="21"/>
  <c r="C22" i="21"/>
  <c r="C23" i="21"/>
  <c r="C24" i="21"/>
  <c r="R22" i="20"/>
  <c r="R23" i="20"/>
  <c r="R24" i="20"/>
  <c r="R25" i="20"/>
  <c r="R26" i="20"/>
  <c r="Q22" i="20"/>
  <c r="Q23" i="20"/>
  <c r="Q24" i="20"/>
  <c r="Q25" i="20"/>
  <c r="Q26" i="20"/>
  <c r="Q27" i="20"/>
  <c r="P22" i="20"/>
  <c r="P23" i="20"/>
  <c r="P24" i="20"/>
  <c r="P25" i="20"/>
  <c r="P26" i="20"/>
  <c r="P27" i="20"/>
  <c r="O22" i="20"/>
  <c r="O23" i="20"/>
  <c r="O24" i="20"/>
  <c r="O25" i="20"/>
  <c r="O26" i="20"/>
  <c r="O27" i="20"/>
  <c r="N22" i="20"/>
  <c r="N23" i="20"/>
  <c r="N24" i="20"/>
  <c r="N25" i="20"/>
  <c r="N26" i="20"/>
  <c r="N27" i="20"/>
  <c r="M22" i="20"/>
  <c r="M23" i="20"/>
  <c r="M24" i="20"/>
  <c r="M25" i="20"/>
  <c r="M26" i="20"/>
  <c r="M27" i="20"/>
  <c r="L22" i="20"/>
  <c r="L23" i="20"/>
  <c r="L24" i="20"/>
  <c r="L25" i="20"/>
  <c r="L26" i="20"/>
  <c r="L27" i="20"/>
  <c r="K22" i="20"/>
  <c r="K23" i="20"/>
  <c r="K24" i="20"/>
  <c r="K25" i="20"/>
  <c r="K26" i="20"/>
  <c r="K27" i="20"/>
  <c r="J22" i="20"/>
  <c r="J23" i="20"/>
  <c r="J24" i="20"/>
  <c r="J25" i="20"/>
  <c r="J26" i="20"/>
  <c r="J27" i="20"/>
  <c r="I22" i="20"/>
  <c r="I23" i="20"/>
  <c r="I24" i="20"/>
  <c r="I25" i="20"/>
  <c r="I26" i="20"/>
  <c r="I27" i="20"/>
  <c r="H22" i="20"/>
  <c r="H23" i="20"/>
  <c r="H24" i="20"/>
  <c r="H25" i="20"/>
  <c r="H26" i="20"/>
  <c r="H27" i="20"/>
  <c r="G22" i="20"/>
  <c r="G23" i="20"/>
  <c r="G24" i="20"/>
  <c r="G25" i="20"/>
  <c r="G26" i="20"/>
  <c r="G27" i="20"/>
  <c r="F22" i="20"/>
  <c r="F23" i="20"/>
  <c r="F24" i="20"/>
  <c r="F25" i="20"/>
  <c r="F26" i="20"/>
  <c r="F27" i="20"/>
  <c r="E22" i="20"/>
  <c r="E23" i="20"/>
  <c r="E24" i="20"/>
  <c r="E25" i="20"/>
  <c r="E26" i="20"/>
  <c r="E27" i="20"/>
  <c r="D22" i="20"/>
  <c r="D23" i="20"/>
  <c r="D24" i="20"/>
  <c r="D25" i="20"/>
  <c r="D26" i="20"/>
  <c r="D27" i="20"/>
  <c r="C22" i="20"/>
  <c r="C23" i="20"/>
  <c r="C24" i="20"/>
  <c r="C25" i="20"/>
  <c r="C26" i="20"/>
  <c r="C27" i="20"/>
  <c r="R26" i="17"/>
  <c r="R27" i="17"/>
  <c r="R28" i="17"/>
  <c r="R29" i="17"/>
  <c r="R30" i="17"/>
  <c r="R31" i="17"/>
  <c r="Q26" i="17"/>
  <c r="Q27" i="17"/>
  <c r="Q28" i="17"/>
  <c r="Q29" i="17"/>
  <c r="Q30" i="17"/>
  <c r="Q31" i="17"/>
  <c r="P26" i="17"/>
  <c r="P27" i="17"/>
  <c r="P28" i="17"/>
  <c r="P29" i="17"/>
  <c r="P30" i="17"/>
  <c r="P31" i="17"/>
  <c r="O26" i="17"/>
  <c r="O27" i="17"/>
  <c r="O28" i="17"/>
  <c r="O29" i="17"/>
  <c r="O30" i="17"/>
  <c r="O31" i="17"/>
  <c r="N26" i="17"/>
  <c r="N27" i="17"/>
  <c r="N28" i="17"/>
  <c r="N29" i="17"/>
  <c r="N30" i="17"/>
  <c r="N31" i="17"/>
  <c r="M26" i="17"/>
  <c r="M27" i="17"/>
  <c r="M28" i="17"/>
  <c r="M29" i="17"/>
  <c r="M30" i="17"/>
  <c r="M31" i="17"/>
  <c r="L26" i="17"/>
  <c r="L27" i="17"/>
  <c r="L28" i="17"/>
  <c r="L29" i="17"/>
  <c r="L30" i="17"/>
  <c r="L31" i="17"/>
  <c r="K26" i="17"/>
  <c r="K27" i="17"/>
  <c r="K28" i="17"/>
  <c r="K29" i="17"/>
  <c r="K30" i="17"/>
  <c r="K31" i="17"/>
  <c r="J26" i="17"/>
  <c r="J27" i="17"/>
  <c r="J28" i="17"/>
  <c r="J29" i="17"/>
  <c r="J30" i="17"/>
  <c r="J31" i="17"/>
  <c r="I26" i="17"/>
  <c r="I27" i="17"/>
  <c r="I28" i="17"/>
  <c r="I29" i="17"/>
  <c r="I30" i="17"/>
  <c r="I31" i="17"/>
  <c r="H26" i="17"/>
  <c r="H27" i="17"/>
  <c r="H28" i="17"/>
  <c r="H29" i="17"/>
  <c r="H30" i="17"/>
  <c r="H31" i="17"/>
  <c r="G26" i="17"/>
  <c r="G27" i="17"/>
  <c r="G28" i="17"/>
  <c r="G29" i="17"/>
  <c r="G30" i="17"/>
  <c r="G31" i="17"/>
  <c r="F26" i="17"/>
  <c r="F27" i="17"/>
  <c r="F28" i="17"/>
  <c r="F29" i="17"/>
  <c r="F30" i="17"/>
  <c r="F31" i="17"/>
  <c r="E26" i="17"/>
  <c r="E27" i="17"/>
  <c r="E28" i="17"/>
  <c r="E29" i="17"/>
  <c r="E30" i="17"/>
  <c r="E31" i="17"/>
  <c r="D26" i="17"/>
  <c r="D27" i="17"/>
  <c r="D28" i="17"/>
  <c r="D29" i="17"/>
  <c r="D30" i="17"/>
  <c r="D31" i="17"/>
  <c r="C26" i="17"/>
  <c r="C27" i="17"/>
  <c r="C28" i="17"/>
  <c r="C29" i="17"/>
  <c r="C30" i="17"/>
  <c r="C31" i="17"/>
  <c r="B30" i="17"/>
  <c r="B31" i="17"/>
  <c r="Q20" i="1" s="1"/>
  <c r="P20" i="1" l="1"/>
  <c r="C14" i="46"/>
  <c r="A14" i="46"/>
  <c r="B15" i="46" l="1"/>
  <c r="F14" i="46"/>
  <c r="L7" i="67"/>
  <c r="Q13" i="1" s="1"/>
  <c r="Q10" i="1" s="1"/>
  <c r="K7" i="67"/>
  <c r="P13" i="1" s="1"/>
  <c r="P10" i="1" s="1"/>
  <c r="J7" i="67"/>
  <c r="O13" i="1" s="1"/>
  <c r="O10" i="1" s="1"/>
  <c r="I7" i="67"/>
  <c r="N13" i="1" s="1"/>
  <c r="N10" i="1" s="1"/>
  <c r="H7" i="67"/>
  <c r="M13" i="1" s="1"/>
  <c r="M10" i="1" s="1"/>
  <c r="G7" i="67"/>
  <c r="L13" i="1" s="1"/>
  <c r="F7" i="67"/>
  <c r="K13" i="1" s="1"/>
  <c r="E7" i="67"/>
  <c r="J13" i="1" s="1"/>
  <c r="D7" i="67"/>
  <c r="I13" i="1" s="1"/>
  <c r="C7" i="67"/>
  <c r="H13" i="1" s="1"/>
  <c r="B7" i="67"/>
  <c r="G13" i="1" s="1"/>
  <c r="K2" i="67"/>
  <c r="J2" i="67"/>
  <c r="I2" i="67"/>
  <c r="B15" i="1"/>
  <c r="B14" i="1"/>
  <c r="B13" i="1"/>
  <c r="Y130" i="1"/>
  <c r="Y131" i="1"/>
  <c r="Y129" i="1"/>
  <c r="H7" i="31"/>
  <c r="I7" i="31"/>
  <c r="J7" i="31"/>
  <c r="K7" i="31"/>
  <c r="L7" i="31"/>
  <c r="H7" i="15"/>
  <c r="I7" i="15"/>
  <c r="J7" i="15"/>
  <c r="K7" i="15"/>
  <c r="L7" i="15"/>
  <c r="J2" i="15"/>
  <c r="K2" i="15"/>
  <c r="B105" i="1"/>
  <c r="S103" i="1"/>
  <c r="R103" i="1"/>
  <c r="L103" i="1"/>
  <c r="K103" i="1"/>
  <c r="J103" i="1"/>
  <c r="I103" i="1"/>
  <c r="H103" i="1"/>
  <c r="I99" i="1"/>
  <c r="J99" i="1"/>
  <c r="K99" i="1"/>
  <c r="L99" i="1"/>
  <c r="R99" i="1"/>
  <c r="S99" i="1"/>
  <c r="B101" i="1"/>
  <c r="F83" i="1"/>
  <c r="B85" i="1"/>
  <c r="K57" i="1"/>
  <c r="L57" i="1"/>
  <c r="R57" i="1"/>
  <c r="S57" i="1"/>
  <c r="B50" i="1"/>
  <c r="AA13" i="1" l="1"/>
  <c r="Y13" i="1"/>
  <c r="C15" i="46"/>
  <c r="A15" i="46"/>
  <c r="H99" i="1"/>
  <c r="F15" i="46" l="1"/>
  <c r="B16" i="46"/>
  <c r="K34" i="1"/>
  <c r="L34" i="1"/>
  <c r="R34" i="1"/>
  <c r="S34" i="1"/>
  <c r="T34" i="1"/>
  <c r="A16" i="46" l="1"/>
  <c r="C16" i="46"/>
  <c r="R40" i="1"/>
  <c r="T40" i="1"/>
  <c r="S40" i="1"/>
  <c r="B17" i="46" l="1"/>
  <c r="F16" i="46"/>
  <c r="T85" i="1" l="1"/>
  <c r="T83" i="1" s="1"/>
  <c r="T57" i="1"/>
  <c r="T101" i="1"/>
  <c r="T99" i="1" s="1"/>
  <c r="T105" i="1"/>
  <c r="T103" i="1" s="1"/>
  <c r="S94" i="1"/>
  <c r="R94" i="1"/>
  <c r="J94" i="1"/>
  <c r="T94" i="1"/>
  <c r="L94" i="1"/>
  <c r="A17" i="46"/>
  <c r="C17" i="46"/>
  <c r="S83" i="1"/>
  <c r="R83" i="1"/>
  <c r="L83" i="1"/>
  <c r="K83" i="1"/>
  <c r="R10" i="1"/>
  <c r="T74" i="1"/>
  <c r="K74" i="1"/>
  <c r="S74" i="1"/>
  <c r="R74" i="1"/>
  <c r="L74" i="1"/>
  <c r="S10" i="1"/>
  <c r="T10" i="1"/>
  <c r="B18" i="46" l="1"/>
  <c r="F17" i="46"/>
  <c r="M2" i="37"/>
  <c r="L2" i="37"/>
  <c r="K2" i="37"/>
  <c r="I2" i="50"/>
  <c r="H2" i="50"/>
  <c r="G2" i="50"/>
  <c r="O2" i="63"/>
  <c r="N2" i="63"/>
  <c r="M2" i="63"/>
  <c r="O2" i="39"/>
  <c r="N2" i="39"/>
  <c r="M2" i="39"/>
  <c r="I2" i="52"/>
  <c r="G2" i="52"/>
  <c r="K2" i="34"/>
  <c r="J2" i="34"/>
  <c r="I2" i="34"/>
  <c r="K2" i="32"/>
  <c r="J2" i="32"/>
  <c r="I2" i="32"/>
  <c r="N2" i="38"/>
  <c r="M2" i="38"/>
  <c r="L2" i="38"/>
  <c r="R2" i="21"/>
  <c r="Q2" i="21"/>
  <c r="P2" i="21"/>
  <c r="R2" i="20"/>
  <c r="Q2" i="20"/>
  <c r="P2" i="20"/>
  <c r="V2" i="18"/>
  <c r="U2" i="18"/>
  <c r="T2" i="18"/>
  <c r="R2" i="17"/>
  <c r="Q2" i="17"/>
  <c r="P2" i="17"/>
  <c r="U2" i="16"/>
  <c r="T2" i="16"/>
  <c r="S2" i="16"/>
  <c r="K2" i="31"/>
  <c r="J2" i="31"/>
  <c r="I2" i="31"/>
  <c r="N78" i="38"/>
  <c r="M78" i="38"/>
  <c r="L78" i="38"/>
  <c r="K78" i="38"/>
  <c r="J78" i="38"/>
  <c r="I78" i="38"/>
  <c r="H78" i="38"/>
  <c r="G78" i="38"/>
  <c r="F78" i="38"/>
  <c r="E78" i="38"/>
  <c r="D78" i="38"/>
  <c r="C78" i="38"/>
  <c r="D9" i="38"/>
  <c r="E9" i="38"/>
  <c r="F9" i="38"/>
  <c r="G9" i="38"/>
  <c r="H9" i="38"/>
  <c r="I9" i="38"/>
  <c r="J9" i="38"/>
  <c r="K9" i="38"/>
  <c r="L9" i="38"/>
  <c r="M9" i="38"/>
  <c r="N9" i="38"/>
  <c r="C9" i="38"/>
  <c r="C18" i="46" l="1"/>
  <c r="A18" i="46"/>
  <c r="C41" i="18"/>
  <c r="D41" i="18"/>
  <c r="F41" i="18"/>
  <c r="G41" i="18"/>
  <c r="H41" i="18"/>
  <c r="I41" i="18"/>
  <c r="J41" i="18"/>
  <c r="K41" i="18"/>
  <c r="L41" i="18"/>
  <c r="M41" i="18"/>
  <c r="N41" i="18"/>
  <c r="O41" i="18"/>
  <c r="P41" i="18"/>
  <c r="Q41" i="18"/>
  <c r="R41" i="18"/>
  <c r="S41" i="18"/>
  <c r="T41" i="18"/>
  <c r="U41" i="18"/>
  <c r="V41" i="18"/>
  <c r="B41" i="18"/>
  <c r="V79" i="18"/>
  <c r="U79" i="18"/>
  <c r="T79" i="18"/>
  <c r="S79" i="18"/>
  <c r="R79" i="18"/>
  <c r="Q79" i="18"/>
  <c r="P79" i="18"/>
  <c r="O79" i="18"/>
  <c r="N79" i="18"/>
  <c r="M79" i="18"/>
  <c r="L79" i="18"/>
  <c r="K79" i="18"/>
  <c r="J79" i="18"/>
  <c r="I79" i="18"/>
  <c r="H79" i="18"/>
  <c r="G79" i="18"/>
  <c r="F79" i="18"/>
  <c r="E79" i="18"/>
  <c r="D79" i="18"/>
  <c r="C79" i="18"/>
  <c r="B79" i="18"/>
  <c r="V35" i="18"/>
  <c r="U35" i="18"/>
  <c r="T35" i="18"/>
  <c r="S35" i="18"/>
  <c r="R35" i="18"/>
  <c r="Q35" i="18"/>
  <c r="P35" i="18"/>
  <c r="O35" i="18"/>
  <c r="N35" i="18"/>
  <c r="M35" i="18"/>
  <c r="L35" i="18"/>
  <c r="K35" i="18"/>
  <c r="J35" i="18"/>
  <c r="I35" i="18"/>
  <c r="H35" i="18"/>
  <c r="G35" i="18"/>
  <c r="F35" i="18"/>
  <c r="E35" i="18"/>
  <c r="D35" i="18"/>
  <c r="C35" i="18"/>
  <c r="A22" i="18"/>
  <c r="A21" i="18"/>
  <c r="A20" i="18"/>
  <c r="A19" i="18"/>
  <c r="A18" i="18"/>
  <c r="A28" i="18"/>
  <c r="A27" i="18"/>
  <c r="A26" i="18"/>
  <c r="A25" i="18"/>
  <c r="A24" i="18"/>
  <c r="V74" i="18"/>
  <c r="V78" i="18" s="1"/>
  <c r="U74" i="18"/>
  <c r="U78" i="18" s="1"/>
  <c r="T74" i="18"/>
  <c r="T78" i="18" s="1"/>
  <c r="S74" i="18"/>
  <c r="S78" i="18" s="1"/>
  <c r="R74" i="18"/>
  <c r="R78" i="18" s="1"/>
  <c r="Q74" i="18"/>
  <c r="Q78" i="18" s="1"/>
  <c r="P74" i="18"/>
  <c r="P78" i="18" s="1"/>
  <c r="O74" i="18"/>
  <c r="O78" i="18" s="1"/>
  <c r="N74" i="18"/>
  <c r="N78" i="18" s="1"/>
  <c r="M74" i="18"/>
  <c r="M78" i="18" s="1"/>
  <c r="L74" i="18"/>
  <c r="L78" i="18" s="1"/>
  <c r="K74" i="18"/>
  <c r="K78" i="18" s="1"/>
  <c r="J74" i="18"/>
  <c r="J78" i="18" s="1"/>
  <c r="I74" i="18"/>
  <c r="I78" i="18" s="1"/>
  <c r="H74" i="18"/>
  <c r="H78" i="18" s="1"/>
  <c r="G74" i="18"/>
  <c r="G78" i="18" s="1"/>
  <c r="F74" i="18"/>
  <c r="F78" i="18" s="1"/>
  <c r="E74" i="18"/>
  <c r="E78" i="18" s="1"/>
  <c r="D74" i="18"/>
  <c r="D78" i="18" s="1"/>
  <c r="C74" i="18"/>
  <c r="C78" i="18" s="1"/>
  <c r="B78" i="18"/>
  <c r="R16" i="17"/>
  <c r="Q16" i="17"/>
  <c r="P16" i="17"/>
  <c r="O16" i="17"/>
  <c r="N16" i="17"/>
  <c r="M16" i="17"/>
  <c r="L16" i="17"/>
  <c r="K16" i="17"/>
  <c r="J16" i="17"/>
  <c r="I16" i="17"/>
  <c r="H16" i="17"/>
  <c r="G16" i="17"/>
  <c r="F16" i="17"/>
  <c r="E16" i="17"/>
  <c r="D16" i="17"/>
  <c r="C16" i="17"/>
  <c r="R12" i="17"/>
  <c r="Q12" i="17"/>
  <c r="P12" i="17"/>
  <c r="O12" i="17"/>
  <c r="N12" i="17"/>
  <c r="M12" i="17"/>
  <c r="L12" i="17"/>
  <c r="K12" i="17"/>
  <c r="J12" i="17"/>
  <c r="I12" i="17"/>
  <c r="H12" i="17"/>
  <c r="G12" i="17"/>
  <c r="F12" i="17"/>
  <c r="E12" i="17"/>
  <c r="D12" i="17"/>
  <c r="C12" i="17"/>
  <c r="R8" i="17"/>
  <c r="Q8" i="17"/>
  <c r="P8" i="17"/>
  <c r="O8" i="17"/>
  <c r="N8" i="17"/>
  <c r="M8" i="17"/>
  <c r="L8" i="17"/>
  <c r="K8" i="17"/>
  <c r="J8" i="17"/>
  <c r="I8" i="17"/>
  <c r="H8" i="17"/>
  <c r="G8" i="17"/>
  <c r="F8" i="17"/>
  <c r="E8" i="17"/>
  <c r="D8" i="17"/>
  <c r="C8" i="17"/>
  <c r="B8" i="17"/>
  <c r="B13" i="17" s="1"/>
  <c r="B18" i="17" s="1"/>
  <c r="B24" i="17" s="1"/>
  <c r="B19" i="46" l="1"/>
  <c r="F18" i="46"/>
  <c r="J13" i="17"/>
  <c r="J18" i="17" s="1"/>
  <c r="F80" i="18"/>
  <c r="N80" i="18"/>
  <c r="V80" i="18"/>
  <c r="S80" i="18"/>
  <c r="K80" i="18"/>
  <c r="C80" i="18"/>
  <c r="F13" i="17"/>
  <c r="F18" i="17" s="1"/>
  <c r="N13" i="17"/>
  <c r="N18" i="17" s="1"/>
  <c r="E13" i="17"/>
  <c r="E18" i="17" s="1"/>
  <c r="R13" i="17"/>
  <c r="R18" i="17" s="1"/>
  <c r="C13" i="17"/>
  <c r="C18" i="17" s="1"/>
  <c r="K13" i="17"/>
  <c r="K18" i="17" s="1"/>
  <c r="M13" i="17"/>
  <c r="M18" i="17" s="1"/>
  <c r="G80" i="18"/>
  <c r="O80" i="18"/>
  <c r="H13" i="17"/>
  <c r="H18" i="17" s="1"/>
  <c r="P13" i="17"/>
  <c r="P18" i="17" s="1"/>
  <c r="G13" i="17"/>
  <c r="G18" i="17" s="1"/>
  <c r="O13" i="17"/>
  <c r="O18" i="17" s="1"/>
  <c r="I13" i="17"/>
  <c r="I18" i="17" s="1"/>
  <c r="Q13" i="17"/>
  <c r="Q18" i="17" s="1"/>
  <c r="J80" i="18"/>
  <c r="R80" i="18"/>
  <c r="D13" i="17"/>
  <c r="D18" i="17" s="1"/>
  <c r="L13" i="17"/>
  <c r="L18" i="17" s="1"/>
  <c r="H80" i="18"/>
  <c r="L80" i="18"/>
  <c r="T80" i="18"/>
  <c r="E80" i="18"/>
  <c r="I80" i="18"/>
  <c r="M80" i="18"/>
  <c r="Q80" i="18"/>
  <c r="U80" i="18"/>
  <c r="D80" i="18"/>
  <c r="P80" i="18"/>
  <c r="B80" i="18"/>
  <c r="B26" i="17" l="1"/>
  <c r="L20" i="1" s="1"/>
  <c r="B99" i="18"/>
  <c r="B100" i="18"/>
  <c r="B101" i="18"/>
  <c r="L100" i="18"/>
  <c r="L101" i="18"/>
  <c r="L99" i="18"/>
  <c r="S100" i="18"/>
  <c r="S101" i="18"/>
  <c r="S99" i="18"/>
  <c r="U100" i="18"/>
  <c r="U101" i="18"/>
  <c r="U99" i="18"/>
  <c r="M100" i="18"/>
  <c r="M101" i="18"/>
  <c r="M99" i="18"/>
  <c r="K100" i="18"/>
  <c r="K101" i="18"/>
  <c r="K99" i="18"/>
  <c r="H101" i="18"/>
  <c r="H99" i="18"/>
  <c r="H100" i="18"/>
  <c r="N101" i="18"/>
  <c r="N99" i="18"/>
  <c r="N100" i="18"/>
  <c r="O101" i="18"/>
  <c r="O99" i="18"/>
  <c r="O100" i="18"/>
  <c r="T100" i="18"/>
  <c r="T101" i="18"/>
  <c r="T99" i="18"/>
  <c r="P101" i="18"/>
  <c r="P99" i="18"/>
  <c r="P100" i="18"/>
  <c r="D100" i="18"/>
  <c r="D101" i="18"/>
  <c r="D99" i="18"/>
  <c r="V101" i="18"/>
  <c r="V99" i="18"/>
  <c r="V100" i="18"/>
  <c r="Q99" i="18"/>
  <c r="Q100" i="18"/>
  <c r="Q101" i="18"/>
  <c r="F101" i="18"/>
  <c r="F99" i="18"/>
  <c r="F100" i="18"/>
  <c r="I99" i="18"/>
  <c r="I100" i="18"/>
  <c r="I101" i="18"/>
  <c r="R99" i="18"/>
  <c r="R100" i="18"/>
  <c r="R101" i="18"/>
  <c r="E100" i="18"/>
  <c r="E101" i="18"/>
  <c r="E99" i="18"/>
  <c r="J99" i="18"/>
  <c r="J100" i="18"/>
  <c r="J101" i="18"/>
  <c r="G101" i="18"/>
  <c r="G99" i="18"/>
  <c r="G100" i="18"/>
  <c r="C100" i="18"/>
  <c r="C101" i="18"/>
  <c r="C99" i="18"/>
  <c r="B29" i="17"/>
  <c r="O20" i="1" s="1"/>
  <c r="B28" i="17"/>
  <c r="N20" i="1" s="1"/>
  <c r="B27" i="17"/>
  <c r="M20" i="1" s="1"/>
  <c r="C19" i="46"/>
  <c r="A19" i="46"/>
  <c r="K97" i="18"/>
  <c r="K98" i="18"/>
  <c r="K93" i="18"/>
  <c r="K94" i="18"/>
  <c r="K96" i="18"/>
  <c r="K95" i="18"/>
  <c r="B95" i="18"/>
  <c r="B96" i="18"/>
  <c r="B97" i="18"/>
  <c r="B98" i="18"/>
  <c r="B93" i="18"/>
  <c r="B94" i="18"/>
  <c r="P96" i="18"/>
  <c r="P93" i="18"/>
  <c r="P94" i="18"/>
  <c r="P95" i="18"/>
  <c r="P97" i="18"/>
  <c r="P98" i="18"/>
  <c r="J95" i="18"/>
  <c r="J96" i="18"/>
  <c r="J97" i="18"/>
  <c r="J98" i="18"/>
  <c r="J93" i="18"/>
  <c r="J94" i="18"/>
  <c r="H96" i="18"/>
  <c r="H93" i="18"/>
  <c r="H94" i="18"/>
  <c r="H95" i="18"/>
  <c r="H97" i="18"/>
  <c r="H98" i="18"/>
  <c r="S93" i="18"/>
  <c r="S94" i="18"/>
  <c r="S95" i="18"/>
  <c r="S98" i="18"/>
  <c r="S96" i="18"/>
  <c r="S97" i="18"/>
  <c r="U97" i="18"/>
  <c r="U98" i="18"/>
  <c r="U94" i="18"/>
  <c r="U93" i="18"/>
  <c r="U95" i="18"/>
  <c r="U96" i="18"/>
  <c r="Q97" i="18"/>
  <c r="Q98" i="18"/>
  <c r="Q94" i="18"/>
  <c r="Q93" i="18"/>
  <c r="Q95" i="18"/>
  <c r="Q96" i="18"/>
  <c r="N95" i="18"/>
  <c r="N96" i="18"/>
  <c r="N97" i="18"/>
  <c r="N98" i="18"/>
  <c r="N93" i="18"/>
  <c r="N94" i="18"/>
  <c r="E97" i="18"/>
  <c r="E98" i="18"/>
  <c r="E94" i="18"/>
  <c r="E93" i="18"/>
  <c r="E95" i="18"/>
  <c r="E96" i="18"/>
  <c r="T93" i="18"/>
  <c r="T94" i="18"/>
  <c r="T95" i="18"/>
  <c r="T97" i="18"/>
  <c r="T96" i="18"/>
  <c r="T98" i="18"/>
  <c r="C93" i="18"/>
  <c r="C94" i="18"/>
  <c r="C95" i="18"/>
  <c r="C96" i="18"/>
  <c r="C97" i="18"/>
  <c r="C98" i="18"/>
  <c r="L93" i="18"/>
  <c r="L94" i="18"/>
  <c r="L95" i="18"/>
  <c r="L97" i="18"/>
  <c r="L96" i="18"/>
  <c r="L98" i="18"/>
  <c r="D93" i="18"/>
  <c r="D94" i="18"/>
  <c r="D95" i="18"/>
  <c r="D97" i="18"/>
  <c r="D96" i="18"/>
  <c r="D98" i="18"/>
  <c r="M97" i="18"/>
  <c r="M98" i="18"/>
  <c r="M93" i="18"/>
  <c r="M94" i="18"/>
  <c r="M95" i="18"/>
  <c r="M96" i="18"/>
  <c r="F95" i="18"/>
  <c r="F96" i="18"/>
  <c r="F97" i="18"/>
  <c r="F98" i="18"/>
  <c r="F93" i="18"/>
  <c r="F94" i="18"/>
  <c r="G93" i="18"/>
  <c r="G94" i="18"/>
  <c r="G95" i="18"/>
  <c r="G96" i="18"/>
  <c r="G97" i="18"/>
  <c r="G98" i="18"/>
  <c r="V95" i="18"/>
  <c r="V96" i="18"/>
  <c r="V97" i="18"/>
  <c r="V98" i="18"/>
  <c r="V93" i="18"/>
  <c r="V94" i="18"/>
  <c r="I97" i="18"/>
  <c r="I98" i="18"/>
  <c r="I94" i="18"/>
  <c r="I93" i="18"/>
  <c r="I95" i="18"/>
  <c r="I96" i="18"/>
  <c r="R95" i="18"/>
  <c r="R96" i="18"/>
  <c r="R97" i="18"/>
  <c r="R98" i="18"/>
  <c r="R93" i="18"/>
  <c r="R94" i="18"/>
  <c r="O93" i="18"/>
  <c r="O94" i="18"/>
  <c r="O95" i="18"/>
  <c r="O96" i="18"/>
  <c r="O97" i="18"/>
  <c r="O98" i="18"/>
  <c r="B88" i="18" a="1"/>
  <c r="B88" i="18" s="1"/>
  <c r="F19" i="46" l="1"/>
  <c r="B20" i="46"/>
  <c r="B57" i="1"/>
  <c r="B56" i="1"/>
  <c r="B55" i="1"/>
  <c r="B54" i="1"/>
  <c r="B53" i="1"/>
  <c r="B52" i="1"/>
  <c r="B51" i="1"/>
  <c r="O32" i="63"/>
  <c r="N32" i="63"/>
  <c r="M32" i="63"/>
  <c r="L32" i="63"/>
  <c r="K32" i="63"/>
  <c r="J32" i="63"/>
  <c r="I32" i="63"/>
  <c r="H32" i="63"/>
  <c r="G32" i="63"/>
  <c r="F32" i="63"/>
  <c r="E32" i="63"/>
  <c r="D32" i="63"/>
  <c r="C32" i="63"/>
  <c r="B32" i="63"/>
  <c r="O31" i="63"/>
  <c r="N31" i="63"/>
  <c r="M31" i="63"/>
  <c r="L31" i="63"/>
  <c r="K31" i="63"/>
  <c r="J31" i="63"/>
  <c r="I31" i="63"/>
  <c r="H31" i="63"/>
  <c r="G31" i="63"/>
  <c r="F31" i="63"/>
  <c r="E31" i="63"/>
  <c r="D31" i="63"/>
  <c r="C31" i="63"/>
  <c r="B31" i="63"/>
  <c r="O27" i="63"/>
  <c r="N27" i="63"/>
  <c r="M27" i="63"/>
  <c r="L27" i="63"/>
  <c r="K27" i="63"/>
  <c r="J27" i="63"/>
  <c r="I27" i="63"/>
  <c r="H27" i="63"/>
  <c r="G27" i="63"/>
  <c r="F27" i="63"/>
  <c r="E27" i="63"/>
  <c r="D27" i="63"/>
  <c r="C27" i="63"/>
  <c r="B27" i="63"/>
  <c r="O23" i="63"/>
  <c r="N23" i="63"/>
  <c r="M23" i="63"/>
  <c r="L23" i="63"/>
  <c r="K23" i="63"/>
  <c r="J23" i="63"/>
  <c r="I23" i="63"/>
  <c r="H23" i="63"/>
  <c r="G23" i="63"/>
  <c r="F23" i="63"/>
  <c r="E23" i="63"/>
  <c r="D23" i="63"/>
  <c r="C23" i="63"/>
  <c r="B23" i="63"/>
  <c r="C75" i="52"/>
  <c r="C76" i="52" s="1"/>
  <c r="F75" i="52"/>
  <c r="F76" i="52" s="1"/>
  <c r="G75" i="52"/>
  <c r="G76" i="52" s="1"/>
  <c r="H75" i="52"/>
  <c r="H76" i="52" s="1"/>
  <c r="I75" i="52"/>
  <c r="I76" i="52" s="1"/>
  <c r="B76" i="52"/>
  <c r="C31" i="39"/>
  <c r="D31" i="39"/>
  <c r="E31" i="39"/>
  <c r="F31" i="39"/>
  <c r="G31" i="39"/>
  <c r="H31" i="39"/>
  <c r="I31" i="39"/>
  <c r="J31" i="39"/>
  <c r="K31" i="39"/>
  <c r="L31" i="39"/>
  <c r="M31" i="39"/>
  <c r="N31" i="39"/>
  <c r="O31" i="39"/>
  <c r="B31" i="39"/>
  <c r="I34" i="52"/>
  <c r="H34" i="52"/>
  <c r="G34" i="52"/>
  <c r="F34" i="52"/>
  <c r="F38" i="52"/>
  <c r="G38" i="52"/>
  <c r="H38" i="52"/>
  <c r="I38" i="52"/>
  <c r="D30" i="16"/>
  <c r="C30" i="16"/>
  <c r="E30" i="16"/>
  <c r="F30" i="16"/>
  <c r="G30" i="16"/>
  <c r="H30" i="16"/>
  <c r="I30" i="16"/>
  <c r="J30" i="16"/>
  <c r="K30" i="16"/>
  <c r="L30" i="16"/>
  <c r="M30" i="16"/>
  <c r="N30" i="16"/>
  <c r="O30" i="16"/>
  <c r="P30" i="16"/>
  <c r="Q30" i="16"/>
  <c r="R30" i="16"/>
  <c r="S30" i="16"/>
  <c r="T30" i="16"/>
  <c r="U30" i="16"/>
  <c r="B30" i="16"/>
  <c r="U29" i="16"/>
  <c r="C29" i="16"/>
  <c r="D29" i="16"/>
  <c r="E29" i="16"/>
  <c r="F29" i="16"/>
  <c r="G29" i="16"/>
  <c r="H29" i="16"/>
  <c r="I29" i="16"/>
  <c r="J29" i="16"/>
  <c r="K29" i="16"/>
  <c r="L29" i="16"/>
  <c r="M29" i="16"/>
  <c r="N29" i="16"/>
  <c r="O29" i="16"/>
  <c r="P29" i="16"/>
  <c r="Q29" i="16"/>
  <c r="R29" i="16"/>
  <c r="S29" i="16"/>
  <c r="T29" i="16"/>
  <c r="F39" i="52"/>
  <c r="G39" i="52"/>
  <c r="H39" i="52"/>
  <c r="I39" i="52"/>
  <c r="C27" i="39"/>
  <c r="D27" i="39"/>
  <c r="E27" i="39"/>
  <c r="F27" i="39"/>
  <c r="G27" i="39"/>
  <c r="H27" i="39"/>
  <c r="I27" i="39"/>
  <c r="J27" i="39"/>
  <c r="K27" i="39"/>
  <c r="L27" i="39"/>
  <c r="M27" i="39"/>
  <c r="N27" i="39"/>
  <c r="O27" i="39"/>
  <c r="B27" i="39"/>
  <c r="C23" i="39"/>
  <c r="D23" i="39"/>
  <c r="E23" i="39"/>
  <c r="F23" i="39"/>
  <c r="G23" i="39"/>
  <c r="H23" i="39"/>
  <c r="I23" i="39"/>
  <c r="J23" i="39"/>
  <c r="K23" i="39"/>
  <c r="L23" i="39"/>
  <c r="M23" i="39"/>
  <c r="N23" i="39"/>
  <c r="O23" i="39"/>
  <c r="B23" i="39"/>
  <c r="B79" i="52" l="1"/>
  <c r="B97" i="52" s="1"/>
  <c r="B82" i="52" a="1"/>
  <c r="B82" i="52" s="1"/>
  <c r="J28" i="63"/>
  <c r="B90" i="52" a="1"/>
  <c r="B90" i="52" s="1"/>
  <c r="B108" i="52" s="1"/>
  <c r="B91" i="52" a="1"/>
  <c r="B91" i="52" s="1"/>
  <c r="B109" i="52" s="1"/>
  <c r="B92" i="52" a="1"/>
  <c r="B92" i="52" s="1"/>
  <c r="B110" i="52" s="1"/>
  <c r="I92" i="52" a="1"/>
  <c r="I92" i="52" s="1"/>
  <c r="I90" i="52" a="1"/>
  <c r="I90" i="52" s="1"/>
  <c r="I91" i="52" a="1"/>
  <c r="I91" i="52" s="1"/>
  <c r="G91" i="52" a="1"/>
  <c r="G91" i="52" s="1"/>
  <c r="G92" i="52" a="1"/>
  <c r="G92" i="52" s="1"/>
  <c r="G90" i="52" a="1"/>
  <c r="G90" i="52" s="1"/>
  <c r="F91" i="52" a="1"/>
  <c r="F91" i="52" s="1"/>
  <c r="F90" i="52" a="1"/>
  <c r="F90" i="52" s="1"/>
  <c r="F92" i="52" a="1"/>
  <c r="F92" i="52" s="1"/>
  <c r="H92" i="52" a="1"/>
  <c r="H92" i="52" s="1"/>
  <c r="H90" i="52" a="1"/>
  <c r="H90" i="52" s="1"/>
  <c r="H91" i="52" a="1"/>
  <c r="H91" i="52" s="1"/>
  <c r="C90" i="52" a="1"/>
  <c r="C90" i="52" s="1"/>
  <c r="C108" i="52" s="1"/>
  <c r="C91" i="52" a="1"/>
  <c r="C91" i="52" s="1"/>
  <c r="C109" i="52" s="1"/>
  <c r="C92" i="52" a="1"/>
  <c r="C92" i="52" s="1"/>
  <c r="C110" i="52" s="1"/>
  <c r="A20" i="46"/>
  <c r="C20" i="46"/>
  <c r="B87" i="52" a="1"/>
  <c r="B87" i="52" s="1"/>
  <c r="B105" i="52" s="1"/>
  <c r="B86" i="52" a="1"/>
  <c r="B86" i="52" s="1"/>
  <c r="B104" i="52" s="1"/>
  <c r="B88" i="52" a="1"/>
  <c r="B88" i="52" s="1"/>
  <c r="B106" i="52" s="1"/>
  <c r="B89" i="52" a="1"/>
  <c r="B89" i="52" s="1"/>
  <c r="B107" i="52" s="1"/>
  <c r="B85" i="52" a="1"/>
  <c r="B85" i="52" s="1"/>
  <c r="B103" i="52" s="1"/>
  <c r="B84" i="52" a="1"/>
  <c r="B84" i="52" s="1"/>
  <c r="B102" i="52" s="1"/>
  <c r="C85" i="52" a="1"/>
  <c r="C85" i="52" s="1"/>
  <c r="C103" i="52" s="1"/>
  <c r="C86" i="52" a="1"/>
  <c r="C86" i="52" s="1"/>
  <c r="C104" i="52" s="1"/>
  <c r="C87" i="52" a="1"/>
  <c r="C87" i="52" s="1"/>
  <c r="C105" i="52" s="1"/>
  <c r="C88" i="52" a="1"/>
  <c r="C88" i="52" s="1"/>
  <c r="C106" i="52" s="1"/>
  <c r="C84" i="52" a="1"/>
  <c r="C84" i="52" s="1"/>
  <c r="C102" i="52" s="1"/>
  <c r="C89" i="52" a="1"/>
  <c r="C89" i="52" s="1"/>
  <c r="C107" i="52" s="1"/>
  <c r="I84" i="52" a="1"/>
  <c r="I84" i="52" s="1"/>
  <c r="I85" i="52" a="1"/>
  <c r="I85" i="52" s="1"/>
  <c r="I86" i="52" a="1"/>
  <c r="I86" i="52" s="1"/>
  <c r="I87" i="52" a="1"/>
  <c r="I87" i="52" s="1"/>
  <c r="I88" i="52" a="1"/>
  <c r="I88" i="52" s="1"/>
  <c r="I89" i="52" a="1"/>
  <c r="I89" i="52" s="1"/>
  <c r="H85" i="52" a="1"/>
  <c r="H85" i="52" s="1"/>
  <c r="H86" i="52" a="1"/>
  <c r="H86" i="52" s="1"/>
  <c r="H87" i="52" a="1"/>
  <c r="H87" i="52" s="1"/>
  <c r="H88" i="52" a="1"/>
  <c r="H88" i="52" s="1"/>
  <c r="H89" i="52" a="1"/>
  <c r="H89" i="52" s="1"/>
  <c r="H84" i="52" a="1"/>
  <c r="H84" i="52" s="1"/>
  <c r="G85" i="52" a="1"/>
  <c r="G85" i="52" s="1"/>
  <c r="G86" i="52" a="1"/>
  <c r="G86" i="52" s="1"/>
  <c r="G87" i="52" a="1"/>
  <c r="G87" i="52" s="1"/>
  <c r="G88" i="52" a="1"/>
  <c r="G88" i="52" s="1"/>
  <c r="G89" i="52" a="1"/>
  <c r="G89" i="52" s="1"/>
  <c r="G84" i="52" a="1"/>
  <c r="G84" i="52" s="1"/>
  <c r="F87" i="52" a="1"/>
  <c r="F87" i="52" s="1"/>
  <c r="F88" i="52" a="1"/>
  <c r="F88" i="52" s="1"/>
  <c r="F89" i="52" a="1"/>
  <c r="F89" i="52" s="1"/>
  <c r="F86" i="52" a="1"/>
  <c r="F86" i="52" s="1"/>
  <c r="F84" i="52" a="1"/>
  <c r="F84" i="52" s="1"/>
  <c r="F85" i="52" a="1"/>
  <c r="F85" i="52" s="1"/>
  <c r="H28" i="63"/>
  <c r="H33" i="63" s="1"/>
  <c r="D28" i="63"/>
  <c r="D33" i="63" s="1"/>
  <c r="L28" i="63"/>
  <c r="L33" i="63" s="1"/>
  <c r="F28" i="63"/>
  <c r="F33" i="63" s="1"/>
  <c r="N28" i="63"/>
  <c r="H80" i="52" a="1"/>
  <c r="H80" i="52" s="1"/>
  <c r="H83" i="52" a="1"/>
  <c r="H83" i="52" s="1"/>
  <c r="H79" i="52" a="1"/>
  <c r="H79" i="52" s="1"/>
  <c r="H82" i="52" a="1"/>
  <c r="H82" i="52" s="1"/>
  <c r="H81" i="52" a="1"/>
  <c r="H81" i="52" s="1"/>
  <c r="F81" i="52" a="1"/>
  <c r="F81" i="52" s="1"/>
  <c r="F80" i="52" a="1"/>
  <c r="F80" i="52" s="1"/>
  <c r="F79" i="52" a="1"/>
  <c r="F79" i="52" s="1"/>
  <c r="F82" i="52" a="1"/>
  <c r="F82" i="52" s="1"/>
  <c r="F83" i="52" a="1"/>
  <c r="F83" i="52" s="1"/>
  <c r="C83" i="52" a="1"/>
  <c r="C83" i="52" s="1"/>
  <c r="C81" i="52" a="1"/>
  <c r="C81" i="52" s="1"/>
  <c r="C80" i="52" a="1"/>
  <c r="C80" i="52" s="1"/>
  <c r="C79" i="52" a="1"/>
  <c r="C79" i="52" s="1"/>
  <c r="C82" i="52" a="1"/>
  <c r="C82" i="52" s="1"/>
  <c r="I28" i="63"/>
  <c r="I33" i="63" s="1"/>
  <c r="B80" i="52" a="1"/>
  <c r="B80" i="52" s="1"/>
  <c r="B83" i="52" a="1"/>
  <c r="B83" i="52" s="1"/>
  <c r="B81" i="52" a="1"/>
  <c r="B81" i="52" s="1"/>
  <c r="I80" i="52" a="1"/>
  <c r="I80" i="52" s="1"/>
  <c r="I83" i="52" a="1"/>
  <c r="I83" i="52" s="1"/>
  <c r="I79" i="52" a="1"/>
  <c r="I79" i="52" s="1"/>
  <c r="I81" i="52" a="1"/>
  <c r="I81" i="52" s="1"/>
  <c r="I82" i="52" a="1"/>
  <c r="I82" i="52" s="1"/>
  <c r="E28" i="63"/>
  <c r="E33" i="63" s="1"/>
  <c r="M28" i="63"/>
  <c r="M33" i="63" s="1"/>
  <c r="G81" i="52" a="1"/>
  <c r="G81" i="52" s="1"/>
  <c r="G80" i="52" a="1"/>
  <c r="G80" i="52" s="1"/>
  <c r="G82" i="52" a="1"/>
  <c r="G82" i="52" s="1"/>
  <c r="G83" i="52" a="1"/>
  <c r="G83" i="52" s="1"/>
  <c r="G79" i="52" a="1"/>
  <c r="G79" i="52" s="1"/>
  <c r="B28" i="63"/>
  <c r="B33" i="63" s="1"/>
  <c r="C28" i="63"/>
  <c r="C33" i="63" s="1"/>
  <c r="G28" i="63"/>
  <c r="G33" i="63" s="1"/>
  <c r="K28" i="63"/>
  <c r="K33" i="63" s="1"/>
  <c r="O28" i="63"/>
  <c r="O33" i="63" s="1"/>
  <c r="J33" i="63"/>
  <c r="N33" i="63"/>
  <c r="J28" i="39"/>
  <c r="F35" i="52"/>
  <c r="H35" i="52"/>
  <c r="I35" i="52"/>
  <c r="G35" i="52"/>
  <c r="M28" i="39"/>
  <c r="I28" i="39"/>
  <c r="E28" i="39"/>
  <c r="N28" i="39"/>
  <c r="F28" i="39"/>
  <c r="O28" i="39"/>
  <c r="K28" i="39"/>
  <c r="G28" i="39"/>
  <c r="C28" i="39"/>
  <c r="B28" i="39"/>
  <c r="B33" i="39" s="1"/>
  <c r="L28" i="39"/>
  <c r="H28" i="39"/>
  <c r="D28" i="39"/>
  <c r="L41" i="63" l="1"/>
  <c r="L37" i="63"/>
  <c r="L49" i="63"/>
  <c r="L42" i="63"/>
  <c r="L40" i="63"/>
  <c r="L48" i="63"/>
  <c r="L39" i="63"/>
  <c r="L47" i="63"/>
  <c r="L46" i="63"/>
  <c r="L45" i="63"/>
  <c r="L38" i="63"/>
  <c r="L43" i="63"/>
  <c r="L36" i="63"/>
  <c r="L44" i="63"/>
  <c r="J48" i="63"/>
  <c r="J49" i="63"/>
  <c r="J47" i="63"/>
  <c r="M36" i="63"/>
  <c r="M48" i="63"/>
  <c r="M39" i="63"/>
  <c r="M44" i="63"/>
  <c r="M41" i="63"/>
  <c r="M46" i="63"/>
  <c r="M37" i="63"/>
  <c r="M49" i="63"/>
  <c r="M42" i="63"/>
  <c r="M47" i="63"/>
  <c r="M40" i="63"/>
  <c r="M45" i="63"/>
  <c r="M38" i="63"/>
  <c r="M43" i="63"/>
  <c r="N38" i="63"/>
  <c r="N43" i="63"/>
  <c r="N36" i="63"/>
  <c r="N48" i="63"/>
  <c r="N39" i="63"/>
  <c r="N44" i="63"/>
  <c r="N46" i="63"/>
  <c r="N37" i="63"/>
  <c r="N49" i="63"/>
  <c r="N42" i="63"/>
  <c r="N47" i="63"/>
  <c r="N40" i="63"/>
  <c r="N45" i="63"/>
  <c r="N41" i="63"/>
  <c r="K46" i="63"/>
  <c r="K39" i="63"/>
  <c r="K42" i="63"/>
  <c r="K45" i="63"/>
  <c r="K49" i="63"/>
  <c r="K47" i="63"/>
  <c r="K40" i="63"/>
  <c r="K41" i="63"/>
  <c r="K44" i="63"/>
  <c r="K37" i="63"/>
  <c r="K38" i="63"/>
  <c r="K43" i="63"/>
  <c r="K36" i="63"/>
  <c r="K48" i="63"/>
  <c r="I48" i="63"/>
  <c r="I49" i="63"/>
  <c r="I47" i="63"/>
  <c r="H47" i="63"/>
  <c r="H49" i="63"/>
  <c r="H48" i="63"/>
  <c r="B21" i="46"/>
  <c r="F20" i="46"/>
  <c r="F42" i="63"/>
  <c r="F43" i="63"/>
  <c r="F44" i="63"/>
  <c r="F45" i="63"/>
  <c r="F46" i="63"/>
  <c r="F41" i="63"/>
  <c r="D46" i="63"/>
  <c r="D45" i="63"/>
  <c r="D41" i="63"/>
  <c r="D44" i="63"/>
  <c r="D42" i="63"/>
  <c r="D43" i="63"/>
  <c r="G46" i="63"/>
  <c r="G41" i="63"/>
  <c r="G42" i="63"/>
  <c r="G43" i="63"/>
  <c r="G44" i="63"/>
  <c r="G45" i="63"/>
  <c r="E44" i="63"/>
  <c r="E43" i="63"/>
  <c r="E45" i="63"/>
  <c r="E42" i="63"/>
  <c r="E46" i="63"/>
  <c r="E41" i="63"/>
  <c r="H46" i="63"/>
  <c r="H41" i="63"/>
  <c r="H42" i="63"/>
  <c r="H44" i="63"/>
  <c r="H43" i="63"/>
  <c r="H45" i="63"/>
  <c r="C41" i="63"/>
  <c r="C42" i="63"/>
  <c r="C43" i="63"/>
  <c r="C44" i="63"/>
  <c r="C46" i="63"/>
  <c r="C45" i="63"/>
  <c r="J42" i="63"/>
  <c r="J43" i="63"/>
  <c r="J44" i="63"/>
  <c r="J45" i="63"/>
  <c r="J41" i="63"/>
  <c r="J46" i="63"/>
  <c r="B42" i="63"/>
  <c r="B43" i="63"/>
  <c r="B44" i="63"/>
  <c r="B45" i="63"/>
  <c r="B41" i="63"/>
  <c r="B46" i="63"/>
  <c r="I44" i="63"/>
  <c r="I45" i="63"/>
  <c r="I43" i="63"/>
  <c r="I46" i="63"/>
  <c r="I42" i="63"/>
  <c r="I41" i="63"/>
  <c r="B41" i="39"/>
  <c r="B42" i="39"/>
  <c r="B46" i="39"/>
  <c r="B43" i="39"/>
  <c r="B44" i="39"/>
  <c r="B45" i="39"/>
  <c r="F40" i="52"/>
  <c r="D36" i="63"/>
  <c r="D39" i="63"/>
  <c r="D37" i="63"/>
  <c r="D40" i="63"/>
  <c r="D38" i="63"/>
  <c r="C40" i="63"/>
  <c r="C38" i="63"/>
  <c r="C36" i="63"/>
  <c r="C39" i="63"/>
  <c r="C37" i="63"/>
  <c r="E39" i="63"/>
  <c r="E37" i="63"/>
  <c r="E40" i="63"/>
  <c r="E36" i="63"/>
  <c r="E38" i="63"/>
  <c r="I39" i="63"/>
  <c r="I37" i="63"/>
  <c r="I38" i="63"/>
  <c r="I40" i="63"/>
  <c r="I36" i="63"/>
  <c r="F39" i="63"/>
  <c r="F37" i="63"/>
  <c r="F40" i="63"/>
  <c r="F38" i="63"/>
  <c r="F36" i="63"/>
  <c r="O51" i="63"/>
  <c r="G40" i="63"/>
  <c r="G38" i="63"/>
  <c r="G36" i="63"/>
  <c r="G37" i="63"/>
  <c r="G39" i="63"/>
  <c r="J40" i="63"/>
  <c r="J38" i="63"/>
  <c r="J36" i="63"/>
  <c r="J39" i="63"/>
  <c r="J37" i="63"/>
  <c r="B40" i="63"/>
  <c r="B38" i="63"/>
  <c r="B36" i="63"/>
  <c r="B39" i="63"/>
  <c r="B37" i="63"/>
  <c r="H40" i="63"/>
  <c r="H38" i="63"/>
  <c r="H39" i="63"/>
  <c r="H37" i="63"/>
  <c r="H36" i="63"/>
  <c r="H33" i="39"/>
  <c r="G33" i="39"/>
  <c r="N33" i="39"/>
  <c r="F33" i="39"/>
  <c r="L33" i="39"/>
  <c r="K33" i="39"/>
  <c r="E33" i="39"/>
  <c r="D33" i="39"/>
  <c r="M33" i="39"/>
  <c r="O33" i="39"/>
  <c r="I33" i="39"/>
  <c r="J33" i="39"/>
  <c r="G40" i="52"/>
  <c r="I40" i="52"/>
  <c r="I43" i="52" s="1" a="1"/>
  <c r="I43" i="52" s="1"/>
  <c r="H40" i="52"/>
  <c r="C33" i="39"/>
  <c r="G103" i="52" l="1"/>
  <c r="G110" i="52"/>
  <c r="G107" i="52"/>
  <c r="G101" i="52"/>
  <c r="G104" i="52"/>
  <c r="G106" i="52"/>
  <c r="G98" i="52"/>
  <c r="G108" i="52"/>
  <c r="G100" i="52"/>
  <c r="G105" i="52"/>
  <c r="G102" i="52"/>
  <c r="G99" i="52"/>
  <c r="G109" i="52"/>
  <c r="H106" i="52"/>
  <c r="H98" i="52"/>
  <c r="H104" i="52"/>
  <c r="H109" i="52"/>
  <c r="H100" i="52"/>
  <c r="H110" i="52"/>
  <c r="H101" i="52"/>
  <c r="H103" i="52"/>
  <c r="H108" i="52"/>
  <c r="H105" i="52"/>
  <c r="H102" i="52"/>
  <c r="H107" i="52"/>
  <c r="F107" i="52"/>
  <c r="F102" i="52"/>
  <c r="F106" i="52"/>
  <c r="F101" i="52"/>
  <c r="F109" i="52"/>
  <c r="F104" i="52"/>
  <c r="F98" i="52"/>
  <c r="F110" i="52"/>
  <c r="F105" i="52"/>
  <c r="F100" i="52"/>
  <c r="F108" i="52"/>
  <c r="F51" i="63"/>
  <c r="F53" i="63" s="1"/>
  <c r="F54" i="63" s="1"/>
  <c r="E51" i="63"/>
  <c r="E53" i="63" s="1"/>
  <c r="E54" i="63" s="1"/>
  <c r="L36" i="39"/>
  <c r="L39" i="39"/>
  <c r="L42" i="39"/>
  <c r="L45" i="39"/>
  <c r="L48" i="39"/>
  <c r="L41" i="39"/>
  <c r="L37" i="39"/>
  <c r="L40" i="39"/>
  <c r="L43" i="39"/>
  <c r="L46" i="39"/>
  <c r="L49" i="39"/>
  <c r="L47" i="39"/>
  <c r="L38" i="39"/>
  <c r="L44" i="39"/>
  <c r="M43" i="39"/>
  <c r="M44" i="39"/>
  <c r="M41" i="39"/>
  <c r="M36" i="39"/>
  <c r="M39" i="39"/>
  <c r="M42" i="39"/>
  <c r="M45" i="39"/>
  <c r="M48" i="39"/>
  <c r="M38" i="39"/>
  <c r="M47" i="39"/>
  <c r="M46" i="39"/>
  <c r="M40" i="39"/>
  <c r="M49" i="39"/>
  <c r="M37" i="39"/>
  <c r="N38" i="39"/>
  <c r="N41" i="39"/>
  <c r="N44" i="39"/>
  <c r="N47" i="39"/>
  <c r="N49" i="39"/>
  <c r="N46" i="39"/>
  <c r="N36" i="39"/>
  <c r="N39" i="39"/>
  <c r="N42" i="39"/>
  <c r="N45" i="39"/>
  <c r="N48" i="39"/>
  <c r="N37" i="39"/>
  <c r="N40" i="39"/>
  <c r="N43" i="39"/>
  <c r="O43" i="39"/>
  <c r="O38" i="39"/>
  <c r="O41" i="39"/>
  <c r="O44" i="39"/>
  <c r="O47" i="39"/>
  <c r="O48" i="39"/>
  <c r="O40" i="39"/>
  <c r="O45" i="39"/>
  <c r="O42" i="39"/>
  <c r="O39" i="39"/>
  <c r="O46" i="39"/>
  <c r="O36" i="39"/>
  <c r="O37" i="39"/>
  <c r="O49" i="39"/>
  <c r="K51" i="63"/>
  <c r="K53" i="63" s="1"/>
  <c r="K54" i="63" s="1"/>
  <c r="S50" i="1"/>
  <c r="T50" i="1"/>
  <c r="R50" i="1"/>
  <c r="N50" i="1"/>
  <c r="K43" i="39"/>
  <c r="K37" i="39"/>
  <c r="K48" i="39"/>
  <c r="K45" i="39"/>
  <c r="K42" i="39"/>
  <c r="K49" i="39"/>
  <c r="K46" i="39"/>
  <c r="K41" i="39"/>
  <c r="K40" i="39"/>
  <c r="K47" i="39"/>
  <c r="K44" i="39"/>
  <c r="K39" i="39"/>
  <c r="K38" i="39"/>
  <c r="K36" i="39"/>
  <c r="J48" i="39"/>
  <c r="J47" i="39"/>
  <c r="J49" i="39"/>
  <c r="J51" i="63"/>
  <c r="J53" i="63" s="1"/>
  <c r="J54" i="63" s="1"/>
  <c r="I51" i="63"/>
  <c r="I53" i="63" s="1"/>
  <c r="I54" i="63" s="1"/>
  <c r="G51" i="63"/>
  <c r="G53" i="63" s="1"/>
  <c r="G54" i="63" s="1"/>
  <c r="M51" i="63"/>
  <c r="M53" i="63" s="1"/>
  <c r="M54" i="63" s="1"/>
  <c r="N51" i="63"/>
  <c r="N53" i="63" s="1"/>
  <c r="N54" i="63" s="1"/>
  <c r="D51" i="63"/>
  <c r="D53" i="63" s="1"/>
  <c r="D54" i="63" s="1"/>
  <c r="C51" i="63"/>
  <c r="C53" i="63" s="1"/>
  <c r="C54" i="63" s="1"/>
  <c r="H51" i="63"/>
  <c r="H53" i="63" s="1"/>
  <c r="H54" i="63" s="1"/>
  <c r="L51" i="63"/>
  <c r="L53" i="63" s="1"/>
  <c r="L54" i="63" s="1"/>
  <c r="B53" i="63"/>
  <c r="M50" i="1"/>
  <c r="Q50" i="1"/>
  <c r="P50" i="1"/>
  <c r="O50" i="1"/>
  <c r="I110" i="52"/>
  <c r="I108" i="52"/>
  <c r="I109" i="52"/>
  <c r="A21" i="46"/>
  <c r="C21" i="46"/>
  <c r="H44" i="39"/>
  <c r="H45" i="39"/>
  <c r="H46" i="39"/>
  <c r="H42" i="39"/>
  <c r="H43" i="39"/>
  <c r="H41" i="39"/>
  <c r="E42" i="39"/>
  <c r="E43" i="39"/>
  <c r="E41" i="39"/>
  <c r="E44" i="39"/>
  <c r="E45" i="39"/>
  <c r="E46" i="39"/>
  <c r="C46" i="39"/>
  <c r="C45" i="39"/>
  <c r="C41" i="39"/>
  <c r="C42" i="39"/>
  <c r="C43" i="39"/>
  <c r="C44" i="39"/>
  <c r="D44" i="39"/>
  <c r="D45" i="39"/>
  <c r="D46" i="39"/>
  <c r="D42" i="39"/>
  <c r="D43" i="39"/>
  <c r="D41" i="39"/>
  <c r="L50" i="1"/>
  <c r="J46" i="39"/>
  <c r="J41" i="39"/>
  <c r="J42" i="39"/>
  <c r="J43" i="39"/>
  <c r="J44" i="39"/>
  <c r="J45" i="39"/>
  <c r="F41" i="39"/>
  <c r="F46" i="39"/>
  <c r="F42" i="39"/>
  <c r="F43" i="39"/>
  <c r="F44" i="39"/>
  <c r="F45" i="39"/>
  <c r="I42" i="39"/>
  <c r="I43" i="39"/>
  <c r="I44" i="39"/>
  <c r="I41" i="39"/>
  <c r="I45" i="39"/>
  <c r="I46" i="39"/>
  <c r="G46" i="39"/>
  <c r="G41" i="39"/>
  <c r="G42" i="39"/>
  <c r="G44" i="39"/>
  <c r="G43" i="39"/>
  <c r="G45" i="39"/>
  <c r="J50" i="1"/>
  <c r="I102" i="52"/>
  <c r="I103" i="52"/>
  <c r="I106" i="52"/>
  <c r="I104" i="52"/>
  <c r="I105" i="52"/>
  <c r="I107" i="52"/>
  <c r="F103" i="52"/>
  <c r="H50" i="1"/>
  <c r="G50" i="1"/>
  <c r="I50" i="1"/>
  <c r="K50" i="1"/>
  <c r="B101" i="52"/>
  <c r="B100" i="52"/>
  <c r="B99" i="52"/>
  <c r="B98" i="52"/>
  <c r="H99" i="52"/>
  <c r="I99" i="52"/>
  <c r="I101" i="52"/>
  <c r="I98" i="52"/>
  <c r="I100" i="52"/>
  <c r="F99" i="52"/>
  <c r="O53" i="63"/>
  <c r="O54" i="63" s="1"/>
  <c r="F114" i="52" l="1"/>
  <c r="F115" i="52" s="1"/>
  <c r="I114" i="52"/>
  <c r="H114" i="52"/>
  <c r="G114" i="52"/>
  <c r="R49" i="1"/>
  <c r="S49" i="1"/>
  <c r="T49" i="1"/>
  <c r="S48" i="1"/>
  <c r="R48" i="1"/>
  <c r="T48" i="1"/>
  <c r="Y50" i="1"/>
  <c r="P49" i="1"/>
  <c r="Q49" i="1"/>
  <c r="O49" i="1"/>
  <c r="N49" i="1"/>
  <c r="M49" i="1"/>
  <c r="P48" i="1"/>
  <c r="O48" i="1"/>
  <c r="N48" i="1"/>
  <c r="Q48" i="1"/>
  <c r="M48" i="1"/>
  <c r="B22" i="46"/>
  <c r="F21" i="46"/>
  <c r="L49" i="1"/>
  <c r="L48" i="1"/>
  <c r="G97" i="52"/>
  <c r="G112" i="52" s="1"/>
  <c r="H97" i="52"/>
  <c r="H112" i="52" s="1"/>
  <c r="B112" i="52"/>
  <c r="I97" i="52"/>
  <c r="I112" i="52" s="1"/>
  <c r="F97" i="52"/>
  <c r="F112" i="52" s="1"/>
  <c r="Q46" i="1" l="1"/>
  <c r="O46" i="1"/>
  <c r="T46" i="1"/>
  <c r="N46" i="1"/>
  <c r="P46" i="1"/>
  <c r="M46" i="1"/>
  <c r="M66" i="1" s="1"/>
  <c r="R46" i="1"/>
  <c r="C22" i="46"/>
  <c r="A22" i="46"/>
  <c r="B54" i="63"/>
  <c r="R66" i="1" l="1"/>
  <c r="P66" i="1"/>
  <c r="N66" i="1"/>
  <c r="O66" i="1"/>
  <c r="Q66" i="1"/>
  <c r="T66" i="1"/>
  <c r="B23" i="46"/>
  <c r="F22" i="46"/>
  <c r="B67" i="1"/>
  <c r="B65" i="1"/>
  <c r="B66" i="1"/>
  <c r="A23" i="46" l="1"/>
  <c r="C23" i="46"/>
  <c r="F23" i="46" l="1"/>
  <c r="B24" i="46"/>
  <c r="Y7" i="1"/>
  <c r="Y6" i="1"/>
  <c r="B7" i="32"/>
  <c r="G42" i="1" s="1"/>
  <c r="B94" i="1"/>
  <c r="C24" i="46" l="1"/>
  <c r="A24" i="46"/>
  <c r="B25" i="46" l="1"/>
  <c r="F24" i="46"/>
  <c r="I32" i="39"/>
  <c r="H32" i="39"/>
  <c r="G32" i="39"/>
  <c r="F32" i="39"/>
  <c r="E32" i="39"/>
  <c r="D32" i="39"/>
  <c r="C32" i="39"/>
  <c r="B32" i="39"/>
  <c r="C30" i="38"/>
  <c r="C50" i="38"/>
  <c r="C71" i="38"/>
  <c r="N81" i="38"/>
  <c r="M81" i="38"/>
  <c r="L81" i="38"/>
  <c r="K81" i="38"/>
  <c r="J81" i="38"/>
  <c r="I81" i="38"/>
  <c r="H81" i="38"/>
  <c r="G81" i="38"/>
  <c r="F81" i="38"/>
  <c r="E81" i="38"/>
  <c r="D81" i="38"/>
  <c r="N80" i="38"/>
  <c r="M80" i="38"/>
  <c r="L80" i="38"/>
  <c r="K80" i="38"/>
  <c r="J80" i="38"/>
  <c r="I80" i="38"/>
  <c r="H80" i="38"/>
  <c r="G80" i="38"/>
  <c r="F80" i="38"/>
  <c r="E80" i="38"/>
  <c r="D80" i="38"/>
  <c r="N79" i="38"/>
  <c r="M79" i="38"/>
  <c r="L79" i="38"/>
  <c r="K79" i="38"/>
  <c r="J79" i="38"/>
  <c r="I79" i="38"/>
  <c r="H79" i="38"/>
  <c r="G79" i="38"/>
  <c r="F79" i="38"/>
  <c r="E79" i="38"/>
  <c r="D79" i="38"/>
  <c r="N77" i="38"/>
  <c r="M77" i="38"/>
  <c r="L77" i="38"/>
  <c r="K77" i="38"/>
  <c r="J77" i="38"/>
  <c r="I77" i="38"/>
  <c r="H77" i="38"/>
  <c r="G77" i="38"/>
  <c r="F77" i="38"/>
  <c r="E77" i="38"/>
  <c r="D77" i="38"/>
  <c r="N76" i="38"/>
  <c r="M76" i="38"/>
  <c r="L76" i="38"/>
  <c r="K76" i="38"/>
  <c r="J76" i="38"/>
  <c r="I76" i="38"/>
  <c r="H76" i="38"/>
  <c r="G76" i="38"/>
  <c r="F76" i="38"/>
  <c r="E76" i="38"/>
  <c r="D76" i="38"/>
  <c r="N75" i="38"/>
  <c r="M75" i="38"/>
  <c r="L75" i="38"/>
  <c r="K75" i="38"/>
  <c r="J75" i="38"/>
  <c r="I75" i="38"/>
  <c r="H75" i="38"/>
  <c r="G75" i="38"/>
  <c r="F75" i="38"/>
  <c r="E75" i="38"/>
  <c r="D75" i="38"/>
  <c r="N74" i="38"/>
  <c r="M74" i="38"/>
  <c r="L74" i="38"/>
  <c r="K74" i="38"/>
  <c r="J74" i="38"/>
  <c r="I74" i="38"/>
  <c r="H74" i="38"/>
  <c r="G74" i="38"/>
  <c r="F74" i="38"/>
  <c r="E74" i="38"/>
  <c r="D74" i="38"/>
  <c r="N73" i="38"/>
  <c r="M73" i="38"/>
  <c r="L73" i="38"/>
  <c r="K73" i="38"/>
  <c r="J73" i="38"/>
  <c r="I73" i="38"/>
  <c r="H73" i="38"/>
  <c r="G73" i="38"/>
  <c r="F73" i="38"/>
  <c r="E73" i="38"/>
  <c r="D73" i="38"/>
  <c r="N72" i="38"/>
  <c r="M72" i="38"/>
  <c r="L72" i="38"/>
  <c r="K72" i="38"/>
  <c r="J72" i="38"/>
  <c r="I72" i="38"/>
  <c r="H72" i="38"/>
  <c r="G72" i="38"/>
  <c r="F72" i="38"/>
  <c r="E72" i="38"/>
  <c r="D72" i="38"/>
  <c r="C82" i="38"/>
  <c r="C81" i="38"/>
  <c r="C80" i="38"/>
  <c r="C79" i="38"/>
  <c r="C77" i="38"/>
  <c r="C76" i="38"/>
  <c r="C75" i="38"/>
  <c r="C74" i="38"/>
  <c r="C73" i="38"/>
  <c r="C72" i="38"/>
  <c r="O64" i="38"/>
  <c r="O63" i="38"/>
  <c r="O62" i="38"/>
  <c r="O61" i="38"/>
  <c r="O60" i="38"/>
  <c r="O59" i="38"/>
  <c r="O58" i="38"/>
  <c r="O57" i="38"/>
  <c r="O56" i="38"/>
  <c r="O55" i="38"/>
  <c r="O54" i="38"/>
  <c r="O53" i="38"/>
  <c r="O52" i="38"/>
  <c r="O44" i="38"/>
  <c r="O43" i="38"/>
  <c r="O42" i="38"/>
  <c r="O41" i="38"/>
  <c r="O40" i="38"/>
  <c r="O39" i="38"/>
  <c r="O38" i="38"/>
  <c r="O37" i="38"/>
  <c r="O36" i="38"/>
  <c r="O35" i="38"/>
  <c r="O34" i="38"/>
  <c r="O33" i="38"/>
  <c r="O32" i="38"/>
  <c r="A25" i="46" l="1"/>
  <c r="C25" i="46"/>
  <c r="O82" i="38"/>
  <c r="O75" i="38"/>
  <c r="O74" i="38"/>
  <c r="O77" i="38"/>
  <c r="O76" i="38"/>
  <c r="O78" i="38"/>
  <c r="O79" i="38"/>
  <c r="O80" i="38"/>
  <c r="O83" i="38"/>
  <c r="O84" i="38"/>
  <c r="O85" i="38"/>
  <c r="O73" i="38"/>
  <c r="O81" i="38"/>
  <c r="F25" i="46" l="1"/>
  <c r="B26" i="46"/>
  <c r="A26" i="46" l="1"/>
  <c r="C26" i="46"/>
  <c r="B26" i="18"/>
  <c r="C26" i="18"/>
  <c r="D26" i="18"/>
  <c r="E26" i="18"/>
  <c r="F26" i="18"/>
  <c r="G26" i="18"/>
  <c r="H26" i="18"/>
  <c r="I26" i="18"/>
  <c r="J26" i="18"/>
  <c r="K26" i="18"/>
  <c r="L26" i="18"/>
  <c r="M26" i="18"/>
  <c r="N26" i="18"/>
  <c r="O26" i="18"/>
  <c r="P26" i="18"/>
  <c r="Q26" i="18"/>
  <c r="R26" i="18"/>
  <c r="S26" i="18"/>
  <c r="T26" i="18"/>
  <c r="U26" i="18"/>
  <c r="V26" i="18"/>
  <c r="B27" i="18"/>
  <c r="C27" i="18"/>
  <c r="D27" i="18"/>
  <c r="E27" i="18"/>
  <c r="F27" i="18"/>
  <c r="G27" i="18"/>
  <c r="H27" i="18"/>
  <c r="I27" i="18"/>
  <c r="J27" i="18"/>
  <c r="K27" i="18"/>
  <c r="L27" i="18"/>
  <c r="M27" i="18"/>
  <c r="N27" i="18"/>
  <c r="O27" i="18"/>
  <c r="P27" i="18"/>
  <c r="Q27" i="18"/>
  <c r="R27" i="18"/>
  <c r="S27" i="18"/>
  <c r="T27" i="18"/>
  <c r="U27" i="18"/>
  <c r="V27" i="18"/>
  <c r="B28" i="18"/>
  <c r="C28" i="18"/>
  <c r="D28" i="18"/>
  <c r="E28" i="18"/>
  <c r="F28" i="18"/>
  <c r="G28" i="18"/>
  <c r="H28" i="18"/>
  <c r="I28" i="18"/>
  <c r="J28" i="18"/>
  <c r="K28" i="18"/>
  <c r="L28" i="18"/>
  <c r="M28" i="18"/>
  <c r="N28" i="18"/>
  <c r="O28" i="18"/>
  <c r="P28" i="18"/>
  <c r="Q28" i="18"/>
  <c r="R28" i="18"/>
  <c r="S28" i="18"/>
  <c r="T28" i="18"/>
  <c r="U28" i="18"/>
  <c r="V28" i="18"/>
  <c r="B24" i="18"/>
  <c r="C24" i="18"/>
  <c r="D24" i="18"/>
  <c r="E24" i="18"/>
  <c r="F24" i="18"/>
  <c r="G24" i="18"/>
  <c r="H24" i="18"/>
  <c r="I24" i="18"/>
  <c r="J24" i="18"/>
  <c r="K24" i="18"/>
  <c r="L24" i="18"/>
  <c r="M24" i="18"/>
  <c r="N24" i="18"/>
  <c r="O24" i="18"/>
  <c r="P24" i="18"/>
  <c r="Q24" i="18"/>
  <c r="R24" i="18"/>
  <c r="S24" i="18"/>
  <c r="T24" i="18"/>
  <c r="U24" i="18"/>
  <c r="V24" i="18"/>
  <c r="B25" i="18"/>
  <c r="C25" i="18"/>
  <c r="D25" i="18"/>
  <c r="E25" i="18"/>
  <c r="F25" i="18"/>
  <c r="G25" i="18"/>
  <c r="H25" i="18"/>
  <c r="I25" i="18"/>
  <c r="J25" i="18"/>
  <c r="K25" i="18"/>
  <c r="L25" i="18"/>
  <c r="M25" i="18"/>
  <c r="N25" i="18"/>
  <c r="O25" i="18"/>
  <c r="P25" i="18"/>
  <c r="Q25" i="18"/>
  <c r="R25" i="18"/>
  <c r="S25" i="18"/>
  <c r="T25" i="18"/>
  <c r="U25" i="18"/>
  <c r="V25" i="18"/>
  <c r="Q83" i="18"/>
  <c r="P83" i="18"/>
  <c r="R83" i="18"/>
  <c r="T83" i="18"/>
  <c r="S83" i="18"/>
  <c r="J32" i="39"/>
  <c r="B27" i="46" l="1"/>
  <c r="F26" i="46"/>
  <c r="S29" i="18"/>
  <c r="S36" i="18" s="1"/>
  <c r="S40" i="18" s="1"/>
  <c r="R29" i="18"/>
  <c r="R36" i="18" s="1"/>
  <c r="R40" i="18" s="1"/>
  <c r="Q29" i="18"/>
  <c r="Q36" i="18" s="1"/>
  <c r="Q40" i="18" s="1"/>
  <c r="T29" i="18"/>
  <c r="T36" i="18" s="1"/>
  <c r="T40" i="18" s="1"/>
  <c r="P29" i="18"/>
  <c r="P36" i="18" s="1"/>
  <c r="P40" i="18" s="1"/>
  <c r="T21" i="16"/>
  <c r="T22" i="16" s="1"/>
  <c r="T26" i="16" s="1"/>
  <c r="S21" i="16"/>
  <c r="S22" i="16" s="1"/>
  <c r="S26" i="16" s="1"/>
  <c r="O21" i="16"/>
  <c r="O22" i="16" s="1"/>
  <c r="O26" i="16" s="1"/>
  <c r="N21" i="16"/>
  <c r="N22" i="16" s="1"/>
  <c r="N26" i="16" s="1"/>
  <c r="J21" i="16"/>
  <c r="J22" i="16" s="1"/>
  <c r="J26" i="16" s="1"/>
  <c r="I21" i="16"/>
  <c r="I22" i="16" s="1"/>
  <c r="I26" i="16" s="1"/>
  <c r="E21" i="16"/>
  <c r="E22" i="16" s="1"/>
  <c r="E26" i="16" s="1"/>
  <c r="D21" i="16"/>
  <c r="D22" i="16" s="1"/>
  <c r="D26" i="16" s="1"/>
  <c r="U21" i="16"/>
  <c r="U22" i="16" s="1"/>
  <c r="U26" i="16" s="1"/>
  <c r="R21" i="16"/>
  <c r="R22" i="16" s="1"/>
  <c r="R26" i="16" s="1"/>
  <c r="Q21" i="16"/>
  <c r="Q11" i="16"/>
  <c r="P21" i="16"/>
  <c r="P22" i="16" s="1"/>
  <c r="P26" i="16" s="1"/>
  <c r="M21" i="16"/>
  <c r="M22" i="16" s="1"/>
  <c r="M26" i="16" s="1"/>
  <c r="L21" i="16"/>
  <c r="L11" i="16"/>
  <c r="K21" i="16"/>
  <c r="K22" i="16" s="1"/>
  <c r="K26" i="16" s="1"/>
  <c r="H21" i="16"/>
  <c r="H22" i="16" s="1"/>
  <c r="H26" i="16" s="1"/>
  <c r="G21" i="16"/>
  <c r="G11" i="16"/>
  <c r="F21" i="16"/>
  <c r="F22" i="16" s="1"/>
  <c r="F26" i="16" s="1"/>
  <c r="C21" i="16"/>
  <c r="C22" i="16" s="1"/>
  <c r="C26" i="16" s="1"/>
  <c r="C27" i="46" l="1"/>
  <c r="A27" i="46"/>
  <c r="O31" i="16"/>
  <c r="R31" i="16"/>
  <c r="U31" i="16"/>
  <c r="I31" i="16"/>
  <c r="S31" i="16"/>
  <c r="K31" i="16"/>
  <c r="M31" i="16"/>
  <c r="F31" i="16"/>
  <c r="J31" i="16"/>
  <c r="T31" i="16"/>
  <c r="H31" i="16"/>
  <c r="E31" i="16"/>
  <c r="P31" i="16"/>
  <c r="N31" i="16"/>
  <c r="D31" i="16"/>
  <c r="C31" i="16"/>
  <c r="T42" i="18"/>
  <c r="Q42" i="18"/>
  <c r="R42" i="18"/>
  <c r="P42" i="18"/>
  <c r="S42" i="18"/>
  <c r="F36" i="16"/>
  <c r="O34" i="16"/>
  <c r="G22" i="16"/>
  <c r="G26" i="16" s="1"/>
  <c r="L22" i="16"/>
  <c r="L26" i="16" s="1"/>
  <c r="Q22" i="16"/>
  <c r="Q26" i="16" s="1"/>
  <c r="T45" i="16" l="1"/>
  <c r="T46" i="16"/>
  <c r="T47" i="16"/>
  <c r="O35" i="16"/>
  <c r="O46" i="16"/>
  <c r="O47" i="16"/>
  <c r="O45" i="16"/>
  <c r="E35" i="16"/>
  <c r="E45" i="16"/>
  <c r="E46" i="16"/>
  <c r="E47" i="16"/>
  <c r="H35" i="16"/>
  <c r="H46" i="16"/>
  <c r="H47" i="16"/>
  <c r="H45" i="16"/>
  <c r="D45" i="16"/>
  <c r="D46" i="16"/>
  <c r="D47" i="16"/>
  <c r="I47" i="16"/>
  <c r="I45" i="16"/>
  <c r="I46" i="16"/>
  <c r="C46" i="16"/>
  <c r="C45" i="16"/>
  <c r="C47" i="16"/>
  <c r="J47" i="16"/>
  <c r="J45" i="16"/>
  <c r="J46" i="16"/>
  <c r="S45" i="16"/>
  <c r="S46" i="16"/>
  <c r="S47" i="16"/>
  <c r="N45" i="16"/>
  <c r="N46" i="16"/>
  <c r="N47" i="16"/>
  <c r="K36" i="16"/>
  <c r="K45" i="16"/>
  <c r="K47" i="16"/>
  <c r="K46" i="16"/>
  <c r="R35" i="16"/>
  <c r="R45" i="16"/>
  <c r="R46" i="16"/>
  <c r="R47" i="16"/>
  <c r="F45" i="16"/>
  <c r="F46" i="16"/>
  <c r="F47" i="16"/>
  <c r="U46" i="16"/>
  <c r="U47" i="16"/>
  <c r="U45" i="16"/>
  <c r="P46" i="16"/>
  <c r="P47" i="16"/>
  <c r="P45" i="16"/>
  <c r="M38" i="16"/>
  <c r="M45" i="16"/>
  <c r="M47" i="16"/>
  <c r="M46" i="16"/>
  <c r="S59" i="18" a="1"/>
  <c r="S59" i="18" s="1"/>
  <c r="S60" i="18" a="1"/>
  <c r="S60" i="18" s="1"/>
  <c r="S58" i="18" a="1"/>
  <c r="S58" i="18" s="1"/>
  <c r="R59" i="18" a="1"/>
  <c r="R59" i="18" s="1"/>
  <c r="R60" i="18" a="1"/>
  <c r="R60" i="18" s="1"/>
  <c r="R58" i="18" a="1"/>
  <c r="R58" i="18" s="1"/>
  <c r="P58" i="18" a="1"/>
  <c r="P58" i="18" s="1"/>
  <c r="P59" i="18" a="1"/>
  <c r="P59" i="18" s="1"/>
  <c r="P60" i="18" a="1"/>
  <c r="P60" i="18" s="1"/>
  <c r="T60" i="18" a="1"/>
  <c r="T60" i="18" s="1"/>
  <c r="T58" i="18" a="1"/>
  <c r="T58" i="18" s="1"/>
  <c r="T59" i="18" a="1"/>
  <c r="T59" i="18" s="1"/>
  <c r="Q59" i="18" a="1"/>
  <c r="Q59" i="18" s="1"/>
  <c r="Q60" i="18" a="1"/>
  <c r="Q60" i="18" s="1"/>
  <c r="Q58" i="18" a="1"/>
  <c r="Q58" i="18" s="1"/>
  <c r="R34" i="16"/>
  <c r="R38" i="16"/>
  <c r="H37" i="16"/>
  <c r="R36" i="16"/>
  <c r="K38" i="16"/>
  <c r="K34" i="16"/>
  <c r="M36" i="16"/>
  <c r="H38" i="16"/>
  <c r="F27" i="46"/>
  <c r="B28" i="46"/>
  <c r="S43" i="16"/>
  <c r="S44" i="16"/>
  <c r="S39" i="16"/>
  <c r="S40" i="16"/>
  <c r="S42" i="16"/>
  <c r="S41" i="16"/>
  <c r="U39" i="16"/>
  <c r="U40" i="16"/>
  <c r="U41" i="16"/>
  <c r="U42" i="16"/>
  <c r="U43" i="16"/>
  <c r="U44" i="16"/>
  <c r="R37" i="16"/>
  <c r="H36" i="16"/>
  <c r="K35" i="16"/>
  <c r="H34" i="16"/>
  <c r="K37" i="16"/>
  <c r="R39" i="16"/>
  <c r="R40" i="16"/>
  <c r="R41" i="16"/>
  <c r="R42" i="16"/>
  <c r="R43" i="16"/>
  <c r="R44" i="16"/>
  <c r="T41" i="16"/>
  <c r="T42" i="16"/>
  <c r="T43" i="16"/>
  <c r="T44" i="16"/>
  <c r="T40" i="16"/>
  <c r="T39" i="16"/>
  <c r="S53" i="18" a="1"/>
  <c r="S53" i="18" s="1"/>
  <c r="S54" i="18" a="1"/>
  <c r="S54" i="18" s="1"/>
  <c r="S52" i="18" a="1"/>
  <c r="S52" i="18" s="1"/>
  <c r="S55" i="18" a="1"/>
  <c r="S55" i="18" s="1"/>
  <c r="S56" i="18" a="1"/>
  <c r="S56" i="18" s="1"/>
  <c r="S57" i="18" a="1"/>
  <c r="S57" i="18" s="1"/>
  <c r="R52" i="18" a="1"/>
  <c r="R52" i="18" s="1"/>
  <c r="R57" i="18" a="1"/>
  <c r="R57" i="18" s="1"/>
  <c r="R53" i="18" a="1"/>
  <c r="R53" i="18" s="1"/>
  <c r="R55" i="18" a="1"/>
  <c r="R55" i="18" s="1"/>
  <c r="R54" i="18" a="1"/>
  <c r="R54" i="18" s="1"/>
  <c r="R56" i="18" a="1"/>
  <c r="R56" i="18" s="1"/>
  <c r="Q54" i="18" a="1"/>
  <c r="Q54" i="18" s="1"/>
  <c r="Q57" i="18" a="1"/>
  <c r="Q57" i="18" s="1"/>
  <c r="Q55" i="18" a="1"/>
  <c r="Q55" i="18" s="1"/>
  <c r="Q56" i="18" a="1"/>
  <c r="Q56" i="18" s="1"/>
  <c r="Q52" i="18" a="1"/>
  <c r="Q52" i="18" s="1"/>
  <c r="Q53" i="18" a="1"/>
  <c r="Q53" i="18" s="1"/>
  <c r="P56" i="18" a="1"/>
  <c r="P56" i="18" s="1"/>
  <c r="P52" i="18" a="1"/>
  <c r="P52" i="18" s="1"/>
  <c r="P57" i="18" a="1"/>
  <c r="P57" i="18" s="1"/>
  <c r="P53" i="18" a="1"/>
  <c r="P53" i="18" s="1"/>
  <c r="P54" i="18" a="1"/>
  <c r="P54" i="18" s="1"/>
  <c r="P55" i="18" a="1"/>
  <c r="P55" i="18" s="1"/>
  <c r="T56" i="18" a="1"/>
  <c r="T56" i="18" s="1"/>
  <c r="T57" i="18" a="1"/>
  <c r="T57" i="18" s="1"/>
  <c r="T52" i="18" a="1"/>
  <c r="T52" i="18" s="1"/>
  <c r="T53" i="18" a="1"/>
  <c r="T53" i="18" s="1"/>
  <c r="T54" i="18" a="1"/>
  <c r="T54" i="18" s="1"/>
  <c r="T55" i="18" a="1"/>
  <c r="T55" i="18" s="1"/>
  <c r="C44" i="16"/>
  <c r="C42" i="16"/>
  <c r="C40" i="16"/>
  <c r="C43" i="16"/>
  <c r="C39" i="16"/>
  <c r="C41" i="16"/>
  <c r="N36" i="16"/>
  <c r="N44" i="16"/>
  <c r="N39" i="16"/>
  <c r="N42" i="16"/>
  <c r="N43" i="16"/>
  <c r="N40" i="16"/>
  <c r="N41" i="16"/>
  <c r="F37" i="16"/>
  <c r="F39" i="16"/>
  <c r="F40" i="16"/>
  <c r="F43" i="16"/>
  <c r="F44" i="16"/>
  <c r="F42" i="16"/>
  <c r="F41" i="16"/>
  <c r="U36" i="16"/>
  <c r="P42" i="16"/>
  <c r="P43" i="16"/>
  <c r="P41" i="16"/>
  <c r="P44" i="16"/>
  <c r="P39" i="16"/>
  <c r="P40" i="16"/>
  <c r="M34" i="16"/>
  <c r="M40" i="16"/>
  <c r="M41" i="16"/>
  <c r="M42" i="16"/>
  <c r="M43" i="16"/>
  <c r="M44" i="16"/>
  <c r="M39" i="16"/>
  <c r="D38" i="16"/>
  <c r="D41" i="16"/>
  <c r="D42" i="16"/>
  <c r="D43" i="16"/>
  <c r="D44" i="16"/>
  <c r="D39" i="16"/>
  <c r="D40" i="16"/>
  <c r="I37" i="16"/>
  <c r="I40" i="16"/>
  <c r="I41" i="16"/>
  <c r="I44" i="16"/>
  <c r="I39" i="16"/>
  <c r="I42" i="16"/>
  <c r="I43" i="16"/>
  <c r="I35" i="16"/>
  <c r="E34" i="16"/>
  <c r="E40" i="16"/>
  <c r="E41" i="16"/>
  <c r="E42" i="16"/>
  <c r="E43" i="16"/>
  <c r="E44" i="16"/>
  <c r="E39" i="16"/>
  <c r="J35" i="16"/>
  <c r="J39" i="16"/>
  <c r="J40" i="16"/>
  <c r="J42" i="16"/>
  <c r="J43" i="16"/>
  <c r="J44" i="16"/>
  <c r="J41" i="16"/>
  <c r="D37" i="16"/>
  <c r="I34" i="16"/>
  <c r="H42" i="16"/>
  <c r="H43" i="16"/>
  <c r="H44" i="16"/>
  <c r="H39" i="16"/>
  <c r="H40" i="16"/>
  <c r="H41" i="16"/>
  <c r="K44" i="16"/>
  <c r="K40" i="16"/>
  <c r="K42" i="16"/>
  <c r="K43" i="16"/>
  <c r="K39" i="16"/>
  <c r="K41" i="16"/>
  <c r="I38" i="16"/>
  <c r="T38" i="16"/>
  <c r="O37" i="16"/>
  <c r="O44" i="16"/>
  <c r="O43" i="16"/>
  <c r="O40" i="16"/>
  <c r="O42" i="16"/>
  <c r="O39" i="16"/>
  <c r="O41" i="16"/>
  <c r="E37" i="16"/>
  <c r="T35" i="16"/>
  <c r="T36" i="16"/>
  <c r="T37" i="16"/>
  <c r="O36" i="16"/>
  <c r="O38" i="16"/>
  <c r="T34" i="16"/>
  <c r="E36" i="16"/>
  <c r="U35" i="16"/>
  <c r="N37" i="16"/>
  <c r="P37" i="16"/>
  <c r="N34" i="16"/>
  <c r="F35" i="16"/>
  <c r="M35" i="16"/>
  <c r="P35" i="16"/>
  <c r="U37" i="16"/>
  <c r="J37" i="16"/>
  <c r="U38" i="16"/>
  <c r="P38" i="16"/>
  <c r="P36" i="16"/>
  <c r="F34" i="16"/>
  <c r="N38" i="16"/>
  <c r="M37" i="16"/>
  <c r="N35" i="16"/>
  <c r="U34" i="16"/>
  <c r="P34" i="16"/>
  <c r="F38" i="16"/>
  <c r="S37" i="16"/>
  <c r="S34" i="16"/>
  <c r="J38" i="16"/>
  <c r="Q31" i="16"/>
  <c r="D35" i="16"/>
  <c r="S35" i="16"/>
  <c r="E38" i="16"/>
  <c r="J36" i="16"/>
  <c r="S38" i="16"/>
  <c r="S36" i="16"/>
  <c r="I36" i="16"/>
  <c r="J34" i="16"/>
  <c r="D34" i="16"/>
  <c r="D36" i="16"/>
  <c r="L31" i="16"/>
  <c r="G31" i="16"/>
  <c r="R50" i="18" a="1"/>
  <c r="R50" i="18" s="1"/>
  <c r="R48" i="18" a="1"/>
  <c r="R48" i="18" s="1"/>
  <c r="R51" i="18" a="1"/>
  <c r="R51" i="18" s="1"/>
  <c r="R47" i="18" a="1"/>
  <c r="R47" i="18" s="1"/>
  <c r="R49" i="18" a="1"/>
  <c r="R49" i="18" s="1"/>
  <c r="Q49" i="18" a="1"/>
  <c r="Q49" i="18" s="1"/>
  <c r="Q47" i="18" a="1"/>
  <c r="Q47" i="18" s="1"/>
  <c r="Q48" i="18" a="1"/>
  <c r="Q48" i="18" s="1"/>
  <c r="Q50" i="18" a="1"/>
  <c r="Q50" i="18" s="1"/>
  <c r="Q51" i="18" a="1"/>
  <c r="Q51" i="18" s="1"/>
  <c r="S51" i="18" a="1"/>
  <c r="S51" i="18" s="1"/>
  <c r="S47" i="18" a="1"/>
  <c r="S47" i="18" s="1"/>
  <c r="S48" i="18" a="1"/>
  <c r="S48" i="18" s="1"/>
  <c r="S49" i="18" a="1"/>
  <c r="S49" i="18" s="1"/>
  <c r="S50" i="18" a="1"/>
  <c r="S50" i="18" s="1"/>
  <c r="T48" i="18" a="1"/>
  <c r="T48" i="18" s="1"/>
  <c r="T49" i="18" a="1"/>
  <c r="T49" i="18" s="1"/>
  <c r="T51" i="18" a="1"/>
  <c r="T51" i="18" s="1"/>
  <c r="T47" i="18" a="1"/>
  <c r="T47" i="18" s="1"/>
  <c r="T50" i="18" a="1"/>
  <c r="T50" i="18" s="1"/>
  <c r="P48" i="18" a="1"/>
  <c r="P48" i="18" s="1"/>
  <c r="P50" i="18" a="1"/>
  <c r="P50" i="18" s="1"/>
  <c r="P51" i="18" a="1"/>
  <c r="P51" i="18" s="1"/>
  <c r="P47" i="18" a="1"/>
  <c r="P47" i="18" s="1"/>
  <c r="P49" i="18" a="1"/>
  <c r="P49" i="18" s="1"/>
  <c r="R90" i="18"/>
  <c r="C35" i="16"/>
  <c r="C37" i="16"/>
  <c r="C34" i="16"/>
  <c r="C36" i="16"/>
  <c r="C38" i="16"/>
  <c r="S90" i="18"/>
  <c r="S89" i="18"/>
  <c r="S88" i="18"/>
  <c r="S91" i="18"/>
  <c r="S92" i="18"/>
  <c r="Q88" i="18"/>
  <c r="Q91" i="18"/>
  <c r="Q92" i="18"/>
  <c r="Q89" i="18"/>
  <c r="Q90" i="18"/>
  <c r="P92" i="18"/>
  <c r="P90" i="18"/>
  <c r="P88" i="18"/>
  <c r="P91" i="18"/>
  <c r="P89" i="18"/>
  <c r="R92" i="18"/>
  <c r="R91" i="18"/>
  <c r="T92" i="18"/>
  <c r="T90" i="18"/>
  <c r="T88" i="18"/>
  <c r="T91" i="18"/>
  <c r="T89" i="18"/>
  <c r="P62" i="18" l="1"/>
  <c r="P64" i="18" s="1"/>
  <c r="S49" i="16"/>
  <c r="S51" i="16" s="1"/>
  <c r="S52" i="16" s="1"/>
  <c r="G46" i="16"/>
  <c r="G47" i="16"/>
  <c r="G45" i="16"/>
  <c r="Q46" i="16"/>
  <c r="Q45" i="16"/>
  <c r="Q47" i="16"/>
  <c r="L45" i="16"/>
  <c r="L46" i="16"/>
  <c r="L47" i="16"/>
  <c r="U49" i="16"/>
  <c r="U51" i="16" s="1"/>
  <c r="U52" i="16" s="1"/>
  <c r="O49" i="16"/>
  <c r="O51" i="16" s="1"/>
  <c r="O52" i="16" s="1"/>
  <c r="C49" i="16"/>
  <c r="C51" i="16" s="1"/>
  <c r="C52" i="16" s="1"/>
  <c r="P49" i="16"/>
  <c r="P51" i="16" s="1"/>
  <c r="P52" i="16" s="1"/>
  <c r="P103" i="18"/>
  <c r="P105" i="18" s="1"/>
  <c r="S62" i="18"/>
  <c r="S64" i="18" s="1"/>
  <c r="S103" i="18"/>
  <c r="S105" i="18" s="1"/>
  <c r="T62" i="18"/>
  <c r="T64" i="18" s="1"/>
  <c r="Q62" i="18"/>
  <c r="Q64" i="18" s="1"/>
  <c r="T103" i="18"/>
  <c r="T105" i="18" s="1"/>
  <c r="R62" i="18"/>
  <c r="R64" i="18" s="1"/>
  <c r="Q103" i="18"/>
  <c r="Q105" i="18" s="1"/>
  <c r="R49" i="16"/>
  <c r="R51" i="16" s="1"/>
  <c r="R52" i="16" s="1"/>
  <c r="T49" i="16"/>
  <c r="N49" i="16"/>
  <c r="N51" i="16" s="1"/>
  <c r="N52" i="16" s="1"/>
  <c r="I49" i="16"/>
  <c r="I51" i="16" s="1"/>
  <c r="I52" i="16" s="1"/>
  <c r="K49" i="16"/>
  <c r="K51" i="16" s="1"/>
  <c r="K52" i="16" s="1"/>
  <c r="J49" i="16"/>
  <c r="J51" i="16" s="1"/>
  <c r="J52" i="16" s="1"/>
  <c r="F49" i="16"/>
  <c r="F51" i="16" s="1"/>
  <c r="F52" i="16" s="1"/>
  <c r="E49" i="16"/>
  <c r="E51" i="16" s="1"/>
  <c r="E52" i="16" s="1"/>
  <c r="M49" i="16"/>
  <c r="M51" i="16" s="1"/>
  <c r="M52" i="16" s="1"/>
  <c r="D49" i="16"/>
  <c r="D51" i="16" s="1"/>
  <c r="D52" i="16" s="1"/>
  <c r="H49" i="16"/>
  <c r="H51" i="16" s="1"/>
  <c r="H52" i="16" s="1"/>
  <c r="A28" i="46"/>
  <c r="C28" i="46"/>
  <c r="Q39" i="16"/>
  <c r="Q40" i="16"/>
  <c r="Q41" i="16"/>
  <c r="Q42" i="16"/>
  <c r="Q43" i="16"/>
  <c r="Q44" i="16"/>
  <c r="L35" i="16"/>
  <c r="L41" i="16"/>
  <c r="L42" i="16"/>
  <c r="L43" i="16"/>
  <c r="L44" i="16"/>
  <c r="L39" i="16"/>
  <c r="L40" i="16"/>
  <c r="G38" i="16"/>
  <c r="G44" i="16"/>
  <c r="G42" i="16"/>
  <c r="G43" i="16"/>
  <c r="G39" i="16"/>
  <c r="G40" i="16"/>
  <c r="G41" i="16"/>
  <c r="Q38" i="16"/>
  <c r="Q34" i="16"/>
  <c r="Q35" i="16"/>
  <c r="L38" i="16"/>
  <c r="L37" i="16"/>
  <c r="L36" i="16"/>
  <c r="G36" i="16"/>
  <c r="G35" i="16"/>
  <c r="Q37" i="16"/>
  <c r="Q36" i="16"/>
  <c r="L34" i="16"/>
  <c r="G34" i="16"/>
  <c r="G37" i="16"/>
  <c r="R88" i="18"/>
  <c r="R89" i="18"/>
  <c r="Y59" i="1"/>
  <c r="Y58" i="1"/>
  <c r="T51" i="16" l="1"/>
  <c r="T52" i="16" s="1"/>
  <c r="R103" i="18"/>
  <c r="R105" i="18" s="1"/>
  <c r="R107" i="18" s="1"/>
  <c r="Q49" i="16"/>
  <c r="Q51" i="16" s="1"/>
  <c r="Q52" i="16" s="1"/>
  <c r="L49" i="16"/>
  <c r="L51" i="16" s="1"/>
  <c r="L52" i="16" s="1"/>
  <c r="G49" i="16"/>
  <c r="G51" i="16" s="1"/>
  <c r="G52" i="16" s="1"/>
  <c r="F28" i="46"/>
  <c r="B29" i="46"/>
  <c r="S107" i="18"/>
  <c r="P107" i="18"/>
  <c r="Q107" i="18"/>
  <c r="T107" i="18"/>
  <c r="A29" i="46" l="1"/>
  <c r="C29" i="46"/>
  <c r="C100" i="52"/>
  <c r="J48" i="1" s="1"/>
  <c r="C99" i="52"/>
  <c r="I48" i="1" s="1"/>
  <c r="C98" i="52"/>
  <c r="H48" i="1" s="1"/>
  <c r="C101" i="52"/>
  <c r="K48" i="1" s="1"/>
  <c r="B30" i="46" l="1"/>
  <c r="F29" i="46"/>
  <c r="C97" i="52"/>
  <c r="H115" i="52"/>
  <c r="G115" i="52"/>
  <c r="C112" i="52" l="1"/>
  <c r="G48" i="1"/>
  <c r="C30" i="46"/>
  <c r="A30" i="46"/>
  <c r="C115" i="52"/>
  <c r="I115" i="52"/>
  <c r="B115" i="52"/>
  <c r="V83" i="18"/>
  <c r="U83" i="18"/>
  <c r="O83" i="18"/>
  <c r="N83" i="18"/>
  <c r="M83" i="18"/>
  <c r="L83" i="18"/>
  <c r="K83" i="18"/>
  <c r="J83" i="18"/>
  <c r="I83" i="18"/>
  <c r="H83" i="18"/>
  <c r="G83" i="18"/>
  <c r="F83" i="18"/>
  <c r="E83" i="18"/>
  <c r="D83" i="18"/>
  <c r="C83" i="18"/>
  <c r="B83" i="18"/>
  <c r="Y48" i="1" l="1"/>
  <c r="B31" i="46"/>
  <c r="F30" i="46"/>
  <c r="C29" i="18"/>
  <c r="C36" i="18" s="1"/>
  <c r="D29" i="18"/>
  <c r="D36" i="18" s="1"/>
  <c r="D40" i="18" s="1"/>
  <c r="E29" i="18"/>
  <c r="E36" i="18" s="1"/>
  <c r="E40" i="18" s="1"/>
  <c r="F29" i="18"/>
  <c r="F36" i="18" s="1"/>
  <c r="F40" i="18" s="1"/>
  <c r="H29" i="18"/>
  <c r="H36" i="18" s="1"/>
  <c r="H40" i="18" s="1"/>
  <c r="I29" i="18"/>
  <c r="I36" i="18" s="1"/>
  <c r="I40" i="18" s="1"/>
  <c r="J29" i="18"/>
  <c r="J36" i="18" s="1"/>
  <c r="J40" i="18" s="1"/>
  <c r="L29" i="18"/>
  <c r="L36" i="18" s="1"/>
  <c r="L40" i="18" s="1"/>
  <c r="M29" i="18"/>
  <c r="M36" i="18" s="1"/>
  <c r="M40" i="18" s="1"/>
  <c r="U29" i="18"/>
  <c r="U36" i="18" s="1"/>
  <c r="U40" i="18" s="1"/>
  <c r="N29" i="18"/>
  <c r="N36" i="18" s="1"/>
  <c r="N40" i="18" s="1"/>
  <c r="K29" i="18"/>
  <c r="K36" i="18" s="1"/>
  <c r="K40" i="18" s="1"/>
  <c r="C31" i="46" l="1"/>
  <c r="A31" i="46"/>
  <c r="U42" i="18"/>
  <c r="M42" i="18"/>
  <c r="K42" i="18"/>
  <c r="L42" i="18"/>
  <c r="F42" i="18"/>
  <c r="N42" i="18"/>
  <c r="J42" i="18"/>
  <c r="I42" i="18"/>
  <c r="D42" i="18"/>
  <c r="H42" i="18"/>
  <c r="C42" i="18"/>
  <c r="G29" i="18"/>
  <c r="G36" i="18" s="1"/>
  <c r="G40" i="18" s="1"/>
  <c r="O29" i="18"/>
  <c r="O36" i="18" s="1"/>
  <c r="O40" i="18" s="1"/>
  <c r="V29" i="18"/>
  <c r="V36" i="18" s="1"/>
  <c r="V40" i="18" s="1"/>
  <c r="N60" i="18" l="1" a="1"/>
  <c r="N60" i="18" s="1"/>
  <c r="N58" i="18" a="1"/>
  <c r="N58" i="18" s="1"/>
  <c r="N59" i="18" a="1"/>
  <c r="N59" i="18" s="1"/>
  <c r="F60" i="18" a="1"/>
  <c r="F60" i="18" s="1"/>
  <c r="F58" i="18" a="1"/>
  <c r="F58" i="18" s="1"/>
  <c r="F59" i="18" a="1"/>
  <c r="F59" i="18" s="1"/>
  <c r="C59" i="18" a="1"/>
  <c r="C59" i="18" s="1"/>
  <c r="C60" i="18" a="1"/>
  <c r="C60" i="18" s="1"/>
  <c r="C58" i="18" a="1"/>
  <c r="C58" i="18" s="1"/>
  <c r="M60" i="18" a="1"/>
  <c r="M60" i="18" s="1"/>
  <c r="M58" i="18" a="1"/>
  <c r="M58" i="18" s="1"/>
  <c r="M59" i="18" a="1"/>
  <c r="M59" i="18" s="1"/>
  <c r="I59" i="18" a="1"/>
  <c r="I59" i="18" s="1"/>
  <c r="I60" i="18" a="1"/>
  <c r="I60" i="18" s="1"/>
  <c r="I58" i="18" a="1"/>
  <c r="I58" i="18" s="1"/>
  <c r="K59" i="18" a="1"/>
  <c r="K59" i="18" s="1"/>
  <c r="K60" i="18" a="1"/>
  <c r="K60" i="18" s="1"/>
  <c r="K58" i="18" a="1"/>
  <c r="K58" i="18" s="1"/>
  <c r="L60" i="18" a="1"/>
  <c r="L60" i="18" s="1"/>
  <c r="L58" i="18" a="1"/>
  <c r="L58" i="18" s="1"/>
  <c r="L59" i="18" a="1"/>
  <c r="L59" i="18" s="1"/>
  <c r="H58" i="18" a="1"/>
  <c r="H58" i="18" s="1"/>
  <c r="H59" i="18" a="1"/>
  <c r="H59" i="18" s="1"/>
  <c r="H60" i="18" a="1"/>
  <c r="H60" i="18" s="1"/>
  <c r="D60" i="18" a="1"/>
  <c r="D60" i="18" s="1"/>
  <c r="D58" i="18" a="1"/>
  <c r="D58" i="18" s="1"/>
  <c r="D59" i="18" a="1"/>
  <c r="D59" i="18" s="1"/>
  <c r="U60" i="18" a="1"/>
  <c r="U60" i="18" s="1"/>
  <c r="U58" i="18" a="1"/>
  <c r="U58" i="18" s="1"/>
  <c r="U59" i="18" a="1"/>
  <c r="U59" i="18" s="1"/>
  <c r="E60" i="18" a="1"/>
  <c r="E60" i="18" s="1"/>
  <c r="E59" i="18" a="1"/>
  <c r="E59" i="18" s="1"/>
  <c r="E58" i="18" a="1"/>
  <c r="E58" i="18" s="1"/>
  <c r="J59" i="18" a="1"/>
  <c r="J59" i="18" s="1"/>
  <c r="J60" i="18" a="1"/>
  <c r="J60" i="18" s="1"/>
  <c r="J58" i="18" a="1"/>
  <c r="J58" i="18" s="1"/>
  <c r="F31" i="46"/>
  <c r="B32" i="46"/>
  <c r="E54" i="18" a="1"/>
  <c r="E54" i="18" s="1"/>
  <c r="E56" i="18" a="1"/>
  <c r="E56" i="18" s="1"/>
  <c r="E55" i="18" a="1"/>
  <c r="E55" i="18" s="1"/>
  <c r="E57" i="18" a="1"/>
  <c r="E57" i="18" s="1"/>
  <c r="E52" i="18" a="1"/>
  <c r="E52" i="18" s="1"/>
  <c r="E53" i="18" a="1"/>
  <c r="E53" i="18" s="1"/>
  <c r="J52" i="18" a="1"/>
  <c r="J52" i="18" s="1"/>
  <c r="J57" i="18" a="1"/>
  <c r="J57" i="18" s="1"/>
  <c r="J53" i="18" a="1"/>
  <c r="J53" i="18" s="1"/>
  <c r="J54" i="18" a="1"/>
  <c r="J54" i="18" s="1"/>
  <c r="J55" i="18" a="1"/>
  <c r="J55" i="18" s="1"/>
  <c r="J56" i="18" a="1"/>
  <c r="J56" i="18" s="1"/>
  <c r="C54" i="18" a="1"/>
  <c r="C54" i="18" s="1"/>
  <c r="C53" i="18" a="1"/>
  <c r="C53" i="18" s="1"/>
  <c r="C52" i="18" a="1"/>
  <c r="C52" i="18" s="1"/>
  <c r="C55" i="18" a="1"/>
  <c r="C55" i="18" s="1"/>
  <c r="C56" i="18" a="1"/>
  <c r="C56" i="18" s="1"/>
  <c r="C57" i="18" a="1"/>
  <c r="C57" i="18" s="1"/>
  <c r="H56" i="18" a="1"/>
  <c r="H56" i="18" s="1"/>
  <c r="H52" i="18" a="1"/>
  <c r="H52" i="18" s="1"/>
  <c r="H57" i="18" a="1"/>
  <c r="H57" i="18" s="1"/>
  <c r="H53" i="18" a="1"/>
  <c r="H53" i="18" s="1"/>
  <c r="H54" i="18" a="1"/>
  <c r="H54" i="18" s="1"/>
  <c r="H55" i="18" a="1"/>
  <c r="H55" i="18" s="1"/>
  <c r="M54" i="18" a="1"/>
  <c r="M54" i="18" s="1"/>
  <c r="M55" i="18" a="1"/>
  <c r="M55" i="18" s="1"/>
  <c r="M57" i="18" a="1"/>
  <c r="M57" i="18" s="1"/>
  <c r="M56" i="18" a="1"/>
  <c r="M56" i="18" s="1"/>
  <c r="M52" i="18" a="1"/>
  <c r="M52" i="18" s="1"/>
  <c r="M53" i="18" a="1"/>
  <c r="M53" i="18" s="1"/>
  <c r="N52" i="18" a="1"/>
  <c r="N52" i="18" s="1"/>
  <c r="N56" i="18" a="1"/>
  <c r="N56" i="18" s="1"/>
  <c r="N57" i="18" a="1"/>
  <c r="N57" i="18" s="1"/>
  <c r="N53" i="18" a="1"/>
  <c r="N53" i="18" s="1"/>
  <c r="N54" i="18" a="1"/>
  <c r="N54" i="18" s="1"/>
  <c r="N55" i="18" a="1"/>
  <c r="N55" i="18" s="1"/>
  <c r="F52" i="18" a="1"/>
  <c r="F52" i="18" s="1"/>
  <c r="F56" i="18" a="1"/>
  <c r="F56" i="18" s="1"/>
  <c r="F57" i="18" a="1"/>
  <c r="F57" i="18" s="1"/>
  <c r="F53" i="18" a="1"/>
  <c r="F53" i="18" s="1"/>
  <c r="F54" i="18" a="1"/>
  <c r="F54" i="18" s="1"/>
  <c r="F55" i="18" a="1"/>
  <c r="F55" i="18" s="1"/>
  <c r="L56" i="18" a="1"/>
  <c r="L56" i="18" s="1"/>
  <c r="L57" i="18" a="1"/>
  <c r="L57" i="18" s="1"/>
  <c r="L52" i="18" a="1"/>
  <c r="L52" i="18" s="1"/>
  <c r="L53" i="18" a="1"/>
  <c r="L53" i="18" s="1"/>
  <c r="L54" i="18" a="1"/>
  <c r="L54" i="18" s="1"/>
  <c r="L55" i="18" a="1"/>
  <c r="L55" i="18" s="1"/>
  <c r="K53" i="18" a="1"/>
  <c r="K53" i="18" s="1"/>
  <c r="K54" i="18" a="1"/>
  <c r="K54" i="18" s="1"/>
  <c r="K52" i="18" a="1"/>
  <c r="K52" i="18" s="1"/>
  <c r="K55" i="18" a="1"/>
  <c r="K55" i="18" s="1"/>
  <c r="K56" i="18" a="1"/>
  <c r="K56" i="18" s="1"/>
  <c r="K57" i="18" a="1"/>
  <c r="K57" i="18" s="1"/>
  <c r="D56" i="18" a="1"/>
  <c r="D56" i="18" s="1"/>
  <c r="D57" i="18" a="1"/>
  <c r="D57" i="18" s="1"/>
  <c r="D52" i="18" a="1"/>
  <c r="D52" i="18" s="1"/>
  <c r="D53" i="18" a="1"/>
  <c r="D53" i="18" s="1"/>
  <c r="D55" i="18" a="1"/>
  <c r="D55" i="18" s="1"/>
  <c r="D54" i="18" a="1"/>
  <c r="D54" i="18" s="1"/>
  <c r="I54" i="18" a="1"/>
  <c r="I54" i="18" s="1"/>
  <c r="I57" i="18" a="1"/>
  <c r="I57" i="18" s="1"/>
  <c r="I55" i="18" a="1"/>
  <c r="I55" i="18" s="1"/>
  <c r="I56" i="18" a="1"/>
  <c r="I56" i="18" s="1"/>
  <c r="I52" i="18" a="1"/>
  <c r="I52" i="18" s="1"/>
  <c r="I53" i="18" a="1"/>
  <c r="I53" i="18" s="1"/>
  <c r="U54" i="18" a="1"/>
  <c r="U54" i="18" s="1"/>
  <c r="U55" i="18" a="1"/>
  <c r="U55" i="18" s="1"/>
  <c r="U56" i="18" a="1"/>
  <c r="U56" i="18" s="1"/>
  <c r="U57" i="18" a="1"/>
  <c r="U57" i="18" s="1"/>
  <c r="U52" i="18" a="1"/>
  <c r="U52" i="18" s="1"/>
  <c r="U53" i="18" a="1"/>
  <c r="U53" i="18" s="1"/>
  <c r="E49" i="18" a="1"/>
  <c r="E49" i="18" s="1"/>
  <c r="E47" i="18" a="1"/>
  <c r="E47" i="18" s="1"/>
  <c r="E50" i="18" a="1"/>
  <c r="E50" i="18" s="1"/>
  <c r="E51" i="18" a="1"/>
  <c r="E51" i="18" s="1"/>
  <c r="E48" i="18" a="1"/>
  <c r="E48" i="18" s="1"/>
  <c r="L48" i="18" a="1"/>
  <c r="L48" i="18" s="1"/>
  <c r="L49" i="18" a="1"/>
  <c r="L49" i="18" s="1"/>
  <c r="L50" i="18" a="1"/>
  <c r="L50" i="18" s="1"/>
  <c r="L51" i="18" a="1"/>
  <c r="L51" i="18" s="1"/>
  <c r="L47" i="18" a="1"/>
  <c r="L47" i="18" s="1"/>
  <c r="H48" i="18" a="1"/>
  <c r="H48" i="18" s="1"/>
  <c r="H47" i="18" a="1"/>
  <c r="H47" i="18" s="1"/>
  <c r="H49" i="18" a="1"/>
  <c r="H49" i="18" s="1"/>
  <c r="H51" i="18" a="1"/>
  <c r="H51" i="18" s="1"/>
  <c r="H50" i="18" a="1"/>
  <c r="H50" i="18" s="1"/>
  <c r="J50" i="18" a="1"/>
  <c r="J50" i="18" s="1"/>
  <c r="J48" i="18" a="1"/>
  <c r="J48" i="18" s="1"/>
  <c r="J49" i="18" a="1"/>
  <c r="J49" i="18" s="1"/>
  <c r="J51" i="18" a="1"/>
  <c r="J51" i="18" s="1"/>
  <c r="J47" i="18" a="1"/>
  <c r="J47" i="18" s="1"/>
  <c r="K51" i="18" a="1"/>
  <c r="K51" i="18" s="1"/>
  <c r="K47" i="18" a="1"/>
  <c r="K47" i="18" s="1"/>
  <c r="K49" i="18" a="1"/>
  <c r="K49" i="18" s="1"/>
  <c r="K48" i="18" a="1"/>
  <c r="K48" i="18" s="1"/>
  <c r="K50" i="18" a="1"/>
  <c r="K50" i="18" s="1"/>
  <c r="D48" i="18" a="1"/>
  <c r="D48" i="18" s="1"/>
  <c r="D50" i="18" a="1"/>
  <c r="D50" i="18" s="1"/>
  <c r="D51" i="18" a="1"/>
  <c r="D51" i="18" s="1"/>
  <c r="D49" i="18" a="1"/>
  <c r="D49" i="18" s="1"/>
  <c r="D47" i="18" a="1"/>
  <c r="D47" i="18" s="1"/>
  <c r="N50" i="18" a="1"/>
  <c r="N50" i="18" s="1"/>
  <c r="N51" i="18" a="1"/>
  <c r="N51" i="18" s="1"/>
  <c r="N47" i="18" a="1"/>
  <c r="N47" i="18" s="1"/>
  <c r="N48" i="18" a="1"/>
  <c r="N48" i="18" s="1"/>
  <c r="N49" i="18" a="1"/>
  <c r="N49" i="18" s="1"/>
  <c r="M49" i="18" a="1"/>
  <c r="M49" i="18" s="1"/>
  <c r="M50" i="18" a="1"/>
  <c r="M50" i="18" s="1"/>
  <c r="M51" i="18" a="1"/>
  <c r="M51" i="18" s="1"/>
  <c r="M47" i="18" a="1"/>
  <c r="M47" i="18" s="1"/>
  <c r="M48" i="18" a="1"/>
  <c r="M48" i="18" s="1"/>
  <c r="I49" i="18" a="1"/>
  <c r="I49" i="18" s="1"/>
  <c r="I51" i="18" a="1"/>
  <c r="I51" i="18" s="1"/>
  <c r="I48" i="18" a="1"/>
  <c r="I48" i="18" s="1"/>
  <c r="I50" i="18" a="1"/>
  <c r="I50" i="18" s="1"/>
  <c r="I47" i="18" a="1"/>
  <c r="I47" i="18" s="1"/>
  <c r="F50" i="18" a="1"/>
  <c r="F50" i="18" s="1"/>
  <c r="F51" i="18" a="1"/>
  <c r="F51" i="18" s="1"/>
  <c r="F47" i="18" a="1"/>
  <c r="F47" i="18" s="1"/>
  <c r="F48" i="18" a="1"/>
  <c r="F48" i="18" s="1"/>
  <c r="F49" i="18" a="1"/>
  <c r="F49" i="18" s="1"/>
  <c r="U49" i="18" a="1"/>
  <c r="U49" i="18" s="1"/>
  <c r="U51" i="18" a="1"/>
  <c r="U51" i="18" s="1"/>
  <c r="U50" i="18" a="1"/>
  <c r="U50" i="18" s="1"/>
  <c r="U47" i="18" a="1"/>
  <c r="U47" i="18" s="1"/>
  <c r="U48" i="18" a="1"/>
  <c r="U48" i="18" s="1"/>
  <c r="C48" i="18" a="1"/>
  <c r="C48" i="18" s="1"/>
  <c r="C51" i="18" a="1"/>
  <c r="C51" i="18" s="1"/>
  <c r="C50" i="18" a="1"/>
  <c r="C50" i="18" s="1"/>
  <c r="C49" i="18" a="1"/>
  <c r="C49" i="18" s="1"/>
  <c r="C47" i="18" a="1"/>
  <c r="C47" i="18" s="1"/>
  <c r="V42" i="18"/>
  <c r="O42" i="18"/>
  <c r="G42" i="18"/>
  <c r="B42" i="18"/>
  <c r="B11" i="16"/>
  <c r="B22" i="16" s="1"/>
  <c r="L62" i="18" l="1"/>
  <c r="L64" i="18" s="1"/>
  <c r="E62" i="18"/>
  <c r="E64" i="18" s="1"/>
  <c r="D62" i="18"/>
  <c r="D64" i="18" s="1"/>
  <c r="C62" i="18"/>
  <c r="C64" i="18" s="1"/>
  <c r="M62" i="18"/>
  <c r="M64" i="18" s="1"/>
  <c r="U62" i="18"/>
  <c r="U64" i="18" s="1"/>
  <c r="K62" i="18"/>
  <c r="K64" i="18" s="1"/>
  <c r="I62" i="18"/>
  <c r="I64" i="18" s="1"/>
  <c r="J62" i="18"/>
  <c r="J64" i="18" s="1"/>
  <c r="H62" i="18"/>
  <c r="H64" i="18" s="1"/>
  <c r="N62" i="18"/>
  <c r="N64" i="18" s="1"/>
  <c r="F62" i="18"/>
  <c r="F64" i="18" s="1"/>
  <c r="B59" i="18" a="1"/>
  <c r="B59" i="18" s="1"/>
  <c r="B58" i="18" a="1"/>
  <c r="B58" i="18" s="1"/>
  <c r="B60" i="18" a="1"/>
  <c r="B60" i="18" s="1"/>
  <c r="O58" i="18" a="1"/>
  <c r="O58" i="18" s="1"/>
  <c r="O59" i="18" a="1"/>
  <c r="O59" i="18" s="1"/>
  <c r="O60" i="18" a="1"/>
  <c r="O60" i="18" s="1"/>
  <c r="V60" i="18" a="1"/>
  <c r="V60" i="18" s="1"/>
  <c r="V58" i="18" a="1"/>
  <c r="V58" i="18" s="1"/>
  <c r="V59" i="18" a="1"/>
  <c r="V59" i="18" s="1"/>
  <c r="G58" i="18" a="1"/>
  <c r="G58" i="18" s="1"/>
  <c r="G59" i="18" a="1"/>
  <c r="G59" i="18" s="1"/>
  <c r="G60" i="18" a="1"/>
  <c r="G60" i="18" s="1"/>
  <c r="A32" i="46"/>
  <c r="C32" i="46"/>
  <c r="O53" i="18" a="1"/>
  <c r="O53" i="18" s="1"/>
  <c r="O52" i="18" a="1"/>
  <c r="O52" i="18" s="1"/>
  <c r="O54" i="18" a="1"/>
  <c r="O54" i="18" s="1"/>
  <c r="O55" i="18" a="1"/>
  <c r="O55" i="18" s="1"/>
  <c r="O56" i="18" a="1"/>
  <c r="O56" i="18" s="1"/>
  <c r="O57" i="18" a="1"/>
  <c r="O57" i="18" s="1"/>
  <c r="V52" i="18" a="1"/>
  <c r="V52" i="18" s="1"/>
  <c r="V56" i="18" a="1"/>
  <c r="V56" i="18" s="1"/>
  <c r="V53" i="18" a="1"/>
  <c r="V53" i="18" s="1"/>
  <c r="V55" i="18" a="1"/>
  <c r="V55" i="18" s="1"/>
  <c r="V54" i="18" a="1"/>
  <c r="V54" i="18" s="1"/>
  <c r="V57" i="18" a="1"/>
  <c r="V57" i="18" s="1"/>
  <c r="B52" i="18" a="1"/>
  <c r="B52" i="18" s="1"/>
  <c r="B54" i="18" a="1"/>
  <c r="B54" i="18" s="1"/>
  <c r="B55" i="18" a="1"/>
  <c r="B55" i="18" s="1"/>
  <c r="B56" i="18" a="1"/>
  <c r="B56" i="18" s="1"/>
  <c r="B57" i="18" a="1"/>
  <c r="B57" i="18" s="1"/>
  <c r="B53" i="18" a="1"/>
  <c r="B53" i="18" s="1"/>
  <c r="G53" i="18" a="1"/>
  <c r="G53" i="18" s="1"/>
  <c r="G52" i="18" a="1"/>
  <c r="G52" i="18" s="1"/>
  <c r="G54" i="18" a="1"/>
  <c r="G54" i="18" s="1"/>
  <c r="G55" i="18" a="1"/>
  <c r="G55" i="18" s="1"/>
  <c r="G56" i="18" a="1"/>
  <c r="G56" i="18" s="1"/>
  <c r="G57" i="18" a="1"/>
  <c r="G57" i="18" s="1"/>
  <c r="V50" i="18" a="1"/>
  <c r="V50" i="18" s="1"/>
  <c r="V49" i="18" a="1"/>
  <c r="V49" i="18" s="1"/>
  <c r="V51" i="18" a="1"/>
  <c r="V51" i="18" s="1"/>
  <c r="V47" i="18" a="1"/>
  <c r="V47" i="18" s="1"/>
  <c r="V48" i="18" a="1"/>
  <c r="V48" i="18" s="1"/>
  <c r="G51" i="18" a="1"/>
  <c r="G51" i="18" s="1"/>
  <c r="G47" i="18" a="1"/>
  <c r="G47" i="18" s="1"/>
  <c r="G48" i="18" a="1"/>
  <c r="G48" i="18" s="1"/>
  <c r="G49" i="18" a="1"/>
  <c r="G49" i="18" s="1"/>
  <c r="G50" i="18" a="1"/>
  <c r="G50" i="18" s="1"/>
  <c r="O51" i="18" a="1"/>
  <c r="O51" i="18" s="1"/>
  <c r="O47" i="18" a="1"/>
  <c r="O47" i="18" s="1"/>
  <c r="O50" i="18" a="1"/>
  <c r="O50" i="18" s="1"/>
  <c r="O48" i="18" a="1"/>
  <c r="O48" i="18" s="1"/>
  <c r="O49" i="18" a="1"/>
  <c r="O49" i="18" s="1"/>
  <c r="B51" i="18" a="1"/>
  <c r="B51" i="18" s="1"/>
  <c r="B47" i="18" a="1"/>
  <c r="B47" i="18" s="1"/>
  <c r="B50" i="18" a="1"/>
  <c r="B50" i="18" s="1"/>
  <c r="B49" i="18" a="1"/>
  <c r="B49" i="18" s="1"/>
  <c r="B48" i="18" a="1"/>
  <c r="B48" i="18" s="1"/>
  <c r="B26" i="16"/>
  <c r="T21" i="1" l="1"/>
  <c r="S21" i="1"/>
  <c r="R21" i="1"/>
  <c r="G62" i="18"/>
  <c r="G64" i="18" s="1"/>
  <c r="O62" i="18"/>
  <c r="O64" i="18" s="1"/>
  <c r="V62" i="18"/>
  <c r="V64" i="18" s="1"/>
  <c r="B62" i="18"/>
  <c r="B64" i="18" s="1"/>
  <c r="M21" i="1"/>
  <c r="Q21" i="1"/>
  <c r="N21" i="1"/>
  <c r="P21" i="1"/>
  <c r="O21" i="1"/>
  <c r="B33" i="46"/>
  <c r="F32" i="46"/>
  <c r="L21" i="1"/>
  <c r="B31" i="16"/>
  <c r="B38" i="16" l="1"/>
  <c r="K19" i="1" s="1"/>
  <c r="B47" i="16"/>
  <c r="T19" i="1" s="1"/>
  <c r="B45" i="16"/>
  <c r="R19" i="1" s="1"/>
  <c r="B46" i="16"/>
  <c r="S19" i="1" s="1"/>
  <c r="B35" i="16"/>
  <c r="H19" i="1" s="1"/>
  <c r="B36" i="16"/>
  <c r="A33" i="46"/>
  <c r="C33" i="46"/>
  <c r="B37" i="16"/>
  <c r="B34" i="16"/>
  <c r="G19" i="1" s="1"/>
  <c r="B39" i="16"/>
  <c r="L19" i="1" s="1"/>
  <c r="B40" i="16"/>
  <c r="M19" i="1" s="1"/>
  <c r="B43" i="16"/>
  <c r="P19" i="1" s="1"/>
  <c r="B42" i="16"/>
  <c r="O19" i="1" s="1"/>
  <c r="B44" i="16"/>
  <c r="Q19" i="1" s="1"/>
  <c r="B41" i="16"/>
  <c r="N19" i="1" s="1"/>
  <c r="B49" i="16" l="1"/>
  <c r="B51" i="16" s="1"/>
  <c r="B34" i="46"/>
  <c r="F33" i="46"/>
  <c r="R13" i="20"/>
  <c r="Q13" i="20"/>
  <c r="P13" i="20"/>
  <c r="O13" i="20"/>
  <c r="N13" i="20"/>
  <c r="M13" i="20"/>
  <c r="L13" i="20"/>
  <c r="K13" i="20"/>
  <c r="J13" i="20"/>
  <c r="I13" i="20"/>
  <c r="H13" i="20"/>
  <c r="G13" i="20"/>
  <c r="F13" i="20"/>
  <c r="E13" i="20"/>
  <c r="D13" i="20"/>
  <c r="O146" i="1" l="1"/>
  <c r="A34" i="46"/>
  <c r="C34" i="46"/>
  <c r="B26" i="1"/>
  <c r="N147" i="1" l="1"/>
  <c r="P145" i="1"/>
  <c r="P146" i="1"/>
  <c r="O147" i="1"/>
  <c r="O145" i="1"/>
  <c r="N146" i="1"/>
  <c r="N145" i="1"/>
  <c r="B35" i="46"/>
  <c r="F34" i="46"/>
  <c r="B12" i="1"/>
  <c r="B25" i="1"/>
  <c r="B24" i="1"/>
  <c r="B23" i="1"/>
  <c r="B22" i="1"/>
  <c r="B21" i="1"/>
  <c r="B20" i="1"/>
  <c r="B19" i="1"/>
  <c r="B36" i="1"/>
  <c r="B42" i="1"/>
  <c r="B49" i="1"/>
  <c r="B48" i="1"/>
  <c r="A35" i="46" l="1"/>
  <c r="C35" i="46"/>
  <c r="C13" i="20"/>
  <c r="B13" i="20"/>
  <c r="E32" i="50"/>
  <c r="D32" i="50"/>
  <c r="C32" i="50"/>
  <c r="B32" i="50"/>
  <c r="I29" i="50"/>
  <c r="H29" i="50"/>
  <c r="G29" i="50"/>
  <c r="F29" i="50"/>
  <c r="E29" i="50"/>
  <c r="D29" i="50"/>
  <c r="C29" i="50"/>
  <c r="I32" i="50"/>
  <c r="H32" i="50"/>
  <c r="G32" i="50"/>
  <c r="F32" i="50"/>
  <c r="F35" i="46" l="1"/>
  <c r="B36" i="46"/>
  <c r="E33" i="50"/>
  <c r="D33" i="50"/>
  <c r="B33" i="50"/>
  <c r="I33" i="50"/>
  <c r="C33" i="50"/>
  <c r="C38" i="50" s="1"/>
  <c r="F33" i="50"/>
  <c r="G33" i="50"/>
  <c r="G38" i="50" s="1"/>
  <c r="H33" i="50"/>
  <c r="H38" i="50" s="1"/>
  <c r="C36" i="46" l="1"/>
  <c r="A36" i="46"/>
  <c r="B38" i="50"/>
  <c r="D38" i="50"/>
  <c r="I38" i="50"/>
  <c r="F38" i="50"/>
  <c r="E38" i="50"/>
  <c r="C40" i="50"/>
  <c r="G40" i="50"/>
  <c r="H40" i="50"/>
  <c r="B37" i="46" l="1"/>
  <c r="F36" i="46"/>
  <c r="I40" i="50"/>
  <c r="F40" i="50"/>
  <c r="D40" i="50"/>
  <c r="G56" i="1"/>
  <c r="E40" i="50"/>
  <c r="B40" i="50"/>
  <c r="Y56" i="1" l="1"/>
  <c r="AA56" i="1"/>
  <c r="C37" i="46"/>
  <c r="A37" i="46"/>
  <c r="F37" i="46" l="1"/>
  <c r="B38" i="46"/>
  <c r="H83" i="1"/>
  <c r="Y60" i="1"/>
  <c r="Y115" i="1" l="1"/>
  <c r="Y113" i="1" s="1"/>
  <c r="J83" i="1"/>
  <c r="M83" i="1"/>
  <c r="G57" i="1"/>
  <c r="C38" i="46"/>
  <c r="A38" i="46"/>
  <c r="Y101" i="1"/>
  <c r="Y105" i="1"/>
  <c r="I83" i="1"/>
  <c r="G85" i="1"/>
  <c r="Y94" i="1" l="1"/>
  <c r="B39" i="46"/>
  <c r="F38" i="46"/>
  <c r="G83" i="1"/>
  <c r="Y83" i="1" s="1"/>
  <c r="Y85" i="1"/>
  <c r="Y103" i="1"/>
  <c r="G99" i="1"/>
  <c r="Y99" i="1" s="1"/>
  <c r="J74" i="1"/>
  <c r="I74" i="1"/>
  <c r="Y92" i="1" l="1"/>
  <c r="M146" i="1"/>
  <c r="C39" i="46"/>
  <c r="F39" i="46" s="1"/>
  <c r="A39" i="46"/>
  <c r="M145" i="1" l="1"/>
  <c r="G5" i="46" l="1"/>
  <c r="E11" i="46" s="1"/>
  <c r="E12" i="46" l="1"/>
  <c r="I11" i="46"/>
  <c r="L11" i="46" l="1"/>
  <c r="G12" i="46" s="1"/>
  <c r="K11" i="46"/>
  <c r="I12" i="46"/>
  <c r="E13" i="46"/>
  <c r="K12" i="46" l="1"/>
  <c r="L12" i="46"/>
  <c r="G13" i="46" s="1"/>
  <c r="H12" i="46"/>
  <c r="E14" i="46"/>
  <c r="H13" i="46" l="1"/>
  <c r="I13" i="46"/>
  <c r="L13" i="46" s="1"/>
  <c r="G14" i="46" s="1"/>
  <c r="E15" i="46"/>
  <c r="K13" i="46" l="1"/>
  <c r="H14" i="46"/>
  <c r="I14" i="46"/>
  <c r="L14" i="46" s="1"/>
  <c r="G15" i="46" s="1"/>
  <c r="I15" i="46" s="1"/>
  <c r="E16" i="46"/>
  <c r="K14" i="46" l="1"/>
  <c r="E17" i="46"/>
  <c r="L15" i="46"/>
  <c r="G16" i="46" s="1"/>
  <c r="I16" i="46" s="1"/>
  <c r="K15" i="46"/>
  <c r="H15" i="46"/>
  <c r="E18" i="46" l="1"/>
  <c r="K16" i="46"/>
  <c r="L16" i="46"/>
  <c r="G17" i="46" s="1"/>
  <c r="I17" i="46" s="1"/>
  <c r="H16" i="46"/>
  <c r="E19" i="46" l="1"/>
  <c r="H17" i="46"/>
  <c r="K17" i="46"/>
  <c r="L17" i="46"/>
  <c r="G18" i="46" s="1"/>
  <c r="I18" i="46" s="1"/>
  <c r="E20" i="46" l="1"/>
  <c r="H18" i="46"/>
  <c r="K18" i="46"/>
  <c r="L18" i="46"/>
  <c r="G19" i="46" s="1"/>
  <c r="E21" i="46" l="1"/>
  <c r="H19" i="46"/>
  <c r="I19" i="46"/>
  <c r="K19" i="46" s="1"/>
  <c r="L19" i="46" l="1"/>
  <c r="G20" i="46" s="1"/>
  <c r="E22" i="46"/>
  <c r="E23" i="46" l="1"/>
  <c r="H20" i="46"/>
  <c r="I20" i="46"/>
  <c r="K20" i="46" s="1"/>
  <c r="E24" i="46" l="1"/>
  <c r="L20" i="46"/>
  <c r="G21" i="46" s="1"/>
  <c r="E25" i="46" l="1"/>
  <c r="H21" i="46"/>
  <c r="I21" i="46"/>
  <c r="L21" i="46" s="1"/>
  <c r="G22" i="46" s="1"/>
  <c r="K21" i="46" l="1"/>
  <c r="H22" i="46"/>
  <c r="I22" i="46"/>
  <c r="L22" i="46" s="1"/>
  <c r="G23" i="46" s="1"/>
  <c r="E26" i="46"/>
  <c r="K22" i="46" l="1"/>
  <c r="H23" i="46"/>
  <c r="I23" i="46"/>
  <c r="K23" i="46" s="1"/>
  <c r="E27" i="46"/>
  <c r="L23" i="46" l="1"/>
  <c r="G24" i="46" s="1"/>
  <c r="H24" i="46" s="1"/>
  <c r="E28" i="46"/>
  <c r="I24" i="46" l="1"/>
  <c r="K24" i="46" s="1"/>
  <c r="E29" i="46"/>
  <c r="L24" i="46" l="1"/>
  <c r="G25" i="46" s="1"/>
  <c r="I25" i="46" s="1"/>
  <c r="L25" i="46" s="1"/>
  <c r="G26" i="46" s="1"/>
  <c r="E30" i="46"/>
  <c r="H25" i="46" l="1"/>
  <c r="K25" i="46"/>
  <c r="H26" i="46"/>
  <c r="I26" i="46"/>
  <c r="L26" i="46" s="1"/>
  <c r="G27" i="46" s="1"/>
  <c r="E31" i="46"/>
  <c r="H27" i="46" l="1"/>
  <c r="I27" i="46"/>
  <c r="L27" i="46" s="1"/>
  <c r="G28" i="46" s="1"/>
  <c r="K26" i="46"/>
  <c r="E32" i="46"/>
  <c r="K27" i="46" l="1"/>
  <c r="H28" i="46"/>
  <c r="I28" i="46"/>
  <c r="K28" i="46" s="1"/>
  <c r="E33" i="46"/>
  <c r="L28" i="46" l="1"/>
  <c r="G29" i="46" s="1"/>
  <c r="I29" i="46" s="1"/>
  <c r="K29" i="46" s="1"/>
  <c r="E34" i="46"/>
  <c r="H29" i="46" l="1"/>
  <c r="E35" i="46"/>
  <c r="L29" i="46"/>
  <c r="G30" i="46" s="1"/>
  <c r="E36" i="46" l="1"/>
  <c r="H30" i="46"/>
  <c r="I30" i="46"/>
  <c r="L30" i="46" s="1"/>
  <c r="G31" i="46" s="1"/>
  <c r="K30" i="46" l="1"/>
  <c r="H31" i="46"/>
  <c r="I31" i="46"/>
  <c r="K31" i="46" s="1"/>
  <c r="E37" i="46"/>
  <c r="B40" i="46"/>
  <c r="E38" i="46" l="1"/>
  <c r="L31" i="46"/>
  <c r="G32" i="46" s="1"/>
  <c r="C40" i="46"/>
  <c r="A40" i="46"/>
  <c r="E39" i="46" l="1"/>
  <c r="H32" i="46"/>
  <c r="I32" i="46"/>
  <c r="K32" i="46" s="1"/>
  <c r="B41" i="46"/>
  <c r="F40" i="46"/>
  <c r="E40" i="46" l="1"/>
  <c r="L32" i="46"/>
  <c r="G33" i="46" s="1"/>
  <c r="C41" i="46"/>
  <c r="A41" i="46"/>
  <c r="H33" i="46" l="1"/>
  <c r="I33" i="46"/>
  <c r="K33" i="46" s="1"/>
  <c r="E41" i="46"/>
  <c r="F41" i="46"/>
  <c r="B42" i="46"/>
  <c r="L33" i="46" l="1"/>
  <c r="G34" i="46" s="1"/>
  <c r="I34" i="46" s="1"/>
  <c r="K34" i="46" s="1"/>
  <c r="E42" i="46"/>
  <c r="A42" i="46"/>
  <c r="C42" i="46"/>
  <c r="H34" i="46" l="1"/>
  <c r="E43" i="46"/>
  <c r="L34" i="46"/>
  <c r="G35" i="46" s="1"/>
  <c r="F42" i="46"/>
  <c r="B43" i="46"/>
  <c r="H35" i="46" l="1"/>
  <c r="I35" i="46"/>
  <c r="L35" i="46" s="1"/>
  <c r="G36" i="46" s="1"/>
  <c r="E44" i="46"/>
  <c r="A43" i="46"/>
  <c r="C43" i="46"/>
  <c r="H36" i="46" l="1"/>
  <c r="I36" i="46"/>
  <c r="K36" i="46" s="1"/>
  <c r="E45" i="46"/>
  <c r="K35" i="46"/>
  <c r="F43" i="46"/>
  <c r="B44" i="46"/>
  <c r="E46" i="46" l="1"/>
  <c r="L36" i="46"/>
  <c r="G37" i="46" s="1"/>
  <c r="C44" i="46"/>
  <c r="A44" i="46"/>
  <c r="H37" i="46" l="1"/>
  <c r="I37" i="46"/>
  <c r="K37" i="46" s="1"/>
  <c r="E47" i="46"/>
  <c r="B45" i="46"/>
  <c r="F44" i="46"/>
  <c r="E48" i="46" l="1"/>
  <c r="L37" i="46"/>
  <c r="G38" i="46" s="1"/>
  <c r="C45" i="46"/>
  <c r="A45" i="46"/>
  <c r="H38" i="46" l="1"/>
  <c r="I38" i="46"/>
  <c r="L38" i="46" s="1"/>
  <c r="G39" i="46" s="1"/>
  <c r="E49" i="46"/>
  <c r="F45" i="46"/>
  <c r="B46" i="46"/>
  <c r="K38" i="46" l="1"/>
  <c r="H39" i="46"/>
  <c r="I39" i="46"/>
  <c r="L39" i="46" s="1"/>
  <c r="G40" i="46" s="1"/>
  <c r="E50" i="46"/>
  <c r="A46" i="46"/>
  <c r="C46" i="46"/>
  <c r="H40" i="46" l="1"/>
  <c r="I40" i="46"/>
  <c r="K40" i="46" s="1"/>
  <c r="E51" i="46"/>
  <c r="K39" i="46"/>
  <c r="B47" i="46"/>
  <c r="F46" i="46"/>
  <c r="L40" i="46" l="1"/>
  <c r="G41" i="46" s="1"/>
  <c r="I41" i="46" s="1"/>
  <c r="L41" i="46" s="1"/>
  <c r="G42" i="46" s="1"/>
  <c r="E52" i="46"/>
  <c r="A47" i="46"/>
  <c r="C47" i="46"/>
  <c r="H41" i="46" l="1"/>
  <c r="H42" i="46"/>
  <c r="I42" i="46"/>
  <c r="K42" i="46" s="1"/>
  <c r="K41" i="46"/>
  <c r="E53" i="46"/>
  <c r="F47" i="46"/>
  <c r="B48" i="46"/>
  <c r="L42" i="46" l="1"/>
  <c r="G43" i="46" s="1"/>
  <c r="H43" i="46" s="1"/>
  <c r="E54" i="46"/>
  <c r="C48" i="46"/>
  <c r="A48" i="46"/>
  <c r="I43" i="46" l="1"/>
  <c r="L43" i="46" s="1"/>
  <c r="G44" i="46" s="1"/>
  <c r="E55" i="46"/>
  <c r="F48" i="46"/>
  <c r="B49" i="46"/>
  <c r="H44" i="46" l="1"/>
  <c r="I44" i="46"/>
  <c r="K43" i="46"/>
  <c r="E56" i="46"/>
  <c r="A49" i="46"/>
  <c r="C49" i="46"/>
  <c r="L44" i="46" l="1"/>
  <c r="G45" i="46" s="1"/>
  <c r="K44" i="46"/>
  <c r="E57" i="46"/>
  <c r="F49" i="46"/>
  <c r="B50" i="46"/>
  <c r="I45" i="46" l="1"/>
  <c r="H45" i="46"/>
  <c r="E58" i="46"/>
  <c r="C50" i="46"/>
  <c r="A50" i="46"/>
  <c r="L45" i="46" l="1"/>
  <c r="G46" i="46" s="1"/>
  <c r="K45" i="46"/>
  <c r="E59" i="46"/>
  <c r="B51" i="46"/>
  <c r="F50" i="46"/>
  <c r="I46" i="46" l="1"/>
  <c r="H46" i="46"/>
  <c r="E60" i="46"/>
  <c r="C51" i="46"/>
  <c r="A51" i="46"/>
  <c r="K46" i="46" l="1"/>
  <c r="L46" i="46"/>
  <c r="G47" i="46" s="1"/>
  <c r="E61" i="46"/>
  <c r="B52" i="46"/>
  <c r="F51" i="46"/>
  <c r="I47" i="46" l="1"/>
  <c r="H47" i="46"/>
  <c r="E62" i="46"/>
  <c r="A52" i="46"/>
  <c r="C52" i="46"/>
  <c r="K47" i="46" l="1"/>
  <c r="L47" i="46"/>
  <c r="G48" i="46" s="1"/>
  <c r="E63" i="46"/>
  <c r="F52" i="46"/>
  <c r="B53" i="46"/>
  <c r="H48" i="46" l="1"/>
  <c r="I48" i="46"/>
  <c r="L48" i="46" s="1"/>
  <c r="G49" i="46" s="1"/>
  <c r="K48" i="46"/>
  <c r="E64" i="46"/>
  <c r="E65" i="46" s="1"/>
  <c r="C53" i="46"/>
  <c r="A53" i="46"/>
  <c r="I49" i="46" l="1"/>
  <c r="H49" i="46"/>
  <c r="E66" i="46"/>
  <c r="F53" i="46"/>
  <c r="B54" i="46"/>
  <c r="K49" i="46" l="1"/>
  <c r="L49" i="46"/>
  <c r="G50" i="46" s="1"/>
  <c r="E67" i="46"/>
  <c r="C54" i="46"/>
  <c r="A54" i="46"/>
  <c r="H50" i="46" l="1"/>
  <c r="I50" i="46"/>
  <c r="E68" i="46"/>
  <c r="B55" i="46"/>
  <c r="F54" i="46"/>
  <c r="L50" i="46" l="1"/>
  <c r="G51" i="46" s="1"/>
  <c r="K50" i="46"/>
  <c r="E69" i="46"/>
  <c r="A55" i="46"/>
  <c r="C55" i="46"/>
  <c r="H51" i="46" l="1"/>
  <c r="I51" i="46"/>
  <c r="K51" i="46" s="1"/>
  <c r="L51" i="46"/>
  <c r="G52" i="46" s="1"/>
  <c r="E70" i="46"/>
  <c r="F55" i="46"/>
  <c r="B56" i="46"/>
  <c r="L52" i="46" l="1"/>
  <c r="G53" i="46" s="1"/>
  <c r="H52" i="46"/>
  <c r="I52" i="46"/>
  <c r="K52" i="46" s="1"/>
  <c r="E71" i="46"/>
  <c r="A56" i="46"/>
  <c r="C56" i="46"/>
  <c r="H53" i="46" l="1"/>
  <c r="I53" i="46"/>
  <c r="E72" i="46"/>
  <c r="E73" i="46" s="1"/>
  <c r="F56" i="46"/>
  <c r="B57" i="46"/>
  <c r="K53" i="46" l="1"/>
  <c r="L53" i="46"/>
  <c r="G54" i="46" s="1"/>
  <c r="E74" i="46"/>
  <c r="A57" i="46"/>
  <c r="C57" i="46"/>
  <c r="H54" i="46" l="1"/>
  <c r="I54" i="46"/>
  <c r="E75" i="46"/>
  <c r="E76" i="46" s="1"/>
  <c r="E77" i="46" s="1"/>
  <c r="E78" i="46" s="1"/>
  <c r="E79" i="46" s="1"/>
  <c r="E80" i="46" s="1"/>
  <c r="E81" i="46" s="1"/>
  <c r="E82" i="46" s="1"/>
  <c r="E83" i="46" s="1"/>
  <c r="E84" i="46" s="1"/>
  <c r="E85" i="46" s="1"/>
  <c r="E86" i="46" s="1"/>
  <c r="E87" i="46" s="1"/>
  <c r="E88" i="46" s="1"/>
  <c r="E89" i="46" s="1"/>
  <c r="E90" i="46" s="1"/>
  <c r="E91" i="46" s="1"/>
  <c r="E92" i="46" s="1"/>
  <c r="E93" i="46" s="1"/>
  <c r="E94" i="46" s="1"/>
  <c r="E95" i="46" s="1"/>
  <c r="E96" i="46" s="1"/>
  <c r="E97" i="46" s="1"/>
  <c r="E98" i="46" s="1"/>
  <c r="E99" i="46" s="1"/>
  <c r="E100" i="46" s="1"/>
  <c r="E101" i="46" s="1"/>
  <c r="F57" i="46"/>
  <c r="B58" i="46"/>
  <c r="L54" i="46" l="1"/>
  <c r="G55" i="46" s="1"/>
  <c r="K54" i="46"/>
  <c r="E102" i="46"/>
  <c r="C58" i="46"/>
  <c r="A58" i="46"/>
  <c r="H55" i="46" l="1"/>
  <c r="I55" i="46"/>
  <c r="L55" i="46" s="1"/>
  <c r="G56" i="46" s="1"/>
  <c r="K55" i="46"/>
  <c r="B59" i="46"/>
  <c r="F58" i="46"/>
  <c r="E103" i="46"/>
  <c r="I56" i="46" l="1"/>
  <c r="H56" i="46"/>
  <c r="E104" i="46"/>
  <c r="C59" i="46"/>
  <c r="A59" i="46"/>
  <c r="L56" i="46" l="1"/>
  <c r="G57" i="46" s="1"/>
  <c r="K56" i="46"/>
  <c r="B60" i="46"/>
  <c r="F59" i="46"/>
  <c r="E105" i="46"/>
  <c r="H57" i="46" l="1"/>
  <c r="I57" i="46"/>
  <c r="E106" i="46"/>
  <c r="A60" i="46"/>
  <c r="C60" i="46"/>
  <c r="L57" i="46" l="1"/>
  <c r="G58" i="46" s="1"/>
  <c r="K57" i="46"/>
  <c r="F60" i="46"/>
  <c r="B61" i="46"/>
  <c r="E107" i="46"/>
  <c r="H58" i="46" l="1"/>
  <c r="I58" i="46"/>
  <c r="E108" i="46"/>
  <c r="A61" i="46"/>
  <c r="C61" i="46"/>
  <c r="L58" i="46" l="1"/>
  <c r="G59" i="46" s="1"/>
  <c r="K58" i="46"/>
  <c r="B62" i="46"/>
  <c r="F61" i="46"/>
  <c r="E109" i="46"/>
  <c r="H59" i="46" l="1"/>
  <c r="I59" i="46"/>
  <c r="K59" i="46" s="1"/>
  <c r="L59" i="46"/>
  <c r="G60" i="46" s="1"/>
  <c r="E110" i="46"/>
  <c r="C62" i="46"/>
  <c r="A62" i="46"/>
  <c r="I60" i="46" l="1"/>
  <c r="H60" i="46"/>
  <c r="F62" i="46"/>
  <c r="B63" i="46"/>
  <c r="E111" i="46"/>
  <c r="L60" i="46" l="1"/>
  <c r="G61" i="46" s="1"/>
  <c r="K60" i="46"/>
  <c r="C63" i="46"/>
  <c r="A63" i="46"/>
  <c r="E112" i="46"/>
  <c r="H61" i="46" l="1"/>
  <c r="I61" i="46"/>
  <c r="L61" i="46" s="1"/>
  <c r="G62" i="46" s="1"/>
  <c r="K61" i="46"/>
  <c r="E113" i="46"/>
  <c r="B64" i="46"/>
  <c r="F63" i="46"/>
  <c r="I62" i="46" l="1"/>
  <c r="H62" i="46"/>
  <c r="C64" i="46"/>
  <c r="A64" i="46"/>
  <c r="E114" i="46"/>
  <c r="L62" i="46" l="1"/>
  <c r="G63" i="46" s="1"/>
  <c r="K62" i="46"/>
  <c r="E115" i="46"/>
  <c r="B65" i="46"/>
  <c r="F64" i="46"/>
  <c r="H63" i="46" l="1"/>
  <c r="I63" i="46"/>
  <c r="K63" i="46" s="1"/>
  <c r="L63" i="46"/>
  <c r="G64" i="46" s="1"/>
  <c r="E116" i="46"/>
  <c r="A65" i="46"/>
  <c r="C65" i="46"/>
  <c r="I64" i="46" l="1"/>
  <c r="H64" i="46"/>
  <c r="F65" i="46"/>
  <c r="B66" i="46"/>
  <c r="E117" i="46"/>
  <c r="K64" i="46" l="1"/>
  <c r="L64" i="46"/>
  <c r="G65" i="46" s="1"/>
  <c r="E118" i="46"/>
  <c r="A66" i="46"/>
  <c r="C66" i="46"/>
  <c r="I65" i="46" l="1"/>
  <c r="H65" i="46"/>
  <c r="F66" i="46"/>
  <c r="B67" i="46"/>
  <c r="E119" i="46"/>
  <c r="L65" i="46" l="1"/>
  <c r="G66" i="46" s="1"/>
  <c r="K65" i="46"/>
  <c r="C67" i="46"/>
  <c r="A67" i="46"/>
  <c r="E120" i="46"/>
  <c r="H66" i="46" l="1"/>
  <c r="I66" i="46"/>
  <c r="K66" i="46" s="1"/>
  <c r="L66" i="46"/>
  <c r="G67" i="46" s="1"/>
  <c r="B68" i="46"/>
  <c r="F67" i="46"/>
  <c r="E121" i="46"/>
  <c r="I67" i="46" l="1"/>
  <c r="H67" i="46"/>
  <c r="E122" i="46"/>
  <c r="A68" i="46"/>
  <c r="C68" i="46"/>
  <c r="K67" i="46" l="1"/>
  <c r="L67" i="46"/>
  <c r="G68" i="46" s="1"/>
  <c r="E123" i="46"/>
  <c r="F68" i="46"/>
  <c r="B69" i="46"/>
  <c r="H68" i="46" l="1"/>
  <c r="I68" i="46"/>
  <c r="L68" i="46" s="1"/>
  <c r="G69" i="46" s="1"/>
  <c r="K68" i="46"/>
  <c r="E124" i="46"/>
  <c r="A69" i="46"/>
  <c r="C69" i="46"/>
  <c r="K69" i="46" l="1"/>
  <c r="H69" i="46"/>
  <c r="I69" i="46"/>
  <c r="L69" i="46" s="1"/>
  <c r="G70" i="46" s="1"/>
  <c r="E125" i="46"/>
  <c r="B70" i="46"/>
  <c r="F69" i="46"/>
  <c r="I70" i="46" l="1"/>
  <c r="H70" i="46"/>
  <c r="C70" i="46"/>
  <c r="A70" i="46"/>
  <c r="E126" i="46"/>
  <c r="L70" i="46" l="1"/>
  <c r="G71" i="46" s="1"/>
  <c r="K70" i="46"/>
  <c r="E127" i="46"/>
  <c r="F70" i="46"/>
  <c r="B71" i="46"/>
  <c r="I71" i="46" l="1"/>
  <c r="K71" i="46" s="1"/>
  <c r="H71" i="46"/>
  <c r="L71" i="46"/>
  <c r="G72" i="46" s="1"/>
  <c r="E128" i="46"/>
  <c r="C71" i="46"/>
  <c r="A71" i="46"/>
  <c r="I72" i="46" l="1"/>
  <c r="H72" i="46"/>
  <c r="B72" i="46"/>
  <c r="F71" i="46"/>
  <c r="E129" i="46"/>
  <c r="K72" i="46" l="1"/>
  <c r="L72" i="46"/>
  <c r="G73" i="46" s="1"/>
  <c r="E130" i="46"/>
  <c r="C72" i="46"/>
  <c r="A72" i="46"/>
  <c r="H73" i="46" l="1"/>
  <c r="I73" i="46"/>
  <c r="K73" i="46" s="1"/>
  <c r="L73" i="46"/>
  <c r="G74" i="46" s="1"/>
  <c r="B73" i="46"/>
  <c r="F72" i="46"/>
  <c r="E131" i="46"/>
  <c r="I74" i="46" l="1"/>
  <c r="H74" i="46"/>
  <c r="E132" i="46"/>
  <c r="A73" i="46"/>
  <c r="C73" i="46"/>
  <c r="L74" i="46" l="1"/>
  <c r="G75" i="46" s="1"/>
  <c r="K74" i="46"/>
  <c r="F73" i="46"/>
  <c r="B74" i="46"/>
  <c r="E133" i="46"/>
  <c r="I75" i="46" l="1"/>
  <c r="L75" i="46" s="1"/>
  <c r="G76" i="46" s="1"/>
  <c r="H75" i="46"/>
  <c r="K75" i="46"/>
  <c r="E134" i="46"/>
  <c r="C74" i="46"/>
  <c r="A74" i="46"/>
  <c r="I76" i="46" l="1"/>
  <c r="H76" i="46"/>
  <c r="E135" i="46"/>
  <c r="F74" i="46"/>
  <c r="B75" i="46"/>
  <c r="K76" i="46" l="1"/>
  <c r="L76" i="46"/>
  <c r="G77" i="46" s="1"/>
  <c r="E136" i="46"/>
  <c r="C75" i="46"/>
  <c r="A75" i="46"/>
  <c r="I77" i="46" l="1"/>
  <c r="H77" i="46"/>
  <c r="B76" i="46"/>
  <c r="F75" i="46"/>
  <c r="E137" i="46"/>
  <c r="L77" i="46" l="1"/>
  <c r="G78" i="46" s="1"/>
  <c r="K77" i="46"/>
  <c r="E138" i="46"/>
  <c r="A76" i="46"/>
  <c r="C76" i="46"/>
  <c r="H78" i="46" l="1"/>
  <c r="I78" i="46"/>
  <c r="F76" i="46"/>
  <c r="B77" i="46"/>
  <c r="E139" i="46"/>
  <c r="L78" i="46" l="1"/>
  <c r="G79" i="46" s="1"/>
  <c r="K78" i="46"/>
  <c r="E140" i="46"/>
  <c r="A77" i="46"/>
  <c r="C77" i="46"/>
  <c r="H79" i="46" l="1"/>
  <c r="I79" i="46"/>
  <c r="K79" i="46" s="1"/>
  <c r="L79" i="46"/>
  <c r="G80" i="46" s="1"/>
  <c r="E141" i="46"/>
  <c r="F77" i="46"/>
  <c r="B78" i="46"/>
  <c r="K80" i="46" l="1"/>
  <c r="I80" i="46"/>
  <c r="L80" i="46" s="1"/>
  <c r="G81" i="46" s="1"/>
  <c r="H80" i="46"/>
  <c r="A78" i="46"/>
  <c r="C78" i="46"/>
  <c r="E142" i="46"/>
  <c r="K81" i="46" l="1"/>
  <c r="H81" i="46"/>
  <c r="I81" i="46"/>
  <c r="L81" i="46" s="1"/>
  <c r="G82" i="46" s="1"/>
  <c r="F78" i="46"/>
  <c r="B79" i="46"/>
  <c r="E143" i="46"/>
  <c r="L82" i="46" l="1"/>
  <c r="G83" i="46" s="1"/>
  <c r="I82" i="46"/>
  <c r="K82" i="46" s="1"/>
  <c r="H82" i="46"/>
  <c r="E144" i="46"/>
  <c r="C79" i="46"/>
  <c r="A79" i="46"/>
  <c r="L83" i="46" l="1"/>
  <c r="G84" i="46" s="1"/>
  <c r="I83" i="46"/>
  <c r="K83" i="46" s="1"/>
  <c r="H83" i="46"/>
  <c r="B80" i="46"/>
  <c r="F79" i="46"/>
  <c r="E145" i="46"/>
  <c r="H84" i="46" l="1"/>
  <c r="L84" i="46"/>
  <c r="G85" i="46" s="1"/>
  <c r="I84" i="46"/>
  <c r="K84" i="46" s="1"/>
  <c r="E146" i="46"/>
  <c r="C80" i="46"/>
  <c r="A80" i="46"/>
  <c r="L85" i="46" l="1"/>
  <c r="G86" i="46" s="1"/>
  <c r="I85" i="46"/>
  <c r="K85" i="46" s="1"/>
  <c r="H85" i="46"/>
  <c r="B81" i="46"/>
  <c r="F80" i="46"/>
  <c r="E147" i="46"/>
  <c r="H86" i="46" l="1"/>
  <c r="K86" i="46"/>
  <c r="I86" i="46"/>
  <c r="L86" i="46" s="1"/>
  <c r="G87" i="46" s="1"/>
  <c r="E148" i="46"/>
  <c r="A81" i="46"/>
  <c r="C81" i="46"/>
  <c r="L87" i="46" l="1"/>
  <c r="G88" i="46" s="1"/>
  <c r="H87" i="46"/>
  <c r="I87" i="46"/>
  <c r="K87" i="46" s="1"/>
  <c r="F81" i="46"/>
  <c r="B82" i="46"/>
  <c r="E149" i="46"/>
  <c r="L88" i="46" l="1"/>
  <c r="G89" i="46" s="1"/>
  <c r="H88" i="46"/>
  <c r="I88" i="46"/>
  <c r="K88" i="46" s="1"/>
  <c r="A82" i="46"/>
  <c r="C82" i="46"/>
  <c r="E150" i="46"/>
  <c r="H89" i="46" l="1"/>
  <c r="K89" i="46"/>
  <c r="I89" i="46"/>
  <c r="L89" i="46" s="1"/>
  <c r="G90" i="46" s="1"/>
  <c r="E151" i="46"/>
  <c r="F82" i="46"/>
  <c r="B83" i="46"/>
  <c r="H90" i="46" l="1"/>
  <c r="L90" i="46"/>
  <c r="G91" i="46" s="1"/>
  <c r="I90" i="46"/>
  <c r="K90" i="46" s="1"/>
  <c r="C83" i="46"/>
  <c r="A83" i="46"/>
  <c r="E152" i="46"/>
  <c r="K91" i="46" l="1"/>
  <c r="H91" i="46"/>
  <c r="I91" i="46"/>
  <c r="L91" i="46" s="1"/>
  <c r="G92" i="46" s="1"/>
  <c r="E153" i="46"/>
  <c r="B84" i="46"/>
  <c r="F83" i="46"/>
  <c r="K92" i="46" l="1"/>
  <c r="I92" i="46"/>
  <c r="L92" i="46" s="1"/>
  <c r="G93" i="46" s="1"/>
  <c r="H92" i="46"/>
  <c r="A84" i="46"/>
  <c r="C84" i="46"/>
  <c r="E154" i="46"/>
  <c r="K93" i="46" l="1"/>
  <c r="I93" i="46"/>
  <c r="L93" i="46" s="1"/>
  <c r="G94" i="46" s="1"/>
  <c r="H93" i="46"/>
  <c r="E155" i="46"/>
  <c r="F84" i="46"/>
  <c r="B85" i="46"/>
  <c r="K94" i="46" l="1"/>
  <c r="H94" i="46"/>
  <c r="I94" i="46"/>
  <c r="L94" i="46" s="1"/>
  <c r="G95" i="46" s="1"/>
  <c r="E156" i="46"/>
  <c r="A85" i="46"/>
  <c r="C85" i="46"/>
  <c r="K95" i="46" l="1"/>
  <c r="I95" i="46"/>
  <c r="L95" i="46" s="1"/>
  <c r="G96" i="46" s="1"/>
  <c r="H95" i="46"/>
  <c r="B86" i="46"/>
  <c r="F85" i="46"/>
  <c r="E157" i="46"/>
  <c r="K96" i="46" l="1"/>
  <c r="H96" i="46"/>
  <c r="I96" i="46"/>
  <c r="L96" i="46" s="1"/>
  <c r="G97" i="46" s="1"/>
  <c r="E158" i="46"/>
  <c r="A86" i="46"/>
  <c r="C86" i="46"/>
  <c r="I97" i="46" l="1"/>
  <c r="H97" i="46"/>
  <c r="F86" i="46"/>
  <c r="B87" i="46"/>
  <c r="E159" i="46"/>
  <c r="L97" i="46" l="1"/>
  <c r="G98" i="46" s="1"/>
  <c r="K97" i="46"/>
  <c r="E160" i="46"/>
  <c r="C87" i="46"/>
  <c r="A87" i="46"/>
  <c r="H98" i="46" l="1"/>
  <c r="I98" i="46"/>
  <c r="B88" i="46"/>
  <c r="F87" i="46"/>
  <c r="E161" i="46"/>
  <c r="L98" i="46" l="1"/>
  <c r="G99" i="46" s="1"/>
  <c r="K98" i="46"/>
  <c r="E162" i="46"/>
  <c r="A88" i="46"/>
  <c r="C88" i="46"/>
  <c r="H99" i="46" l="1"/>
  <c r="I99" i="46"/>
  <c r="K99" i="46" s="1"/>
  <c r="L99" i="46"/>
  <c r="G100" i="46" s="1"/>
  <c r="B89" i="46"/>
  <c r="F88" i="46"/>
  <c r="L100" i="46" l="1"/>
  <c r="G101" i="46" s="1"/>
  <c r="I100" i="46"/>
  <c r="K100" i="46" s="1"/>
  <c r="H100" i="46"/>
  <c r="A89" i="46"/>
  <c r="C89" i="46"/>
  <c r="L101" i="46" l="1"/>
  <c r="G102" i="46" s="1"/>
  <c r="I101" i="46"/>
  <c r="K101" i="46" s="1"/>
  <c r="H101" i="46"/>
  <c r="B90" i="46"/>
  <c r="F89" i="46"/>
  <c r="K102" i="46" l="1"/>
  <c r="H102" i="46"/>
  <c r="I102" i="46"/>
  <c r="L102" i="46" s="1"/>
  <c r="G103" i="46" s="1"/>
  <c r="C90" i="46"/>
  <c r="A90" i="46"/>
  <c r="L103" i="46" l="1"/>
  <c r="G104" i="46" s="1"/>
  <c r="H103" i="46"/>
  <c r="I103" i="46"/>
  <c r="K103" i="46" s="1"/>
  <c r="F90" i="46"/>
  <c r="B91" i="46"/>
  <c r="L104" i="46" l="1"/>
  <c r="G105" i="46" s="1"/>
  <c r="H104" i="46"/>
  <c r="I104" i="46"/>
  <c r="K104" i="46" s="1"/>
  <c r="C91" i="46"/>
  <c r="A91" i="46"/>
  <c r="L105" i="46" l="1"/>
  <c r="G106" i="46" s="1"/>
  <c r="H105" i="46"/>
  <c r="I105" i="46"/>
  <c r="K105" i="46" s="1"/>
  <c r="B92" i="46"/>
  <c r="F91" i="46"/>
  <c r="L106" i="46" l="1"/>
  <c r="G107" i="46" s="1"/>
  <c r="I106" i="46"/>
  <c r="K106" i="46" s="1"/>
  <c r="H106" i="46"/>
  <c r="A92" i="46"/>
  <c r="C92" i="46"/>
  <c r="I107" i="46" l="1"/>
  <c r="H107" i="46"/>
  <c r="F92" i="46"/>
  <c r="B93" i="46"/>
  <c r="L107" i="46" l="1"/>
  <c r="G108" i="46" s="1"/>
  <c r="K107" i="46"/>
  <c r="A93" i="46"/>
  <c r="C93" i="46"/>
  <c r="H108" i="46" l="1"/>
  <c r="I108" i="46"/>
  <c r="L108" i="46" s="1"/>
  <c r="G109" i="46" s="1"/>
  <c r="K108" i="46"/>
  <c r="F93" i="46"/>
  <c r="B94" i="46"/>
  <c r="K109" i="46" l="1"/>
  <c r="I109" i="46"/>
  <c r="L109" i="46" s="1"/>
  <c r="G110" i="46" s="1"/>
  <c r="H109" i="46"/>
  <c r="A94" i="46"/>
  <c r="C94" i="46"/>
  <c r="K110" i="46" l="1"/>
  <c r="I110" i="46"/>
  <c r="L110" i="46" s="1"/>
  <c r="G111" i="46" s="1"/>
  <c r="H110" i="46"/>
  <c r="F94" i="46"/>
  <c r="B95" i="46"/>
  <c r="I111" i="46" l="1"/>
  <c r="H111" i="46"/>
  <c r="C95" i="46"/>
  <c r="A95" i="46"/>
  <c r="L111" i="46" l="1"/>
  <c r="G112" i="46" s="1"/>
  <c r="K111" i="46"/>
  <c r="B96" i="46"/>
  <c r="F95" i="46"/>
  <c r="H112" i="46" l="1"/>
  <c r="I112" i="46"/>
  <c r="K112" i="46" s="1"/>
  <c r="L112" i="46"/>
  <c r="G113" i="46" s="1"/>
  <c r="C96" i="46"/>
  <c r="A96" i="46"/>
  <c r="L113" i="46" l="1"/>
  <c r="G114" i="46" s="1"/>
  <c r="I113" i="46"/>
  <c r="K113" i="46" s="1"/>
  <c r="H113" i="46"/>
  <c r="F96" i="46"/>
  <c r="B97" i="46"/>
  <c r="I114" i="46" l="1"/>
  <c r="H114" i="46"/>
  <c r="A97" i="46"/>
  <c r="C97" i="46"/>
  <c r="L114" i="46" l="1"/>
  <c r="G115" i="46" s="1"/>
  <c r="K114" i="46"/>
  <c r="F97" i="46"/>
  <c r="B98" i="46"/>
  <c r="I115" i="46" l="1"/>
  <c r="H115" i="46"/>
  <c r="A98" i="46"/>
  <c r="C98" i="46"/>
  <c r="K115" i="46" l="1"/>
  <c r="L115" i="46"/>
  <c r="G116" i="46" s="1"/>
  <c r="F98" i="46"/>
  <c r="B99" i="46"/>
  <c r="H116" i="46" l="1"/>
  <c r="I116" i="46"/>
  <c r="K116" i="46" s="1"/>
  <c r="L116" i="46"/>
  <c r="G117" i="46" s="1"/>
  <c r="C99" i="46"/>
  <c r="A99" i="46"/>
  <c r="I117" i="46" l="1"/>
  <c r="H117" i="46"/>
  <c r="B100" i="46"/>
  <c r="F99" i="46"/>
  <c r="L117" i="46" l="1"/>
  <c r="G118" i="46" s="1"/>
  <c r="K117" i="46"/>
  <c r="C100" i="46"/>
  <c r="A100" i="46"/>
  <c r="H118" i="46" l="1"/>
  <c r="I118" i="46"/>
  <c r="L118" i="46" s="1"/>
  <c r="G119" i="46" s="1"/>
  <c r="K118" i="46"/>
  <c r="F100" i="46"/>
  <c r="B101" i="46"/>
  <c r="H119" i="46" l="1"/>
  <c r="I119" i="46"/>
  <c r="A101" i="46"/>
  <c r="C101" i="46"/>
  <c r="K119" i="46" l="1"/>
  <c r="L119" i="46"/>
  <c r="G120" i="46" s="1"/>
  <c r="B102" i="46"/>
  <c r="F101" i="46"/>
  <c r="I120" i="46" l="1"/>
  <c r="H120" i="46"/>
  <c r="L120" i="46"/>
  <c r="G121" i="46" s="1"/>
  <c r="K120" i="46"/>
  <c r="A102" i="46"/>
  <c r="C102" i="46"/>
  <c r="H121" i="46" l="1"/>
  <c r="I121" i="46"/>
  <c r="F102" i="46"/>
  <c r="B103" i="46"/>
  <c r="L121" i="46" l="1"/>
  <c r="G122" i="46" s="1"/>
  <c r="K121" i="46"/>
  <c r="C103" i="46"/>
  <c r="A103" i="46"/>
  <c r="H122" i="46" l="1"/>
  <c r="I122" i="46"/>
  <c r="K122" i="46" s="1"/>
  <c r="L122" i="46"/>
  <c r="G123" i="46" s="1"/>
  <c r="B104" i="46"/>
  <c r="F103" i="46"/>
  <c r="L123" i="46" l="1"/>
  <c r="G124" i="46" s="1"/>
  <c r="H123" i="46"/>
  <c r="I123" i="46"/>
  <c r="K123" i="46" s="1"/>
  <c r="C104" i="46"/>
  <c r="A104" i="46"/>
  <c r="I124" i="46" l="1"/>
  <c r="H124" i="46"/>
  <c r="B105" i="46"/>
  <c r="F104" i="46"/>
  <c r="K124" i="46" l="1"/>
  <c r="L124" i="46"/>
  <c r="G125" i="46" s="1"/>
  <c r="A105" i="46"/>
  <c r="C105" i="46"/>
  <c r="I125" i="46" l="1"/>
  <c r="L125" i="46" s="1"/>
  <c r="G126" i="46" s="1"/>
  <c r="K125" i="46"/>
  <c r="H125" i="46"/>
  <c r="B106" i="46"/>
  <c r="F105" i="46"/>
  <c r="I126" i="46" l="1"/>
  <c r="H126" i="46"/>
  <c r="C106" i="46"/>
  <c r="A106" i="46"/>
  <c r="L126" i="46" l="1"/>
  <c r="G127" i="46" s="1"/>
  <c r="K126" i="46"/>
  <c r="F106" i="46"/>
  <c r="B107" i="46"/>
  <c r="I127" i="46" l="1"/>
  <c r="K127" i="46" s="1"/>
  <c r="L127" i="46"/>
  <c r="G128" i="46" s="1"/>
  <c r="H127" i="46"/>
  <c r="C107" i="46"/>
  <c r="A107" i="46"/>
  <c r="I128" i="46" l="1"/>
  <c r="H128" i="46"/>
  <c r="B108" i="46"/>
  <c r="F107" i="46"/>
  <c r="K128" i="46" l="1"/>
  <c r="L128" i="46"/>
  <c r="G129" i="46" s="1"/>
  <c r="A108" i="46"/>
  <c r="C108" i="46"/>
  <c r="H129" i="46" l="1"/>
  <c r="I129" i="46"/>
  <c r="B109" i="46"/>
  <c r="F108" i="46"/>
  <c r="L129" i="46" l="1"/>
  <c r="G130" i="46" s="1"/>
  <c r="K129" i="46"/>
  <c r="A109" i="46"/>
  <c r="C109" i="46"/>
  <c r="H130" i="46" l="1"/>
  <c r="I130" i="46"/>
  <c r="B110" i="46"/>
  <c r="F109" i="46"/>
  <c r="K130" i="46" l="1"/>
  <c r="L130" i="46"/>
  <c r="G131" i="46" s="1"/>
  <c r="C110" i="46"/>
  <c r="A110" i="46"/>
  <c r="I131" i="46" l="1"/>
  <c r="H131" i="46"/>
  <c r="K131" i="46"/>
  <c r="L131" i="46"/>
  <c r="G132" i="46" s="1"/>
  <c r="F110" i="46"/>
  <c r="B111" i="46"/>
  <c r="H132" i="46" l="1"/>
  <c r="I132" i="46"/>
  <c r="C111" i="46"/>
  <c r="A111" i="46"/>
  <c r="K132" i="46" l="1"/>
  <c r="L132" i="46"/>
  <c r="G133" i="46" s="1"/>
  <c r="F111" i="46"/>
  <c r="B112" i="46"/>
  <c r="I133" i="46" l="1"/>
  <c r="K133" i="46" s="1"/>
  <c r="H133" i="46"/>
  <c r="L133" i="46"/>
  <c r="G134" i="46" s="1"/>
  <c r="A112" i="46"/>
  <c r="C112" i="46"/>
  <c r="H134" i="46" l="1"/>
  <c r="K134" i="46"/>
  <c r="L134" i="46"/>
  <c r="G135" i="46" s="1"/>
  <c r="I134" i="46"/>
  <c r="B113" i="46"/>
  <c r="F112" i="46"/>
  <c r="H135" i="46" l="1"/>
  <c r="I135" i="46"/>
  <c r="A113" i="46"/>
  <c r="C113" i="46"/>
  <c r="L135" i="46" l="1"/>
  <c r="G136" i="46" s="1"/>
  <c r="K135" i="46"/>
  <c r="F113" i="46"/>
  <c r="B114" i="46"/>
  <c r="I136" i="46" l="1"/>
  <c r="K136" i="46"/>
  <c r="L136" i="46"/>
  <c r="G137" i="46" s="1"/>
  <c r="H136" i="46"/>
  <c r="C114" i="46"/>
  <c r="A114" i="46"/>
  <c r="H137" i="46" l="1"/>
  <c r="I137" i="46"/>
  <c r="B115" i="46"/>
  <c r="F114" i="46"/>
  <c r="L137" i="46" l="1"/>
  <c r="G138" i="46" s="1"/>
  <c r="K137" i="46"/>
  <c r="C115" i="46"/>
  <c r="A115" i="46"/>
  <c r="I138" i="46" l="1"/>
  <c r="K138" i="46"/>
  <c r="H138" i="46"/>
  <c r="L138" i="46"/>
  <c r="G139" i="46" s="1"/>
  <c r="B116" i="46"/>
  <c r="F115" i="46"/>
  <c r="H139" i="46" l="1"/>
  <c r="K139" i="46"/>
  <c r="L139" i="46"/>
  <c r="G140" i="46" s="1"/>
  <c r="I139" i="46"/>
  <c r="A116" i="46"/>
  <c r="C116" i="46"/>
  <c r="H140" i="46" l="1"/>
  <c r="I140" i="46"/>
  <c r="B117" i="46"/>
  <c r="F116" i="46"/>
  <c r="L140" i="46" l="1"/>
  <c r="G141" i="46" s="1"/>
  <c r="K140" i="46"/>
  <c r="C117" i="46"/>
  <c r="A117" i="46"/>
  <c r="I141" i="46" l="1"/>
  <c r="H141" i="46"/>
  <c r="K141" i="46"/>
  <c r="L141" i="46"/>
  <c r="G142" i="46" s="1"/>
  <c r="F117" i="46"/>
  <c r="B118" i="46"/>
  <c r="H142" i="46" l="1"/>
  <c r="L142" i="46"/>
  <c r="G143" i="46" s="1"/>
  <c r="I142" i="46"/>
  <c r="K142" i="46" s="1"/>
  <c r="C118" i="46"/>
  <c r="A118" i="46"/>
  <c r="H143" i="46" l="1"/>
  <c r="I143" i="46"/>
  <c r="B119" i="46"/>
  <c r="F118" i="46"/>
  <c r="L143" i="46" l="1"/>
  <c r="G144" i="46" s="1"/>
  <c r="K143" i="46"/>
  <c r="A119" i="46"/>
  <c r="C119" i="46"/>
  <c r="I144" i="46" l="1"/>
  <c r="L144" i="46" s="1"/>
  <c r="G145" i="46" s="1"/>
  <c r="K144" i="46"/>
  <c r="H144" i="46"/>
  <c r="F119" i="46"/>
  <c r="B120" i="46"/>
  <c r="H145" i="46" l="1"/>
  <c r="I145" i="46"/>
  <c r="A120" i="46"/>
  <c r="C120" i="46"/>
  <c r="K145" i="46" l="1"/>
  <c r="L145" i="46"/>
  <c r="G146" i="46" s="1"/>
  <c r="F120" i="46"/>
  <c r="B121" i="46"/>
  <c r="I146" i="46" l="1"/>
  <c r="K146" i="46"/>
  <c r="H146" i="46"/>
  <c r="L146" i="46"/>
  <c r="G147" i="46" s="1"/>
  <c r="A121" i="46"/>
  <c r="C121" i="46"/>
  <c r="H147" i="46" l="1"/>
  <c r="I147" i="46"/>
  <c r="F121" i="46"/>
  <c r="B122" i="46"/>
  <c r="K147" i="46" l="1"/>
  <c r="L147" i="46"/>
  <c r="G148" i="46" s="1"/>
  <c r="C122" i="46"/>
  <c r="A122" i="46"/>
  <c r="I148" i="46" l="1"/>
  <c r="H148" i="46"/>
  <c r="B123" i="46"/>
  <c r="F122" i="46"/>
  <c r="K148" i="46" l="1"/>
  <c r="L148" i="46"/>
  <c r="G149" i="46" s="1"/>
  <c r="C123" i="46"/>
  <c r="A123" i="46"/>
  <c r="I149" i="46" l="1"/>
  <c r="H149" i="46"/>
  <c r="F123" i="46"/>
  <c r="B124" i="46"/>
  <c r="K149" i="46" l="1"/>
  <c r="L149" i="46"/>
  <c r="G150" i="46" s="1"/>
  <c r="A124" i="46"/>
  <c r="C124" i="46"/>
  <c r="I150" i="46" l="1"/>
  <c r="L150" i="46" s="1"/>
  <c r="G151" i="46" s="1"/>
  <c r="H150" i="46"/>
  <c r="K150" i="46"/>
  <c r="F124" i="46"/>
  <c r="B125" i="46"/>
  <c r="H151" i="46" l="1"/>
  <c r="I151" i="46"/>
  <c r="A125" i="46"/>
  <c r="C125" i="46"/>
  <c r="L151" i="46" l="1"/>
  <c r="G152" i="46" s="1"/>
  <c r="K151" i="46"/>
  <c r="F125" i="46"/>
  <c r="B126" i="46"/>
  <c r="I152" i="46" l="1"/>
  <c r="H152" i="46"/>
  <c r="L152" i="46"/>
  <c r="G153" i="46" s="1"/>
  <c r="K152" i="46"/>
  <c r="C126" i="46"/>
  <c r="A126" i="46"/>
  <c r="H153" i="46" l="1"/>
  <c r="K153" i="46"/>
  <c r="L153" i="46"/>
  <c r="G154" i="46" s="1"/>
  <c r="I153" i="46"/>
  <c r="B127" i="46"/>
  <c r="F126" i="46"/>
  <c r="L154" i="46" l="1"/>
  <c r="G155" i="46" s="1"/>
  <c r="H154" i="46"/>
  <c r="I154" i="46"/>
  <c r="K154" i="46" s="1"/>
  <c r="A127" i="46"/>
  <c r="C127" i="46"/>
  <c r="H155" i="46" l="1"/>
  <c r="I155" i="46"/>
  <c r="F127" i="46"/>
  <c r="B128" i="46"/>
  <c r="K155" i="46" l="1"/>
  <c r="L155" i="46"/>
  <c r="G156" i="46" s="1"/>
  <c r="A128" i="46"/>
  <c r="C128" i="46"/>
  <c r="I156" i="46" l="1"/>
  <c r="K156" i="46" s="1"/>
  <c r="L156" i="46"/>
  <c r="G157" i="46" s="1"/>
  <c r="H156" i="46"/>
  <c r="B129" i="46"/>
  <c r="F128" i="46"/>
  <c r="K157" i="46" l="1"/>
  <c r="H157" i="46"/>
  <c r="I157" i="46"/>
  <c r="L157" i="46" s="1"/>
  <c r="G158" i="46" s="1"/>
  <c r="A129" i="46"/>
  <c r="C129" i="46"/>
  <c r="H158" i="46" l="1"/>
  <c r="K158" i="46"/>
  <c r="L158" i="46"/>
  <c r="G159" i="46" s="1"/>
  <c r="I158" i="46"/>
  <c r="F129" i="46"/>
  <c r="B130" i="46"/>
  <c r="I159" i="46" l="1"/>
  <c r="H159" i="46"/>
  <c r="C130" i="46"/>
  <c r="A130" i="46"/>
  <c r="K159" i="46" l="1"/>
  <c r="L159" i="46"/>
  <c r="G160" i="46" s="1"/>
  <c r="B131" i="46"/>
  <c r="F130" i="46"/>
  <c r="H160" i="46" l="1"/>
  <c r="I160" i="46"/>
  <c r="A131" i="46"/>
  <c r="C131" i="46"/>
  <c r="K160" i="46" l="1"/>
  <c r="L160" i="46"/>
  <c r="G161" i="46" s="1"/>
  <c r="F131" i="46"/>
  <c r="B132" i="46"/>
  <c r="I161" i="46" l="1"/>
  <c r="L161" i="46" s="1"/>
  <c r="G162" i="46" s="1"/>
  <c r="H161" i="46"/>
  <c r="K161" i="46"/>
  <c r="A132" i="46"/>
  <c r="C132" i="46"/>
  <c r="H162" i="46" l="1"/>
  <c r="I162" i="46"/>
  <c r="B133" i="46"/>
  <c r="F132" i="46"/>
  <c r="K162" i="46" l="1"/>
  <c r="L162" i="46"/>
  <c r="C133" i="46"/>
  <c r="A133" i="46"/>
  <c r="F133" i="46" l="1"/>
  <c r="B134" i="46"/>
  <c r="C134" i="46" l="1"/>
  <c r="A134" i="46"/>
  <c r="B135" i="46" l="1"/>
  <c r="F134" i="46"/>
  <c r="A135" i="46" l="1"/>
  <c r="C135" i="46"/>
  <c r="B136" i="46" l="1"/>
  <c r="F135" i="46"/>
  <c r="A136" i="46" l="1"/>
  <c r="C136" i="46"/>
  <c r="B137" i="46" l="1"/>
  <c r="F136" i="46"/>
  <c r="C137" i="46" l="1"/>
  <c r="A137" i="46"/>
  <c r="F137" i="46" l="1"/>
  <c r="B138" i="46"/>
  <c r="C138" i="46" l="1"/>
  <c r="A138" i="46"/>
  <c r="B139" i="46" l="1"/>
  <c r="F138" i="46"/>
  <c r="A139" i="46" l="1"/>
  <c r="C139" i="46"/>
  <c r="F139" i="46" l="1"/>
  <c r="B140" i="46"/>
  <c r="A140" i="46" l="1"/>
  <c r="C140" i="46"/>
  <c r="F140" i="46" l="1"/>
  <c r="B141" i="46"/>
  <c r="A141" i="46" l="1"/>
  <c r="C141" i="46"/>
  <c r="F141" i="46" l="1"/>
  <c r="B142" i="46"/>
  <c r="C142" i="46" l="1"/>
  <c r="A142" i="46"/>
  <c r="B143" i="46" l="1"/>
  <c r="F142" i="46"/>
  <c r="C143" i="46" l="1"/>
  <c r="A143" i="46"/>
  <c r="F143" i="46" l="1"/>
  <c r="B144" i="46"/>
  <c r="A144" i="46" l="1"/>
  <c r="C144" i="46"/>
  <c r="F144" i="46" l="1"/>
  <c r="B145" i="46"/>
  <c r="A145" i="46" l="1"/>
  <c r="C145" i="46"/>
  <c r="F145" i="46" l="1"/>
  <c r="B146" i="46"/>
  <c r="C146" i="46" l="1"/>
  <c r="A146" i="46"/>
  <c r="B147" i="46" l="1"/>
  <c r="F146" i="46"/>
  <c r="A147" i="46" l="1"/>
  <c r="C147" i="46"/>
  <c r="F147" i="46" l="1"/>
  <c r="B148" i="46"/>
  <c r="A148" i="46" l="1"/>
  <c r="C148" i="46"/>
  <c r="B149" i="46" l="1"/>
  <c r="F148" i="46"/>
  <c r="C149" i="46" l="1"/>
  <c r="A149" i="46"/>
  <c r="F149" i="46" l="1"/>
  <c r="B150" i="46"/>
  <c r="C150" i="46" l="1"/>
  <c r="A150" i="46"/>
  <c r="B151" i="46" l="1"/>
  <c r="F150" i="46"/>
  <c r="A151" i="46" l="1"/>
  <c r="C151" i="46"/>
  <c r="B152" i="46" l="1"/>
  <c r="F151" i="46"/>
  <c r="A152" i="46" l="1"/>
  <c r="C152" i="46"/>
  <c r="F152" i="46" l="1"/>
  <c r="B153" i="46"/>
  <c r="C153" i="46" l="1"/>
  <c r="A153" i="46"/>
  <c r="F153" i="46" l="1"/>
  <c r="B154" i="46"/>
  <c r="C154" i="46" l="1"/>
  <c r="A154" i="46"/>
  <c r="B155" i="46" l="1"/>
  <c r="F154" i="46"/>
  <c r="A155" i="46" l="1"/>
  <c r="C155" i="46"/>
  <c r="B156" i="46" l="1"/>
  <c r="F155" i="46"/>
  <c r="A156" i="46" l="1"/>
  <c r="C156" i="46"/>
  <c r="F156" i="46" l="1"/>
  <c r="B157" i="46"/>
  <c r="A157" i="46" l="1"/>
  <c r="C157" i="46"/>
  <c r="F157" i="46" l="1"/>
  <c r="B158" i="46"/>
  <c r="C158" i="46" l="1"/>
  <c r="A158" i="46"/>
  <c r="B159" i="46" l="1"/>
  <c r="F158" i="46"/>
  <c r="C159" i="46" l="1"/>
  <c r="A159" i="46"/>
  <c r="B160" i="46" l="1"/>
  <c r="F159" i="46"/>
  <c r="A160" i="46" l="1"/>
  <c r="C160" i="46"/>
  <c r="F160" i="46" l="1"/>
  <c r="B161" i="46"/>
  <c r="A161" i="46" l="1"/>
  <c r="C161" i="46"/>
  <c r="F161" i="46" l="1"/>
  <c r="B162" i="46"/>
  <c r="C162" i="46" l="1"/>
  <c r="A162" i="46"/>
  <c r="F162" i="46" l="1"/>
  <c r="G7" i="15" l="1"/>
  <c r="F7" i="15"/>
  <c r="E7" i="15"/>
  <c r="J12" i="1" s="1"/>
  <c r="D7" i="15"/>
  <c r="I12" i="1" s="1"/>
  <c r="C7" i="15"/>
  <c r="H12" i="1" s="1"/>
  <c r="O32" i="39"/>
  <c r="N32" i="39"/>
  <c r="M32" i="39"/>
  <c r="L32" i="39"/>
  <c r="K32" i="39"/>
  <c r="R10" i="21"/>
  <c r="Q10" i="21"/>
  <c r="P10" i="21"/>
  <c r="O10" i="21"/>
  <c r="N10" i="21"/>
  <c r="M10" i="21"/>
  <c r="L10" i="21"/>
  <c r="K10" i="21"/>
  <c r="J10" i="21"/>
  <c r="I10" i="21"/>
  <c r="H10" i="21"/>
  <c r="G10" i="21"/>
  <c r="F10" i="21"/>
  <c r="E10" i="21"/>
  <c r="D10" i="21"/>
  <c r="R17" i="17"/>
  <c r="Q17" i="17"/>
  <c r="P17" i="17"/>
  <c r="O17" i="17"/>
  <c r="N17" i="17"/>
  <c r="M17" i="17"/>
  <c r="L17" i="17"/>
  <c r="K17" i="17"/>
  <c r="J17" i="17"/>
  <c r="I17" i="17"/>
  <c r="H17" i="17"/>
  <c r="G17" i="17"/>
  <c r="F17" i="17"/>
  <c r="E17" i="17"/>
  <c r="D17" i="17"/>
  <c r="C17" i="17"/>
  <c r="K12" i="1" l="1"/>
  <c r="Y12" i="1" s="1"/>
  <c r="K51" i="39"/>
  <c r="F38" i="39"/>
  <c r="F37" i="39"/>
  <c r="F40" i="39"/>
  <c r="F36" i="39"/>
  <c r="F39" i="39"/>
  <c r="B39" i="39"/>
  <c r="B40" i="39"/>
  <c r="B36" i="39"/>
  <c r="B38" i="39"/>
  <c r="B37" i="39"/>
  <c r="J36" i="39"/>
  <c r="J40" i="39"/>
  <c r="J37" i="39"/>
  <c r="J38" i="39"/>
  <c r="J39" i="39"/>
  <c r="I39" i="39"/>
  <c r="I37" i="39"/>
  <c r="I38" i="39"/>
  <c r="I40" i="39"/>
  <c r="I36" i="39"/>
  <c r="C17" i="20"/>
  <c r="C21" i="20"/>
  <c r="C20" i="20"/>
  <c r="C18" i="20"/>
  <c r="C19" i="20"/>
  <c r="B53" i="39" l="1"/>
  <c r="C33" i="20"/>
  <c r="AA12" i="1"/>
  <c r="N51" i="39"/>
  <c r="N53" i="39" s="1"/>
  <c r="N54" i="39" s="1"/>
  <c r="F51" i="39"/>
  <c r="O51" i="39"/>
  <c r="O53" i="39" s="1"/>
  <c r="O54" i="39" s="1"/>
  <c r="I51" i="39"/>
  <c r="I53" i="39" s="1"/>
  <c r="I54" i="39" s="1"/>
  <c r="J51" i="39"/>
  <c r="J53" i="39" s="1"/>
  <c r="J54" i="39" s="1"/>
  <c r="K53" i="39"/>
  <c r="K54" i="39" s="1"/>
  <c r="E38" i="39"/>
  <c r="E37" i="39"/>
  <c r="E40" i="39"/>
  <c r="E36" i="39"/>
  <c r="E39" i="39"/>
  <c r="C38" i="39"/>
  <c r="C37" i="39"/>
  <c r="C40" i="39"/>
  <c r="C36" i="39"/>
  <c r="C39" i="39"/>
  <c r="D40" i="39"/>
  <c r="D36" i="39"/>
  <c r="D39" i="39"/>
  <c r="D38" i="39"/>
  <c r="D37" i="39"/>
  <c r="G39" i="39"/>
  <c r="G38" i="39"/>
  <c r="G37" i="39"/>
  <c r="G40" i="39"/>
  <c r="G36" i="39"/>
  <c r="H40" i="39"/>
  <c r="H36" i="39"/>
  <c r="H37" i="39"/>
  <c r="H39" i="39"/>
  <c r="H38" i="39"/>
  <c r="F53" i="39"/>
  <c r="F54" i="39" s="1"/>
  <c r="H51" i="39" l="1"/>
  <c r="H53" i="39" s="1"/>
  <c r="H54" i="39" s="1"/>
  <c r="E51" i="39"/>
  <c r="E53" i="39" s="1"/>
  <c r="E54" i="39" s="1"/>
  <c r="G51" i="39"/>
  <c r="G53" i="39" s="1"/>
  <c r="G54" i="39" s="1"/>
  <c r="M51" i="39"/>
  <c r="M53" i="39" s="1"/>
  <c r="M54" i="39" s="1"/>
  <c r="D51" i="39"/>
  <c r="D53" i="39" s="1"/>
  <c r="D54" i="39" s="1"/>
  <c r="C51" i="39"/>
  <c r="C53" i="39" s="1"/>
  <c r="C54" i="39" s="1"/>
  <c r="L51" i="39"/>
  <c r="L53" i="39" s="1"/>
  <c r="L54" i="39" s="1"/>
  <c r="I49" i="1"/>
  <c r="J49" i="1"/>
  <c r="G49" i="1"/>
  <c r="G46" i="1" s="1"/>
  <c r="H49" i="1"/>
  <c r="K49" i="1"/>
  <c r="K46" i="1" s="1"/>
  <c r="L46" i="1"/>
  <c r="Y49" i="1" l="1"/>
  <c r="S46" i="1"/>
  <c r="B54" i="39"/>
  <c r="B138" i="1"/>
  <c r="B76" i="1"/>
  <c r="B131" i="1"/>
  <c r="B130" i="1"/>
  <c r="B129" i="1"/>
  <c r="S66" i="1" l="1"/>
  <c r="O17" i="38"/>
  <c r="N25" i="1" s="1"/>
  <c r="O20" i="38"/>
  <c r="Q25" i="1" s="1"/>
  <c r="O23" i="38"/>
  <c r="T25" i="1" s="1"/>
  <c r="G25" i="1"/>
  <c r="O25" i="1"/>
  <c r="O21" i="38"/>
  <c r="R25" i="1" s="1"/>
  <c r="O14" i="38"/>
  <c r="K25" i="1" s="1"/>
  <c r="O19" i="38"/>
  <c r="P25" i="1" s="1"/>
  <c r="O15" i="38" l="1"/>
  <c r="L25" i="1" s="1"/>
  <c r="O16" i="38"/>
  <c r="M25" i="1" s="1"/>
  <c r="O13" i="38"/>
  <c r="J25" i="1" s="1"/>
  <c r="O11" i="38"/>
  <c r="O22" i="38"/>
  <c r="S25" i="1" s="1"/>
  <c r="H25" i="1" l="1"/>
  <c r="Q145" i="1"/>
  <c r="Q146" i="1"/>
  <c r="O12" i="38"/>
  <c r="O25" i="38" s="1"/>
  <c r="I25" i="1" l="1"/>
  <c r="T146" i="1"/>
  <c r="T145" i="1"/>
  <c r="H57" i="1"/>
  <c r="I57" i="1"/>
  <c r="I46" i="1" s="1"/>
  <c r="J57" i="1"/>
  <c r="J46" i="1" s="1"/>
  <c r="Y25" i="1" l="1"/>
  <c r="O27" i="38" s="1"/>
  <c r="AA25" i="1"/>
  <c r="R145" i="1"/>
  <c r="R146" i="1"/>
  <c r="H46" i="1"/>
  <c r="Y57" i="1"/>
  <c r="Y46" i="1" l="1"/>
  <c r="Y138" i="1" l="1"/>
  <c r="U91" i="18" l="1"/>
  <c r="U92" i="18"/>
  <c r="U88" i="18"/>
  <c r="U89" i="18"/>
  <c r="U90" i="18"/>
  <c r="V92" i="18"/>
  <c r="V88" i="18"/>
  <c r="V89" i="18"/>
  <c r="V90" i="18"/>
  <c r="V91" i="18"/>
  <c r="V103" i="18" l="1"/>
  <c r="V105" i="18" s="1"/>
  <c r="V107" i="18" s="1"/>
  <c r="U103" i="18"/>
  <c r="U105" i="18" s="1"/>
  <c r="U107" i="18" s="1"/>
  <c r="L92" i="18"/>
  <c r="L88" i="18"/>
  <c r="L89" i="18"/>
  <c r="L90" i="18"/>
  <c r="L91" i="18"/>
  <c r="O90" i="18"/>
  <c r="O88" i="18"/>
  <c r="O91" i="18"/>
  <c r="O92" i="18"/>
  <c r="O89" i="18"/>
  <c r="K91" i="18"/>
  <c r="K92" i="18"/>
  <c r="K88" i="18"/>
  <c r="K89" i="18"/>
  <c r="K90" i="18"/>
  <c r="J90" i="18"/>
  <c r="J91" i="18"/>
  <c r="J92" i="18"/>
  <c r="J88" i="18"/>
  <c r="J89" i="18"/>
  <c r="M89" i="18"/>
  <c r="M90" i="18"/>
  <c r="M91" i="18"/>
  <c r="M88" i="18"/>
  <c r="M92" i="18"/>
  <c r="I89" i="18"/>
  <c r="I90" i="18"/>
  <c r="I91" i="18"/>
  <c r="I88" i="18"/>
  <c r="I92" i="18"/>
  <c r="N92" i="18"/>
  <c r="N91" i="18"/>
  <c r="N90" i="18"/>
  <c r="N89" i="18"/>
  <c r="N88" i="18"/>
  <c r="D91" i="18"/>
  <c r="D92" i="18"/>
  <c r="D88" i="18"/>
  <c r="D90" i="18"/>
  <c r="D89" i="18"/>
  <c r="D103" i="18" l="1"/>
  <c r="D105" i="18" s="1"/>
  <c r="D107" i="18" s="1"/>
  <c r="N103" i="18"/>
  <c r="N105" i="18" s="1"/>
  <c r="N107" i="18" s="1"/>
  <c r="J103" i="18"/>
  <c r="J105" i="18" s="1"/>
  <c r="J107" i="18" s="1"/>
  <c r="K103" i="18"/>
  <c r="K105" i="18" s="1"/>
  <c r="K107" i="18" s="1"/>
  <c r="L103" i="18"/>
  <c r="L105" i="18" s="1"/>
  <c r="L107" i="18" s="1"/>
  <c r="I103" i="18"/>
  <c r="I105" i="18" s="1"/>
  <c r="I107" i="18" s="1"/>
  <c r="M103" i="18"/>
  <c r="M105" i="18" s="1"/>
  <c r="M107" i="18" s="1"/>
  <c r="O103" i="18"/>
  <c r="O105" i="18" s="1"/>
  <c r="O107" i="18" s="1"/>
  <c r="F91" i="18"/>
  <c r="F92" i="18"/>
  <c r="F88" i="18"/>
  <c r="F89" i="18"/>
  <c r="F90" i="18"/>
  <c r="C90" i="18"/>
  <c r="C91" i="18"/>
  <c r="C92" i="18"/>
  <c r="C89" i="18"/>
  <c r="C88" i="18"/>
  <c r="G92" i="18"/>
  <c r="G88" i="18"/>
  <c r="G89" i="18"/>
  <c r="G90" i="18"/>
  <c r="G91" i="18"/>
  <c r="H91" i="18"/>
  <c r="H92" i="18"/>
  <c r="H90" i="18"/>
  <c r="H89" i="18"/>
  <c r="H88" i="18"/>
  <c r="E91" i="18"/>
  <c r="E89" i="18"/>
  <c r="E90" i="18"/>
  <c r="E92" i="18"/>
  <c r="E88" i="18"/>
  <c r="B90" i="18"/>
  <c r="B89" i="18"/>
  <c r="B92" i="18"/>
  <c r="B91" i="18"/>
  <c r="B103" i="18" l="1"/>
  <c r="B105" i="18" s="1"/>
  <c r="B107" i="18" s="1"/>
  <c r="E103" i="18"/>
  <c r="E105" i="18" s="1"/>
  <c r="E107" i="18" s="1"/>
  <c r="G21" i="1"/>
  <c r="F103" i="18"/>
  <c r="F105" i="18" s="1"/>
  <c r="F107" i="18" s="1"/>
  <c r="C103" i="18"/>
  <c r="C105" i="18" s="1"/>
  <c r="C107" i="18" s="1"/>
  <c r="H103" i="18"/>
  <c r="H105" i="18" s="1"/>
  <c r="H107" i="18" s="1"/>
  <c r="G103" i="18"/>
  <c r="G105" i="18" s="1"/>
  <c r="G107" i="18" s="1"/>
  <c r="K21" i="1"/>
  <c r="J21" i="1"/>
  <c r="I21" i="1"/>
  <c r="H21" i="1"/>
  <c r="AA21" i="1" l="1"/>
  <c r="Y21" i="1"/>
  <c r="C10" i="21" l="1"/>
  <c r="B10" i="21" l="1"/>
  <c r="M22" i="17" l="1"/>
  <c r="M25" i="17"/>
  <c r="M24" i="17"/>
  <c r="M23" i="17"/>
  <c r="J25" i="17"/>
  <c r="J24" i="17"/>
  <c r="J23" i="17"/>
  <c r="J22" i="17"/>
  <c r="N25" i="17"/>
  <c r="N24" i="17"/>
  <c r="N23" i="17"/>
  <c r="N22" i="17"/>
  <c r="R25" i="17"/>
  <c r="R24" i="17"/>
  <c r="R23" i="17"/>
  <c r="R22" i="17"/>
  <c r="I25" i="17"/>
  <c r="I24" i="17"/>
  <c r="I23" i="17"/>
  <c r="I22" i="17"/>
  <c r="C23" i="17"/>
  <c r="C25" i="17"/>
  <c r="C22" i="17"/>
  <c r="C24" i="17"/>
  <c r="K24" i="17"/>
  <c r="K23" i="17"/>
  <c r="K25" i="17"/>
  <c r="K22" i="17"/>
  <c r="O23" i="17"/>
  <c r="O25" i="17"/>
  <c r="O22" i="17"/>
  <c r="O24" i="17"/>
  <c r="E24" i="17"/>
  <c r="E23" i="17"/>
  <c r="E22" i="17"/>
  <c r="E25" i="17"/>
  <c r="F25" i="17"/>
  <c r="F24" i="17"/>
  <c r="F23" i="17"/>
  <c r="F22" i="17"/>
  <c r="G25" i="17"/>
  <c r="G22" i="17"/>
  <c r="G24" i="17"/>
  <c r="G23" i="17"/>
  <c r="D25" i="17"/>
  <c r="D24" i="17"/>
  <c r="D23" i="17"/>
  <c r="D22" i="17"/>
  <c r="H25" i="17"/>
  <c r="H24" i="17"/>
  <c r="H23" i="17"/>
  <c r="H22" i="17"/>
  <c r="L25" i="17"/>
  <c r="L24" i="17"/>
  <c r="L23" i="17"/>
  <c r="L22" i="17"/>
  <c r="P25" i="17"/>
  <c r="P24" i="17"/>
  <c r="P23" i="17"/>
  <c r="P22" i="17"/>
  <c r="Q25" i="17"/>
  <c r="Q24" i="17"/>
  <c r="Q23" i="17"/>
  <c r="Q22" i="17"/>
  <c r="H36" i="17" l="1"/>
  <c r="R36" i="17"/>
  <c r="I36" i="17"/>
  <c r="L36" i="17"/>
  <c r="G36" i="17"/>
  <c r="M36" i="17"/>
  <c r="J36" i="17"/>
  <c r="J38" i="17" s="1"/>
  <c r="J39" i="17" s="1"/>
  <c r="N36" i="17"/>
  <c r="N38" i="17" s="1"/>
  <c r="N39" i="17" s="1"/>
  <c r="C36" i="17"/>
  <c r="C38" i="17" s="1"/>
  <c r="C39" i="17" s="1"/>
  <c r="K36" i="17"/>
  <c r="K38" i="17" s="1"/>
  <c r="K39" i="17" s="1"/>
  <c r="O36" i="17"/>
  <c r="O38" i="17" s="1"/>
  <c r="O39" i="17" s="1"/>
  <c r="E36" i="17"/>
  <c r="E38" i="17" s="1"/>
  <c r="E39" i="17" s="1"/>
  <c r="F36" i="17"/>
  <c r="F38" i="17" s="1"/>
  <c r="F39" i="17" s="1"/>
  <c r="D36" i="17"/>
  <c r="D38" i="17" s="1"/>
  <c r="D39" i="17" s="1"/>
  <c r="Q36" i="17"/>
  <c r="Q38" i="17" s="1"/>
  <c r="Q39" i="17" s="1"/>
  <c r="P36" i="17"/>
  <c r="L38" i="17"/>
  <c r="L39" i="17" s="1"/>
  <c r="R38" i="17"/>
  <c r="R39" i="17" s="1"/>
  <c r="M38" i="17"/>
  <c r="M39" i="17" s="1"/>
  <c r="P38" i="17"/>
  <c r="P39" i="17" s="1"/>
  <c r="H38" i="17"/>
  <c r="H39" i="17" s="1"/>
  <c r="G38" i="17"/>
  <c r="G39" i="17" s="1"/>
  <c r="I38" i="17"/>
  <c r="I39" i="17" s="1"/>
  <c r="G7" i="34"/>
  <c r="F7" i="34"/>
  <c r="E7" i="34"/>
  <c r="D7" i="34"/>
  <c r="C7" i="34"/>
  <c r="H43" i="1" s="1"/>
  <c r="B7" i="34"/>
  <c r="G43" i="1" s="1"/>
  <c r="Y43" i="1" l="1"/>
  <c r="AA43" i="1"/>
  <c r="R19" i="21"/>
  <c r="Q19" i="21"/>
  <c r="P19" i="21"/>
  <c r="O19" i="21"/>
  <c r="N19" i="21"/>
  <c r="M19" i="21"/>
  <c r="L19" i="21"/>
  <c r="K19" i="21"/>
  <c r="J19" i="21"/>
  <c r="I19" i="21"/>
  <c r="H19" i="21"/>
  <c r="G19" i="21"/>
  <c r="F19" i="21"/>
  <c r="E19" i="21"/>
  <c r="R18" i="21"/>
  <c r="Q18" i="21"/>
  <c r="P18" i="21"/>
  <c r="O18" i="21"/>
  <c r="N18" i="21"/>
  <c r="M18" i="21"/>
  <c r="L18" i="21"/>
  <c r="K18" i="21"/>
  <c r="J18" i="21"/>
  <c r="I18" i="21"/>
  <c r="H18" i="21"/>
  <c r="G18" i="21"/>
  <c r="F18" i="21"/>
  <c r="E18" i="21"/>
  <c r="R17" i="21"/>
  <c r="Q17" i="21"/>
  <c r="P17" i="21"/>
  <c r="O17" i="21"/>
  <c r="N17" i="21"/>
  <c r="M17" i="21"/>
  <c r="L17" i="21"/>
  <c r="K17" i="21"/>
  <c r="J17" i="21"/>
  <c r="I17" i="21"/>
  <c r="H17" i="21"/>
  <c r="G17" i="21"/>
  <c r="F17" i="21"/>
  <c r="E17" i="21"/>
  <c r="R16" i="21"/>
  <c r="Q16" i="21"/>
  <c r="P16" i="21"/>
  <c r="O16" i="21"/>
  <c r="N16" i="21"/>
  <c r="M16" i="21"/>
  <c r="L16" i="21"/>
  <c r="K16" i="21"/>
  <c r="J16" i="21"/>
  <c r="I16" i="21"/>
  <c r="H16" i="21"/>
  <c r="G16" i="21"/>
  <c r="F16" i="21"/>
  <c r="E16" i="21"/>
  <c r="R15" i="21"/>
  <c r="Q15" i="21"/>
  <c r="P15" i="21"/>
  <c r="O15" i="21"/>
  <c r="N15" i="21"/>
  <c r="M15" i="21"/>
  <c r="L15" i="21"/>
  <c r="K15" i="21"/>
  <c r="J15" i="21"/>
  <c r="I15" i="21"/>
  <c r="H15" i="21"/>
  <c r="G15" i="21"/>
  <c r="F15" i="21"/>
  <c r="E15" i="21"/>
  <c r="D15" i="21"/>
  <c r="R14" i="21"/>
  <c r="Q14" i="21"/>
  <c r="P14" i="21"/>
  <c r="O14" i="21"/>
  <c r="N14" i="21"/>
  <c r="M14" i="21"/>
  <c r="L14" i="21"/>
  <c r="K14" i="21"/>
  <c r="J14" i="21"/>
  <c r="I14" i="21"/>
  <c r="H14" i="21"/>
  <c r="G14" i="21"/>
  <c r="F14" i="21"/>
  <c r="E14" i="21"/>
  <c r="R7" i="21"/>
  <c r="R11" i="21" s="1"/>
  <c r="Q7" i="21"/>
  <c r="Q11" i="21" s="1"/>
  <c r="P7" i="21"/>
  <c r="P11" i="21" s="1"/>
  <c r="O7" i="21"/>
  <c r="O11" i="21" s="1"/>
  <c r="N7" i="21"/>
  <c r="N11" i="21" s="1"/>
  <c r="M7" i="21"/>
  <c r="M11" i="21" s="1"/>
  <c r="L7" i="21"/>
  <c r="L11" i="21" s="1"/>
  <c r="K7" i="21"/>
  <c r="K11" i="21" s="1"/>
  <c r="J7" i="21"/>
  <c r="J11" i="21" s="1"/>
  <c r="I7" i="21"/>
  <c r="I11" i="21" s="1"/>
  <c r="H7" i="21"/>
  <c r="H11" i="21" s="1"/>
  <c r="G7" i="21"/>
  <c r="G11" i="21" s="1"/>
  <c r="F7" i="21"/>
  <c r="F11" i="21" s="1"/>
  <c r="E7" i="21"/>
  <c r="E11" i="21" s="1"/>
  <c r="D7" i="21"/>
  <c r="D11" i="21" s="1"/>
  <c r="C7" i="21"/>
  <c r="B7" i="21"/>
  <c r="B11" i="21" s="1"/>
  <c r="B16" i="21" l="1"/>
  <c r="B26" i="21"/>
  <c r="S24" i="1" s="1"/>
  <c r="B25" i="21"/>
  <c r="R24" i="1" s="1"/>
  <c r="B27" i="21"/>
  <c r="T24" i="1" s="1"/>
  <c r="B18" i="21"/>
  <c r="B22" i="21"/>
  <c r="O24" i="1" s="1"/>
  <c r="B20" i="21"/>
  <c r="M24" i="1" s="1"/>
  <c r="B21" i="21"/>
  <c r="N24" i="1" s="1"/>
  <c r="B23" i="21"/>
  <c r="P24" i="1" s="1"/>
  <c r="B24" i="21"/>
  <c r="Q24" i="1" s="1"/>
  <c r="C11" i="21"/>
  <c r="D16" i="21"/>
  <c r="D19" i="21"/>
  <c r="D14" i="21"/>
  <c r="D18" i="21"/>
  <c r="D17" i="21"/>
  <c r="C14" i="21"/>
  <c r="G24" i="1" s="1"/>
  <c r="C16" i="21"/>
  <c r="C18" i="21"/>
  <c r="C15" i="21"/>
  <c r="C17" i="21"/>
  <c r="C19" i="21"/>
  <c r="B15" i="21"/>
  <c r="B17" i="21"/>
  <c r="B19" i="21"/>
  <c r="L24" i="1" l="1"/>
  <c r="K24" i="1"/>
  <c r="H24" i="1"/>
  <c r="J24" i="1"/>
  <c r="I24" i="1"/>
  <c r="R10" i="20"/>
  <c r="R14" i="20" s="1"/>
  <c r="Q10" i="20"/>
  <c r="Q14" i="20" s="1"/>
  <c r="P10" i="20"/>
  <c r="P14" i="20" s="1"/>
  <c r="O10" i="20"/>
  <c r="N10" i="20"/>
  <c r="N14" i="20" s="1"/>
  <c r="M10" i="20"/>
  <c r="M14" i="20" s="1"/>
  <c r="L10" i="20"/>
  <c r="L14" i="20" s="1"/>
  <c r="K10" i="20"/>
  <c r="J10" i="20"/>
  <c r="J14" i="20" s="1"/>
  <c r="I10" i="20"/>
  <c r="I14" i="20" s="1"/>
  <c r="H10" i="20"/>
  <c r="H14" i="20" s="1"/>
  <c r="G10" i="20"/>
  <c r="F10" i="20"/>
  <c r="F14" i="20" s="1"/>
  <c r="E10" i="20"/>
  <c r="E14" i="20" s="1"/>
  <c r="D10" i="20"/>
  <c r="D14" i="20" s="1"/>
  <c r="C10" i="20"/>
  <c r="C14" i="20" s="1"/>
  <c r="B10" i="20"/>
  <c r="B14" i="20" s="1"/>
  <c r="R27" i="20"/>
  <c r="R21" i="20"/>
  <c r="Q21" i="20"/>
  <c r="P21" i="20"/>
  <c r="N21" i="20"/>
  <c r="M21" i="20"/>
  <c r="L21" i="20"/>
  <c r="J21" i="20"/>
  <c r="I21" i="20"/>
  <c r="H21" i="20"/>
  <c r="F21" i="20"/>
  <c r="E21" i="20"/>
  <c r="D21" i="20"/>
  <c r="R20" i="20"/>
  <c r="Q20" i="20"/>
  <c r="P20" i="20"/>
  <c r="N20" i="20"/>
  <c r="M20" i="20"/>
  <c r="L20" i="20"/>
  <c r="J20" i="20"/>
  <c r="I20" i="20"/>
  <c r="H20" i="20"/>
  <c r="F20" i="20"/>
  <c r="E20" i="20"/>
  <c r="D20" i="20"/>
  <c r="R19" i="20"/>
  <c r="Q19" i="20"/>
  <c r="P19" i="20"/>
  <c r="O19" i="20"/>
  <c r="N19" i="20"/>
  <c r="M19" i="20"/>
  <c r="L19" i="20"/>
  <c r="K19" i="20"/>
  <c r="J19" i="20"/>
  <c r="I19" i="20"/>
  <c r="H19" i="20"/>
  <c r="G19" i="20"/>
  <c r="F19" i="20"/>
  <c r="E19" i="20"/>
  <c r="D19" i="20"/>
  <c r="R18" i="20"/>
  <c r="Q18" i="20"/>
  <c r="P18" i="20"/>
  <c r="N18" i="20"/>
  <c r="M18" i="20"/>
  <c r="L18" i="20"/>
  <c r="J18" i="20"/>
  <c r="I18" i="20"/>
  <c r="H18" i="20"/>
  <c r="F18" i="20"/>
  <c r="E18" i="20"/>
  <c r="D18" i="20"/>
  <c r="R17" i="20"/>
  <c r="R33" i="20" s="1"/>
  <c r="Q17" i="20"/>
  <c r="P17" i="20"/>
  <c r="N17" i="20"/>
  <c r="M17" i="20"/>
  <c r="L17" i="20"/>
  <c r="J17" i="20"/>
  <c r="I17" i="20"/>
  <c r="H17" i="20"/>
  <c r="F17" i="20"/>
  <c r="E17" i="20"/>
  <c r="D17" i="20"/>
  <c r="G7" i="32"/>
  <c r="F7" i="32"/>
  <c r="E7" i="32"/>
  <c r="D7" i="32"/>
  <c r="C7" i="32"/>
  <c r="H42" i="1" s="1"/>
  <c r="G7" i="31"/>
  <c r="L10" i="1" s="1"/>
  <c r="F7" i="31"/>
  <c r="E7" i="31"/>
  <c r="D7" i="31"/>
  <c r="C7" i="31"/>
  <c r="B7" i="31"/>
  <c r="G14" i="1" s="1"/>
  <c r="G10" i="1" s="1"/>
  <c r="B7" i="15"/>
  <c r="P33" i="20" l="1"/>
  <c r="M33" i="20"/>
  <c r="L33" i="20"/>
  <c r="Q33" i="20"/>
  <c r="I33" i="20"/>
  <c r="N33" i="20"/>
  <c r="D33" i="20"/>
  <c r="J33" i="20"/>
  <c r="E33" i="20"/>
  <c r="F33" i="20"/>
  <c r="H33" i="20"/>
  <c r="Y14" i="1"/>
  <c r="AA14" i="1"/>
  <c r="Y42" i="1"/>
  <c r="AA42" i="1"/>
  <c r="AA24" i="1"/>
  <c r="B28" i="20"/>
  <c r="R23" i="1" s="1"/>
  <c r="R17" i="1" s="1"/>
  <c r="R62" i="1" s="1"/>
  <c r="B30" i="20"/>
  <c r="T23" i="1" s="1"/>
  <c r="T17" i="1" s="1"/>
  <c r="T62" i="1" s="1"/>
  <c r="B29" i="20"/>
  <c r="S23" i="1" s="1"/>
  <c r="S17" i="1" s="1"/>
  <c r="S62" i="1" s="1"/>
  <c r="B23" i="20"/>
  <c r="M23" i="1" s="1"/>
  <c r="M17" i="1" s="1"/>
  <c r="M62" i="1" s="1"/>
  <c r="B27" i="20"/>
  <c r="Q23" i="1" s="1"/>
  <c r="Q17" i="1" s="1"/>
  <c r="Q62" i="1" s="1"/>
  <c r="B22" i="20"/>
  <c r="L23" i="1" s="1"/>
  <c r="L17" i="1" s="1"/>
  <c r="L62" i="1" s="1"/>
  <c r="B24" i="20"/>
  <c r="N23" i="1" s="1"/>
  <c r="N17" i="1" s="1"/>
  <c r="N62" i="1" s="1"/>
  <c r="B25" i="20"/>
  <c r="O23" i="1" s="1"/>
  <c r="O17" i="1" s="1"/>
  <c r="O62" i="1" s="1"/>
  <c r="B26" i="20"/>
  <c r="P23" i="1" s="1"/>
  <c r="P17" i="1" s="1"/>
  <c r="P62" i="1" s="1"/>
  <c r="Y24" i="1"/>
  <c r="L40" i="1"/>
  <c r="L66" i="1" s="1"/>
  <c r="K40" i="1"/>
  <c r="K66" i="1" s="1"/>
  <c r="K10" i="1"/>
  <c r="H10" i="1"/>
  <c r="I10" i="1"/>
  <c r="J10" i="1"/>
  <c r="I40" i="1"/>
  <c r="G14" i="20"/>
  <c r="K14" i="20"/>
  <c r="O14" i="20"/>
  <c r="J40" i="1"/>
  <c r="J66" i="1" s="1"/>
  <c r="G40" i="1"/>
  <c r="G66" i="1" s="1"/>
  <c r="H40" i="1"/>
  <c r="H66" i="1" s="1"/>
  <c r="B19" i="20"/>
  <c r="I23" i="1" s="1"/>
  <c r="B20" i="20"/>
  <c r="B17" i="20"/>
  <c r="G23" i="1" s="1"/>
  <c r="B21" i="20"/>
  <c r="B18" i="20"/>
  <c r="G18" i="20"/>
  <c r="K18" i="20"/>
  <c r="O18" i="20"/>
  <c r="G17" i="20"/>
  <c r="K17" i="20"/>
  <c r="O17" i="20"/>
  <c r="G21" i="20"/>
  <c r="K21" i="20"/>
  <c r="O21" i="20"/>
  <c r="G20" i="20"/>
  <c r="K20" i="20"/>
  <c r="O20" i="20"/>
  <c r="Y10" i="1" l="1"/>
  <c r="J23" i="1"/>
  <c r="G33" i="20"/>
  <c r="O33" i="20"/>
  <c r="K33" i="20"/>
  <c r="H23" i="1"/>
  <c r="K23" i="1"/>
  <c r="N143" i="1" a="1"/>
  <c r="N143" i="1" s="1"/>
  <c r="N67" i="1"/>
  <c r="N144" i="1" a="1"/>
  <c r="N144" i="1" s="1"/>
  <c r="N65" i="1"/>
  <c r="M144" i="1" a="1"/>
  <c r="M144" i="1" s="1"/>
  <c r="M147" i="1" s="1"/>
  <c r="M65" i="1"/>
  <c r="T67" i="1"/>
  <c r="T65" i="1"/>
  <c r="P65" i="1"/>
  <c r="P144" i="1" a="1"/>
  <c r="P144" i="1" s="1"/>
  <c r="P147" i="1" s="1"/>
  <c r="R65" i="1"/>
  <c r="R67" i="1"/>
  <c r="Q144" i="1" a="1"/>
  <c r="Q144" i="1" s="1"/>
  <c r="Q147" i="1" s="1"/>
  <c r="Q65" i="1"/>
  <c r="O65" i="1"/>
  <c r="O143" i="1" a="1"/>
  <c r="O143" i="1" s="1"/>
  <c r="B33" i="20"/>
  <c r="I66" i="1"/>
  <c r="Y66" i="1" s="1"/>
  <c r="Y40" i="1"/>
  <c r="AA23" i="1" l="1"/>
  <c r="Y23" i="1"/>
  <c r="N64" i="1"/>
  <c r="N122" i="1" s="1"/>
  <c r="O144" i="1" a="1"/>
  <c r="O144" i="1" s="1"/>
  <c r="R144" i="1" a="1"/>
  <c r="R144" i="1" s="1"/>
  <c r="R147" i="1" s="1"/>
  <c r="T143" i="1" a="1"/>
  <c r="T143" i="1" s="1"/>
  <c r="Q67" i="1"/>
  <c r="Q64" i="1"/>
  <c r="Q122" i="1" s="1"/>
  <c r="Q143" i="1" a="1"/>
  <c r="Q143" i="1" s="1"/>
  <c r="P64" i="1"/>
  <c r="P122" i="1" s="1"/>
  <c r="P67" i="1"/>
  <c r="M64" i="1"/>
  <c r="M122" i="1" s="1"/>
  <c r="M67" i="1"/>
  <c r="M143" i="1" a="1"/>
  <c r="M143" i="1" s="1"/>
  <c r="O64" i="1"/>
  <c r="O122" i="1" s="1"/>
  <c r="O67" i="1"/>
  <c r="R143" i="1" a="1"/>
  <c r="R143" i="1" s="1"/>
  <c r="P143" i="1" a="1"/>
  <c r="P143" i="1" s="1"/>
  <c r="R64" i="1"/>
  <c r="R122" i="1" s="1"/>
  <c r="T64" i="1"/>
  <c r="T122" i="1" s="1"/>
  <c r="T144" i="1" a="1"/>
  <c r="T144" i="1" s="1"/>
  <c r="T147" i="1" s="1"/>
  <c r="N68" i="1" l="1"/>
  <c r="N152" i="1"/>
  <c r="M152" i="1"/>
  <c r="M68" i="1"/>
  <c r="O68" i="1"/>
  <c r="P68" i="1"/>
  <c r="T152" i="1"/>
  <c r="T68" i="1"/>
  <c r="R68" i="1"/>
  <c r="R152" i="1"/>
  <c r="P152" i="1"/>
  <c r="Q152" i="1"/>
  <c r="Q68" i="1"/>
  <c r="O152" i="1"/>
  <c r="B25" i="17"/>
  <c r="K20" i="1" s="1"/>
  <c r="K17" i="1" s="1"/>
  <c r="K62" i="1" s="1"/>
  <c r="G20" i="1"/>
  <c r="G17" i="1" s="1"/>
  <c r="G62" i="1" s="1"/>
  <c r="J20" i="1"/>
  <c r="B23" i="17"/>
  <c r="I20" i="1" s="1"/>
  <c r="B22" i="17"/>
  <c r="G64" i="1" l="1"/>
  <c r="G144" i="1" a="1"/>
  <c r="G144" i="1" s="1"/>
  <c r="G143" i="1" a="1"/>
  <c r="G143" i="1" s="1"/>
  <c r="H20" i="1"/>
  <c r="B36" i="17"/>
  <c r="B38" i="17" s="1"/>
  <c r="L65" i="1"/>
  <c r="L67" i="1"/>
  <c r="K67" i="1"/>
  <c r="K65" i="1"/>
  <c r="G152" i="1" l="1"/>
  <c r="G122" i="1"/>
  <c r="Y20" i="1"/>
  <c r="H17" i="1"/>
  <c r="AA20" i="1"/>
  <c r="K144" i="1" a="1"/>
  <c r="K144" i="1" s="1"/>
  <c r="K147" i="1" s="1"/>
  <c r="K143" i="1" a="1"/>
  <c r="K143" i="1" s="1"/>
  <c r="L144" i="1" a="1"/>
  <c r="L144" i="1" s="1"/>
  <c r="L147" i="1" s="1"/>
  <c r="L143" i="1" a="1"/>
  <c r="L143" i="1" s="1"/>
  <c r="K64" i="1"/>
  <c r="K122" i="1" s="1"/>
  <c r="L64" i="1"/>
  <c r="L122" i="1" s="1"/>
  <c r="K145" i="1" l="1"/>
  <c r="L145" i="1"/>
  <c r="L146" i="1"/>
  <c r="K146" i="1"/>
  <c r="L68" i="1"/>
  <c r="L152" i="1"/>
  <c r="K152" i="1"/>
  <c r="K68" i="1"/>
  <c r="B39" i="17"/>
  <c r="S65" i="1" l="1"/>
  <c r="S67" i="1"/>
  <c r="S143" i="1" l="1" a="1"/>
  <c r="S143" i="1" s="1"/>
  <c r="S144" i="1" a="1"/>
  <c r="S144" i="1" s="1"/>
  <c r="S147" i="1" s="1"/>
  <c r="S64" i="1"/>
  <c r="S122" i="1" s="1"/>
  <c r="S145" i="1" l="1"/>
  <c r="S146" i="1"/>
  <c r="S152" i="1"/>
  <c r="S68" i="1"/>
  <c r="Y76" i="1"/>
  <c r="Y74" i="1" l="1"/>
  <c r="I34" i="1"/>
  <c r="J34" i="1"/>
  <c r="H34" i="1"/>
  <c r="H62" i="1" s="1"/>
  <c r="Y34" i="1" l="1"/>
  <c r="CB50" i="14" l="1"/>
  <c r="CA50" i="14"/>
  <c r="BZ50" i="14"/>
  <c r="BY50" i="14"/>
  <c r="BX50" i="14"/>
  <c r="BW50" i="14"/>
  <c r="BV50" i="14"/>
  <c r="BU50" i="14"/>
  <c r="BT50" i="14"/>
  <c r="BS50" i="14"/>
  <c r="CB49" i="14"/>
  <c r="CA49" i="14"/>
  <c r="BZ49" i="14"/>
  <c r="BY49" i="14"/>
  <c r="BX49" i="14"/>
  <c r="BW49" i="14"/>
  <c r="BV49" i="14"/>
  <c r="BU49" i="14"/>
  <c r="BT49" i="14"/>
  <c r="BS49" i="14"/>
  <c r="CB48" i="14"/>
  <c r="CA48" i="14"/>
  <c r="BZ48" i="14"/>
  <c r="BY48" i="14"/>
  <c r="BX48" i="14"/>
  <c r="BW48" i="14"/>
  <c r="BV48" i="14"/>
  <c r="BU48" i="14"/>
  <c r="BT48" i="14"/>
  <c r="BS48" i="14"/>
  <c r="CB47" i="14"/>
  <c r="CA47" i="14"/>
  <c r="BZ47" i="14"/>
  <c r="BY47" i="14"/>
  <c r="BX47" i="14"/>
  <c r="BW47" i="14"/>
  <c r="BV47" i="14"/>
  <c r="BU47" i="14"/>
  <c r="BT47" i="14"/>
  <c r="BS47" i="14"/>
  <c r="CB46" i="14"/>
  <c r="CA46" i="14"/>
  <c r="BZ46" i="14"/>
  <c r="BY46" i="14"/>
  <c r="BX46" i="14"/>
  <c r="BW46" i="14"/>
  <c r="BV46" i="14"/>
  <c r="BU46" i="14"/>
  <c r="BT46" i="14"/>
  <c r="BS46" i="14"/>
  <c r="CB45" i="14"/>
  <c r="CA45" i="14"/>
  <c r="BZ45" i="14"/>
  <c r="BY45" i="14"/>
  <c r="BX45" i="14"/>
  <c r="BW45" i="14"/>
  <c r="BV45" i="14"/>
  <c r="BU45" i="14"/>
  <c r="BT45" i="14"/>
  <c r="BS45" i="14"/>
  <c r="CB44" i="14"/>
  <c r="CA44" i="14"/>
  <c r="BZ44" i="14"/>
  <c r="BY44" i="14"/>
  <c r="BX44" i="14"/>
  <c r="BW44" i="14"/>
  <c r="BV44" i="14"/>
  <c r="BU44" i="14"/>
  <c r="BT44" i="14"/>
  <c r="BS44" i="14"/>
  <c r="CB43" i="14"/>
  <c r="CA43" i="14"/>
  <c r="BZ43" i="14"/>
  <c r="BY43" i="14"/>
  <c r="BX43" i="14"/>
  <c r="BW43" i="14"/>
  <c r="BV43" i="14"/>
  <c r="BU43" i="14"/>
  <c r="BT43" i="14"/>
  <c r="BS43" i="14"/>
  <c r="CB42" i="14"/>
  <c r="CA42" i="14"/>
  <c r="BZ42" i="14"/>
  <c r="BY42" i="14"/>
  <c r="BX42" i="14"/>
  <c r="BW42" i="14"/>
  <c r="BV42" i="14"/>
  <c r="BU42" i="14"/>
  <c r="BT42" i="14"/>
  <c r="BS42" i="14"/>
  <c r="T52" i="14"/>
  <c r="AD50" i="14"/>
  <c r="AC50" i="14"/>
  <c r="AB50" i="14"/>
  <c r="AA50" i="14"/>
  <c r="Z50" i="14"/>
  <c r="Y50" i="14"/>
  <c r="X50" i="14"/>
  <c r="W50" i="14"/>
  <c r="V50" i="14"/>
  <c r="U50" i="14"/>
  <c r="AD49" i="14"/>
  <c r="AC49" i="14"/>
  <c r="AB49" i="14"/>
  <c r="AA49" i="14"/>
  <c r="Z49" i="14"/>
  <c r="Y49" i="14"/>
  <c r="X49" i="14"/>
  <c r="W49" i="14"/>
  <c r="V49" i="14"/>
  <c r="U49" i="14"/>
  <c r="AD48" i="14"/>
  <c r="AC48" i="14"/>
  <c r="AB48" i="14"/>
  <c r="AA48" i="14"/>
  <c r="Z48" i="14"/>
  <c r="Y48" i="14"/>
  <c r="X48" i="14"/>
  <c r="W48" i="14"/>
  <c r="V48" i="14"/>
  <c r="U48" i="14"/>
  <c r="AD47" i="14"/>
  <c r="AC47" i="14"/>
  <c r="AB47" i="14"/>
  <c r="AA47" i="14"/>
  <c r="Z47" i="14"/>
  <c r="Y47" i="14"/>
  <c r="X47" i="14"/>
  <c r="W47" i="14"/>
  <c r="V47" i="14"/>
  <c r="U47" i="14"/>
  <c r="AD46" i="14"/>
  <c r="AC46" i="14"/>
  <c r="AB46" i="14"/>
  <c r="AA46" i="14"/>
  <c r="Z46" i="14"/>
  <c r="Y46" i="14"/>
  <c r="X46" i="14"/>
  <c r="W46" i="14"/>
  <c r="V46" i="14"/>
  <c r="U46" i="14"/>
  <c r="AD45" i="14"/>
  <c r="AC45" i="14"/>
  <c r="AB45" i="14"/>
  <c r="AA45" i="14"/>
  <c r="Z45" i="14"/>
  <c r="Y45" i="14"/>
  <c r="X45" i="14"/>
  <c r="W45" i="14"/>
  <c r="V45" i="14"/>
  <c r="U45" i="14"/>
  <c r="AD44" i="14"/>
  <c r="AC44" i="14"/>
  <c r="AB44" i="14"/>
  <c r="AA44" i="14"/>
  <c r="Z44" i="14"/>
  <c r="Y44" i="14"/>
  <c r="X44" i="14"/>
  <c r="W44" i="14"/>
  <c r="V44" i="14"/>
  <c r="U44" i="14"/>
  <c r="AD43" i="14"/>
  <c r="AC43" i="14"/>
  <c r="AB43" i="14"/>
  <c r="AA43" i="14"/>
  <c r="Z43" i="14"/>
  <c r="Y43" i="14"/>
  <c r="X43" i="14"/>
  <c r="W43" i="14"/>
  <c r="V43" i="14"/>
  <c r="U43" i="14"/>
  <c r="AD42" i="14"/>
  <c r="AC42" i="14"/>
  <c r="AB42" i="14"/>
  <c r="AA42" i="14"/>
  <c r="Z42" i="14"/>
  <c r="Y42" i="14"/>
  <c r="X42" i="14"/>
  <c r="W42" i="14"/>
  <c r="V42" i="14"/>
  <c r="U42" i="14"/>
  <c r="U41" i="14"/>
  <c r="V41" i="14" s="1"/>
  <c r="W41" i="14" s="1"/>
  <c r="X41" i="14" s="1"/>
  <c r="Y41" i="14" s="1"/>
  <c r="Z41" i="14" s="1"/>
  <c r="AA41" i="14" s="1"/>
  <c r="AB41" i="14" s="1"/>
  <c r="AC41" i="14" s="1"/>
  <c r="AD41" i="14" s="1"/>
  <c r="AO52" i="14"/>
  <c r="AN52" i="14"/>
  <c r="AM52" i="14"/>
  <c r="AL52" i="14"/>
  <c r="AK52" i="14"/>
  <c r="AJ52" i="14"/>
  <c r="AI52" i="14"/>
  <c r="AH52" i="14"/>
  <c r="AG52" i="14"/>
  <c r="AF52" i="14"/>
  <c r="BA50" i="14"/>
  <c r="AP50" i="14"/>
  <c r="BA49" i="14"/>
  <c r="AP49" i="14"/>
  <c r="BA48" i="14"/>
  <c r="AP48" i="14"/>
  <c r="BA47" i="14"/>
  <c r="AP47" i="14"/>
  <c r="BA46" i="14"/>
  <c r="AP46" i="14"/>
  <c r="BA45" i="14"/>
  <c r="AP45" i="14"/>
  <c r="AZ44" i="14"/>
  <c r="AY44" i="14"/>
  <c r="AX44" i="14"/>
  <c r="AW44" i="14"/>
  <c r="AV44" i="14"/>
  <c r="AP44" i="14"/>
  <c r="AZ43" i="14"/>
  <c r="AY43" i="14"/>
  <c r="AX43" i="14"/>
  <c r="AW43" i="14"/>
  <c r="AV43" i="14"/>
  <c r="AU43" i="14"/>
  <c r="AT43" i="14"/>
  <c r="AS43" i="14"/>
  <c r="AR43" i="14"/>
  <c r="AQ43" i="14"/>
  <c r="AP43" i="14"/>
  <c r="AU42" i="14"/>
  <c r="AT42" i="14"/>
  <c r="AS42" i="14"/>
  <c r="AR42" i="14"/>
  <c r="AQ42" i="14"/>
  <c r="AP42" i="14"/>
  <c r="HA41" i="14"/>
  <c r="HB41" i="14" s="1"/>
  <c r="HC41" i="14" s="1"/>
  <c r="HD41" i="14" s="1"/>
  <c r="HE41" i="14" s="1"/>
  <c r="HF41" i="14" s="1"/>
  <c r="HG41" i="14" s="1"/>
  <c r="HH41" i="14" s="1"/>
  <c r="HI41" i="14" s="1"/>
  <c r="HJ41" i="14" s="1"/>
  <c r="BS41" i="14"/>
  <c r="BT41" i="14" s="1"/>
  <c r="BU41" i="14" s="1"/>
  <c r="BV41" i="14" s="1"/>
  <c r="BW41" i="14" s="1"/>
  <c r="BX41" i="14" s="1"/>
  <c r="BY41" i="14" s="1"/>
  <c r="BZ41" i="14" s="1"/>
  <c r="CA41" i="14" s="1"/>
  <c r="CB41" i="14" s="1"/>
  <c r="AQ41" i="14"/>
  <c r="AR41" i="14" s="1"/>
  <c r="AS41" i="14" s="1"/>
  <c r="AT41" i="14" s="1"/>
  <c r="AU41" i="14" s="1"/>
  <c r="AV41" i="14" s="1"/>
  <c r="AW41" i="14" s="1"/>
  <c r="AX41" i="14" s="1"/>
  <c r="AY41" i="14" s="1"/>
  <c r="AZ41" i="14" s="1"/>
  <c r="AF41" i="14"/>
  <c r="AG41" i="14" s="1"/>
  <c r="AH41" i="14" s="1"/>
  <c r="AI41" i="14" s="1"/>
  <c r="AJ41" i="14" s="1"/>
  <c r="AK41" i="14" s="1"/>
  <c r="AL41" i="14" s="1"/>
  <c r="AM41" i="14" s="1"/>
  <c r="AN41" i="14" s="1"/>
  <c r="AO41" i="14" s="1"/>
  <c r="AO36" i="14"/>
  <c r="AN36" i="14"/>
  <c r="AM36" i="14"/>
  <c r="AL36" i="14"/>
  <c r="AK36" i="14"/>
  <c r="AJ36" i="14"/>
  <c r="AI36" i="14"/>
  <c r="AH36" i="14"/>
  <c r="AG36" i="14"/>
  <c r="AF36" i="14"/>
  <c r="T36" i="14"/>
  <c r="FV34" i="14"/>
  <c r="FU34" i="14"/>
  <c r="FT34" i="14"/>
  <c r="FS34" i="14"/>
  <c r="FL34" i="14"/>
  <c r="FK34" i="14"/>
  <c r="FJ34" i="14"/>
  <c r="FI34" i="14"/>
  <c r="FH34" i="14"/>
  <c r="FG34" i="14"/>
  <c r="FF34" i="14"/>
  <c r="FE34" i="14"/>
  <c r="FD34" i="14"/>
  <c r="FC34" i="14"/>
  <c r="BA34" i="14"/>
  <c r="GM34" i="14" s="1"/>
  <c r="GN34" i="14" s="1"/>
  <c r="AP34" i="14"/>
  <c r="R34" i="14"/>
  <c r="AD34" i="14" s="1"/>
  <c r="Q34" i="14"/>
  <c r="AC34" i="14" s="1"/>
  <c r="P34" i="14"/>
  <c r="AB34" i="14" s="1"/>
  <c r="O34" i="14"/>
  <c r="AA34" i="14" s="1"/>
  <c r="N34" i="14"/>
  <c r="Z34" i="14" s="1"/>
  <c r="M34" i="14"/>
  <c r="Y34" i="14" s="1"/>
  <c r="L34" i="14"/>
  <c r="K34" i="14"/>
  <c r="W34" i="14" s="1"/>
  <c r="J34" i="14"/>
  <c r="V34" i="14" s="1"/>
  <c r="I34" i="14"/>
  <c r="U34" i="14" s="1"/>
  <c r="FV33" i="14"/>
  <c r="FU33" i="14"/>
  <c r="FT33" i="14"/>
  <c r="FS33" i="14"/>
  <c r="FL33" i="14"/>
  <c r="FK33" i="14"/>
  <c r="FJ33" i="14"/>
  <c r="FI33" i="14"/>
  <c r="FH33" i="14"/>
  <c r="FG33" i="14"/>
  <c r="FF33" i="14"/>
  <c r="FE33" i="14"/>
  <c r="FD33" i="14"/>
  <c r="FC33" i="14"/>
  <c r="BA33" i="14"/>
  <c r="GM33" i="14" s="1"/>
  <c r="GN33" i="14" s="1"/>
  <c r="AP33" i="14"/>
  <c r="R33" i="14"/>
  <c r="AD33" i="14" s="1"/>
  <c r="Q33" i="14"/>
  <c r="P33" i="14"/>
  <c r="AB33" i="14" s="1"/>
  <c r="O33" i="14"/>
  <c r="AA33" i="14" s="1"/>
  <c r="N33" i="14"/>
  <c r="Z33" i="14" s="1"/>
  <c r="M33" i="14"/>
  <c r="L33" i="14"/>
  <c r="X33" i="14" s="1"/>
  <c r="K33" i="14"/>
  <c r="J33" i="14"/>
  <c r="V33" i="14" s="1"/>
  <c r="I33" i="14"/>
  <c r="FV32" i="14"/>
  <c r="FU32" i="14"/>
  <c r="FT32" i="14"/>
  <c r="FS32" i="14"/>
  <c r="FL32" i="14"/>
  <c r="FK32" i="14"/>
  <c r="FJ32" i="14"/>
  <c r="FI32" i="14"/>
  <c r="FH32" i="14"/>
  <c r="FG32" i="14"/>
  <c r="FF32" i="14"/>
  <c r="FE32" i="14"/>
  <c r="FD32" i="14"/>
  <c r="FC32" i="14"/>
  <c r="BA32" i="14"/>
  <c r="GM32" i="14" s="1"/>
  <c r="GN32" i="14" s="1"/>
  <c r="AP32" i="14"/>
  <c r="R32" i="14"/>
  <c r="AD32" i="14" s="1"/>
  <c r="Q32" i="14"/>
  <c r="AC32" i="14" s="1"/>
  <c r="P32" i="14"/>
  <c r="AB32" i="14" s="1"/>
  <c r="O32" i="14"/>
  <c r="AA32" i="14" s="1"/>
  <c r="N32" i="14"/>
  <c r="Z32" i="14" s="1"/>
  <c r="M32" i="14"/>
  <c r="Y32" i="14" s="1"/>
  <c r="L32" i="14"/>
  <c r="X32" i="14" s="1"/>
  <c r="K32" i="14"/>
  <c r="W32" i="14" s="1"/>
  <c r="J32" i="14"/>
  <c r="V32" i="14" s="1"/>
  <c r="I32" i="14"/>
  <c r="U32" i="14" s="1"/>
  <c r="FV31" i="14"/>
  <c r="FU31" i="14"/>
  <c r="FT31" i="14"/>
  <c r="FS31" i="14"/>
  <c r="FL31" i="14"/>
  <c r="FK31" i="14"/>
  <c r="FJ31" i="14"/>
  <c r="FI31" i="14"/>
  <c r="FH31" i="14"/>
  <c r="FG31" i="14"/>
  <c r="FF31" i="14"/>
  <c r="FE31" i="14"/>
  <c r="FD31" i="14"/>
  <c r="FC31" i="14"/>
  <c r="BA31" i="14"/>
  <c r="GM31" i="14" s="1"/>
  <c r="GN31" i="14" s="1"/>
  <c r="AP31" i="14"/>
  <c r="R31" i="14"/>
  <c r="AD31" i="14" s="1"/>
  <c r="Q31" i="14"/>
  <c r="P31" i="14"/>
  <c r="AB31" i="14" s="1"/>
  <c r="O31" i="14"/>
  <c r="AA31" i="14" s="1"/>
  <c r="N31" i="14"/>
  <c r="Z31" i="14" s="1"/>
  <c r="M31" i="14"/>
  <c r="Y31" i="14" s="1"/>
  <c r="L31" i="14"/>
  <c r="X31" i="14" s="1"/>
  <c r="K31" i="14"/>
  <c r="W31" i="14" s="1"/>
  <c r="J31" i="14"/>
  <c r="V31" i="14" s="1"/>
  <c r="I31" i="14"/>
  <c r="FV30" i="14"/>
  <c r="FU30" i="14"/>
  <c r="FT30" i="14"/>
  <c r="FS30" i="14"/>
  <c r="FL30" i="14"/>
  <c r="FK30" i="14"/>
  <c r="FJ30" i="14"/>
  <c r="FI30" i="14"/>
  <c r="FH30" i="14"/>
  <c r="FG30" i="14"/>
  <c r="FF30" i="14"/>
  <c r="FE30" i="14"/>
  <c r="FD30" i="14"/>
  <c r="FC30" i="14"/>
  <c r="BA30" i="14"/>
  <c r="GM30" i="14" s="1"/>
  <c r="GN30" i="14" s="1"/>
  <c r="AP30" i="14"/>
  <c r="R30" i="14"/>
  <c r="AD30" i="14" s="1"/>
  <c r="Q30" i="14"/>
  <c r="AC30" i="14" s="1"/>
  <c r="P30" i="14"/>
  <c r="AB30" i="14" s="1"/>
  <c r="O30" i="14"/>
  <c r="AA30" i="14" s="1"/>
  <c r="N30" i="14"/>
  <c r="Z30" i="14" s="1"/>
  <c r="M30" i="14"/>
  <c r="Y30" i="14" s="1"/>
  <c r="L30" i="14"/>
  <c r="X30" i="14" s="1"/>
  <c r="K30" i="14"/>
  <c r="W30" i="14" s="1"/>
  <c r="J30" i="14"/>
  <c r="V30" i="14" s="1"/>
  <c r="I30" i="14"/>
  <c r="U30" i="14" s="1"/>
  <c r="FV29" i="14"/>
  <c r="FU29" i="14"/>
  <c r="FT29" i="14"/>
  <c r="FS29" i="14"/>
  <c r="FL29" i="14"/>
  <c r="FK29" i="14"/>
  <c r="FJ29" i="14"/>
  <c r="FI29" i="14"/>
  <c r="FH29" i="14"/>
  <c r="FG29" i="14"/>
  <c r="FF29" i="14"/>
  <c r="FE29" i="14"/>
  <c r="FD29" i="14"/>
  <c r="FC29" i="14"/>
  <c r="BA29" i="14"/>
  <c r="GM29" i="14" s="1"/>
  <c r="GN29" i="14" s="1"/>
  <c r="AP29" i="14"/>
  <c r="R29" i="14"/>
  <c r="AD29" i="14" s="1"/>
  <c r="Q29" i="14"/>
  <c r="P29" i="14"/>
  <c r="AB29" i="14" s="1"/>
  <c r="O29" i="14"/>
  <c r="AA29" i="14" s="1"/>
  <c r="N29" i="14"/>
  <c r="Z29" i="14" s="1"/>
  <c r="M29" i="14"/>
  <c r="Y29" i="14" s="1"/>
  <c r="L29" i="14"/>
  <c r="X29" i="14" s="1"/>
  <c r="K29" i="14"/>
  <c r="W29" i="14" s="1"/>
  <c r="J29" i="14"/>
  <c r="V29" i="14" s="1"/>
  <c r="I29" i="14"/>
  <c r="U29" i="14" s="1"/>
  <c r="FV28" i="14"/>
  <c r="FU28" i="14"/>
  <c r="FT28" i="14"/>
  <c r="FS28" i="14"/>
  <c r="FG28" i="14"/>
  <c r="FF28" i="14"/>
  <c r="FE28" i="14"/>
  <c r="FD28" i="14"/>
  <c r="FC28" i="14"/>
  <c r="AZ28" i="14"/>
  <c r="FL28" i="14" s="1"/>
  <c r="AY28" i="14"/>
  <c r="FK28" i="14" s="1"/>
  <c r="AX28" i="14"/>
  <c r="FJ28" i="14" s="1"/>
  <c r="AW28" i="14"/>
  <c r="FI28" i="14" s="1"/>
  <c r="AV28" i="14"/>
  <c r="FH28" i="14" s="1"/>
  <c r="AP28" i="14"/>
  <c r="R28" i="14"/>
  <c r="AD28" i="14" s="1"/>
  <c r="Q28" i="14"/>
  <c r="AC28" i="14" s="1"/>
  <c r="P28" i="14"/>
  <c r="AB28" i="14" s="1"/>
  <c r="O28" i="14"/>
  <c r="AA28" i="14" s="1"/>
  <c r="N28" i="14"/>
  <c r="Z28" i="14" s="1"/>
  <c r="M28" i="14"/>
  <c r="Y28" i="14" s="1"/>
  <c r="L28" i="14"/>
  <c r="X28" i="14" s="1"/>
  <c r="K28" i="14"/>
  <c r="W28" i="14" s="1"/>
  <c r="J28" i="14"/>
  <c r="V28" i="14" s="1"/>
  <c r="I28" i="14"/>
  <c r="U28" i="14" s="1"/>
  <c r="FV27" i="14"/>
  <c r="FU27" i="14"/>
  <c r="FT27" i="14"/>
  <c r="FS27" i="14"/>
  <c r="AZ27" i="14"/>
  <c r="AY27" i="14"/>
  <c r="AX27" i="14"/>
  <c r="AW27" i="14"/>
  <c r="AV27" i="14"/>
  <c r="AU27" i="14"/>
  <c r="FG27" i="14" s="1"/>
  <c r="AT27" i="14"/>
  <c r="FF27" i="14" s="1"/>
  <c r="AS27" i="14"/>
  <c r="FE27" i="14" s="1"/>
  <c r="AR27" i="14"/>
  <c r="FD27" i="14" s="1"/>
  <c r="AQ27" i="14"/>
  <c r="FC27" i="14" s="1"/>
  <c r="AP27" i="14"/>
  <c r="R27" i="14"/>
  <c r="AD27" i="14" s="1"/>
  <c r="Q27" i="14"/>
  <c r="AC27" i="14" s="1"/>
  <c r="P27" i="14"/>
  <c r="AB27" i="14" s="1"/>
  <c r="O27" i="14"/>
  <c r="AA27" i="14" s="1"/>
  <c r="N27" i="14"/>
  <c r="Z27" i="14" s="1"/>
  <c r="M27" i="14"/>
  <c r="Y27" i="14" s="1"/>
  <c r="L27" i="14"/>
  <c r="X27" i="14" s="1"/>
  <c r="K27" i="14"/>
  <c r="W27" i="14" s="1"/>
  <c r="J27" i="14"/>
  <c r="V27" i="14" s="1"/>
  <c r="I27" i="14"/>
  <c r="U27" i="14" s="1"/>
  <c r="FV26" i="14"/>
  <c r="FU26" i="14"/>
  <c r="FT26" i="14"/>
  <c r="FS26" i="14"/>
  <c r="FL26" i="14"/>
  <c r="FK26" i="14"/>
  <c r="FJ26" i="14"/>
  <c r="FI26" i="14"/>
  <c r="FH26" i="14"/>
  <c r="AU26" i="14"/>
  <c r="AT26" i="14"/>
  <c r="AS26" i="14"/>
  <c r="AR26" i="14"/>
  <c r="AQ26" i="14"/>
  <c r="AP26" i="14"/>
  <c r="R26" i="14"/>
  <c r="AD26" i="14" s="1"/>
  <c r="Q26" i="14"/>
  <c r="AC26" i="14" s="1"/>
  <c r="P26" i="14"/>
  <c r="AB26" i="14" s="1"/>
  <c r="O26" i="14"/>
  <c r="AA26" i="14" s="1"/>
  <c r="N26" i="14"/>
  <c r="Z26" i="14" s="1"/>
  <c r="M26" i="14"/>
  <c r="Y26" i="14" s="1"/>
  <c r="L26" i="14"/>
  <c r="X26" i="14" s="1"/>
  <c r="K26" i="14"/>
  <c r="W26" i="14" s="1"/>
  <c r="J26" i="14"/>
  <c r="V26" i="14" s="1"/>
  <c r="I26" i="14"/>
  <c r="U26" i="14" s="1"/>
  <c r="HA25" i="14"/>
  <c r="HB25" i="14" s="1"/>
  <c r="HC25" i="14" s="1"/>
  <c r="HD25" i="14" s="1"/>
  <c r="HE25" i="14" s="1"/>
  <c r="HF25" i="14" s="1"/>
  <c r="HG25" i="14" s="1"/>
  <c r="HH25" i="14" s="1"/>
  <c r="HI25" i="14" s="1"/>
  <c r="HJ25" i="14" s="1"/>
  <c r="GO25" i="14"/>
  <c r="GP25" i="14" s="1"/>
  <c r="GQ25" i="14" s="1"/>
  <c r="GR25" i="14" s="1"/>
  <c r="GS25" i="14" s="1"/>
  <c r="GT25" i="14" s="1"/>
  <c r="GU25" i="14" s="1"/>
  <c r="GV25" i="14" s="1"/>
  <c r="GW25" i="14" s="1"/>
  <c r="GX25" i="14" s="1"/>
  <c r="FX25" i="14"/>
  <c r="FY25" i="14" s="1"/>
  <c r="FZ25" i="14" s="1"/>
  <c r="GA25" i="14" s="1"/>
  <c r="GB25" i="14" s="1"/>
  <c r="GC25" i="14" s="1"/>
  <c r="GD25" i="14" s="1"/>
  <c r="GE25" i="14" s="1"/>
  <c r="GF25" i="14" s="1"/>
  <c r="GG25" i="14" s="1"/>
  <c r="FC25" i="14"/>
  <c r="FD25" i="14" s="1"/>
  <c r="FE25" i="14" s="1"/>
  <c r="FF25" i="14" s="1"/>
  <c r="FG25" i="14" s="1"/>
  <c r="FH25" i="14" s="1"/>
  <c r="FI25" i="14" s="1"/>
  <c r="FJ25" i="14" s="1"/>
  <c r="FK25" i="14" s="1"/>
  <c r="FL25" i="14" s="1"/>
  <c r="BS25" i="14"/>
  <c r="BT25" i="14" s="1"/>
  <c r="BU25" i="14" s="1"/>
  <c r="BV25" i="14" s="1"/>
  <c r="BW25" i="14" s="1"/>
  <c r="BX25" i="14" s="1"/>
  <c r="BY25" i="14" s="1"/>
  <c r="BZ25" i="14" s="1"/>
  <c r="CA25" i="14" s="1"/>
  <c r="CB25" i="14" s="1"/>
  <c r="AQ25" i="14"/>
  <c r="AR25" i="14" s="1"/>
  <c r="AS25" i="14" s="1"/>
  <c r="AT25" i="14" s="1"/>
  <c r="AU25" i="14" s="1"/>
  <c r="AV25" i="14" s="1"/>
  <c r="AW25" i="14" s="1"/>
  <c r="AX25" i="14" s="1"/>
  <c r="AY25" i="14" s="1"/>
  <c r="AZ25" i="14" s="1"/>
  <c r="AF25" i="14"/>
  <c r="AG25" i="14" s="1"/>
  <c r="AH25" i="14" s="1"/>
  <c r="AI25" i="14" s="1"/>
  <c r="AJ25" i="14" s="1"/>
  <c r="AK25" i="14" s="1"/>
  <c r="AL25" i="14" s="1"/>
  <c r="AM25" i="14" s="1"/>
  <c r="AN25" i="14" s="1"/>
  <c r="AO25" i="14" s="1"/>
  <c r="U25" i="14"/>
  <c r="V25" i="14" s="1"/>
  <c r="W25" i="14" s="1"/>
  <c r="X25" i="14" s="1"/>
  <c r="Y25" i="14" s="1"/>
  <c r="Z25" i="14" s="1"/>
  <c r="AA25" i="14" s="1"/>
  <c r="AB25" i="14" s="1"/>
  <c r="AC25" i="14" s="1"/>
  <c r="AD25" i="14" s="1"/>
  <c r="CR13" i="14"/>
  <c r="DF13" i="14" s="1"/>
  <c r="CS13" i="14"/>
  <c r="CR14" i="14"/>
  <c r="DF14" i="14" s="1"/>
  <c r="CS14" i="14"/>
  <c r="CR15" i="14"/>
  <c r="DF15" i="14" s="1"/>
  <c r="CS15" i="14"/>
  <c r="CR16" i="14"/>
  <c r="DF16" i="14" s="1"/>
  <c r="CS16" i="14"/>
  <c r="CR17" i="14"/>
  <c r="DF17" i="14" s="1"/>
  <c r="CS17" i="14"/>
  <c r="CR18" i="14"/>
  <c r="DF18" i="14" s="1"/>
  <c r="CS18" i="14"/>
  <c r="CS11" i="14"/>
  <c r="CS12" i="14"/>
  <c r="CS10" i="14"/>
  <c r="HA9" i="14"/>
  <c r="HB9" i="14" s="1"/>
  <c r="HC9" i="14" s="1"/>
  <c r="HD9" i="14" s="1"/>
  <c r="HE9" i="14" s="1"/>
  <c r="HF9" i="14" s="1"/>
  <c r="HG9" i="14" s="1"/>
  <c r="HH9" i="14" s="1"/>
  <c r="HI9" i="14" s="1"/>
  <c r="HJ9" i="14" s="1"/>
  <c r="GO9" i="14"/>
  <c r="GP9" i="14" s="1"/>
  <c r="GQ9" i="14" s="1"/>
  <c r="GR9" i="14" s="1"/>
  <c r="GS9" i="14" s="1"/>
  <c r="GT9" i="14" s="1"/>
  <c r="GU9" i="14" s="1"/>
  <c r="GV9" i="14" s="1"/>
  <c r="GW9" i="14" s="1"/>
  <c r="GX9" i="14" s="1"/>
  <c r="FX9" i="14"/>
  <c r="FY9" i="14" s="1"/>
  <c r="FZ9" i="14" s="1"/>
  <c r="GA9" i="14" s="1"/>
  <c r="GB9" i="14" s="1"/>
  <c r="GC9" i="14" s="1"/>
  <c r="GD9" i="14" s="1"/>
  <c r="GE9" i="14" s="1"/>
  <c r="GF9" i="14" s="1"/>
  <c r="GG9" i="14" s="1"/>
  <c r="FC9" i="14"/>
  <c r="FD9" i="14" s="1"/>
  <c r="FE9" i="14" s="1"/>
  <c r="FF9" i="14" s="1"/>
  <c r="FG9" i="14" s="1"/>
  <c r="FH9" i="14" s="1"/>
  <c r="FI9" i="14" s="1"/>
  <c r="FJ9" i="14" s="1"/>
  <c r="FK9" i="14" s="1"/>
  <c r="FL9" i="14" s="1"/>
  <c r="EP9" i="14"/>
  <c r="EQ9" i="14" s="1"/>
  <c r="EE9" i="14"/>
  <c r="EF9" i="14" s="1"/>
  <c r="EG9" i="14" s="1"/>
  <c r="EH9" i="14" s="1"/>
  <c r="EI9" i="14" s="1"/>
  <c r="EJ9" i="14" s="1"/>
  <c r="EK9" i="14" s="1"/>
  <c r="EL9" i="14" s="1"/>
  <c r="EM9" i="14" s="1"/>
  <c r="EN9" i="14" s="1"/>
  <c r="DR9" i="14"/>
  <c r="DS9" i="14" s="1"/>
  <c r="DT9" i="14" s="1"/>
  <c r="DU9" i="14" s="1"/>
  <c r="DV9" i="14" s="1"/>
  <c r="DW9" i="14" s="1"/>
  <c r="DX9" i="14" s="1"/>
  <c r="DY9" i="14" s="1"/>
  <c r="DZ9" i="14" s="1"/>
  <c r="EA9" i="14" s="1"/>
  <c r="DG9" i="14"/>
  <c r="DH9" i="14" s="1"/>
  <c r="DI9" i="14" s="1"/>
  <c r="DJ9" i="14" s="1"/>
  <c r="DK9" i="14" s="1"/>
  <c r="DL9" i="14" s="1"/>
  <c r="DM9" i="14" s="1"/>
  <c r="DN9" i="14" s="1"/>
  <c r="DO9" i="14" s="1"/>
  <c r="DP9" i="14" s="1"/>
  <c r="CT9" i="14"/>
  <c r="CU9" i="14" s="1"/>
  <c r="CV9" i="14" s="1"/>
  <c r="CW9" i="14" s="1"/>
  <c r="CX9" i="14" s="1"/>
  <c r="CY9" i="14" s="1"/>
  <c r="CZ9" i="14" s="1"/>
  <c r="DA9" i="14" s="1"/>
  <c r="DB9" i="14" s="1"/>
  <c r="DC9" i="14" s="1"/>
  <c r="DC12" i="14" s="1"/>
  <c r="CD9" i="14"/>
  <c r="CE9" i="14" s="1"/>
  <c r="CF9" i="14" s="1"/>
  <c r="CG9" i="14" s="1"/>
  <c r="CH9" i="14" s="1"/>
  <c r="CI9" i="14" s="1"/>
  <c r="CJ9" i="14" s="1"/>
  <c r="CK9" i="14" s="1"/>
  <c r="CL9" i="14" s="1"/>
  <c r="CM9" i="14" s="1"/>
  <c r="BS9" i="14"/>
  <c r="BT9" i="14" s="1"/>
  <c r="BU9" i="14" s="1"/>
  <c r="BV9" i="14" s="1"/>
  <c r="BW9" i="14" s="1"/>
  <c r="BX9" i="14" s="1"/>
  <c r="BY9" i="14" s="1"/>
  <c r="BZ9" i="14" s="1"/>
  <c r="CA9" i="14" s="1"/>
  <c r="CB9" i="14" s="1"/>
  <c r="BF9" i="14"/>
  <c r="BG9" i="14" s="1"/>
  <c r="BG10" i="14" s="1"/>
  <c r="AQ9" i="14"/>
  <c r="AR9" i="14" s="1"/>
  <c r="AS9" i="14" s="1"/>
  <c r="AT9" i="14" s="1"/>
  <c r="AU9" i="14" s="1"/>
  <c r="AV9" i="14" s="1"/>
  <c r="AW9" i="14" s="1"/>
  <c r="AX9" i="14" s="1"/>
  <c r="AY9" i="14" s="1"/>
  <c r="AZ9" i="14" s="1"/>
  <c r="AF9" i="14"/>
  <c r="AG9" i="14" s="1"/>
  <c r="AH9" i="14" s="1"/>
  <c r="AI9" i="14" s="1"/>
  <c r="AJ9" i="14" s="1"/>
  <c r="AK9" i="14" s="1"/>
  <c r="AL9" i="14" s="1"/>
  <c r="AM9" i="14" s="1"/>
  <c r="AN9" i="14" s="1"/>
  <c r="AO9" i="14" s="1"/>
  <c r="U9" i="14"/>
  <c r="V9" i="14" s="1"/>
  <c r="W9" i="14" s="1"/>
  <c r="X9" i="14" s="1"/>
  <c r="Y9" i="14" s="1"/>
  <c r="Z9" i="14" s="1"/>
  <c r="AA9" i="14" s="1"/>
  <c r="AB9" i="14" s="1"/>
  <c r="AC9" i="14" s="1"/>
  <c r="AD9" i="14" s="1"/>
  <c r="I11" i="14"/>
  <c r="U11" i="14" s="1"/>
  <c r="J11" i="14"/>
  <c r="V11" i="14" s="1"/>
  <c r="K11" i="14"/>
  <c r="W11" i="14" s="1"/>
  <c r="L11" i="14"/>
  <c r="X11" i="14" s="1"/>
  <c r="M11" i="14"/>
  <c r="Y11" i="14" s="1"/>
  <c r="N11" i="14"/>
  <c r="Z11" i="14" s="1"/>
  <c r="O11" i="14"/>
  <c r="AA11" i="14" s="1"/>
  <c r="P11" i="14"/>
  <c r="AB11" i="14" s="1"/>
  <c r="Q11" i="14"/>
  <c r="AC11" i="14" s="1"/>
  <c r="R11" i="14"/>
  <c r="AD11" i="14" s="1"/>
  <c r="I12" i="14"/>
  <c r="J12" i="14"/>
  <c r="V12" i="14" s="1"/>
  <c r="K12" i="14"/>
  <c r="W12" i="14" s="1"/>
  <c r="L12" i="14"/>
  <c r="X12" i="14" s="1"/>
  <c r="M12" i="14"/>
  <c r="Y12" i="14" s="1"/>
  <c r="N12" i="14"/>
  <c r="Z12" i="14" s="1"/>
  <c r="O12" i="14"/>
  <c r="AA12" i="14" s="1"/>
  <c r="P12" i="14"/>
  <c r="AB12" i="14" s="1"/>
  <c r="Q12" i="14"/>
  <c r="AC12" i="14" s="1"/>
  <c r="R12" i="14"/>
  <c r="AD12" i="14" s="1"/>
  <c r="I13" i="14"/>
  <c r="J13" i="14"/>
  <c r="V13" i="14" s="1"/>
  <c r="K13" i="14"/>
  <c r="L13" i="14"/>
  <c r="X13" i="14" s="1"/>
  <c r="M13" i="14"/>
  <c r="N13" i="14"/>
  <c r="Z13" i="14" s="1"/>
  <c r="O13" i="14"/>
  <c r="P13" i="14"/>
  <c r="AB13" i="14" s="1"/>
  <c r="Q13" i="14"/>
  <c r="R13" i="14"/>
  <c r="AD13" i="14" s="1"/>
  <c r="I14" i="14"/>
  <c r="U14" i="14" s="1"/>
  <c r="J14" i="14"/>
  <c r="V14" i="14" s="1"/>
  <c r="K14" i="14"/>
  <c r="W14" i="14" s="1"/>
  <c r="L14" i="14"/>
  <c r="X14" i="14" s="1"/>
  <c r="M14" i="14"/>
  <c r="Y14" i="14" s="1"/>
  <c r="N14" i="14"/>
  <c r="Z14" i="14" s="1"/>
  <c r="O14" i="14"/>
  <c r="AA14" i="14" s="1"/>
  <c r="P14" i="14"/>
  <c r="AB14" i="14" s="1"/>
  <c r="Q14" i="14"/>
  <c r="AC14" i="14" s="1"/>
  <c r="R14" i="14"/>
  <c r="AD14" i="14" s="1"/>
  <c r="I15" i="14"/>
  <c r="J15" i="14"/>
  <c r="V15" i="14" s="1"/>
  <c r="K15" i="14"/>
  <c r="W15" i="14" s="1"/>
  <c r="L15" i="14"/>
  <c r="X15" i="14" s="1"/>
  <c r="M15" i="14"/>
  <c r="N15" i="14"/>
  <c r="Z15" i="14" s="1"/>
  <c r="O15" i="14"/>
  <c r="AA15" i="14" s="1"/>
  <c r="P15" i="14"/>
  <c r="AB15" i="14" s="1"/>
  <c r="Q15" i="14"/>
  <c r="R15" i="14"/>
  <c r="AD15" i="14" s="1"/>
  <c r="I16" i="14"/>
  <c r="J16" i="14"/>
  <c r="V16" i="14" s="1"/>
  <c r="K16" i="14"/>
  <c r="W16" i="14" s="1"/>
  <c r="L16" i="14"/>
  <c r="X16" i="14" s="1"/>
  <c r="M16" i="14"/>
  <c r="N16" i="14"/>
  <c r="Z16" i="14" s="1"/>
  <c r="O16" i="14"/>
  <c r="AA16" i="14" s="1"/>
  <c r="P16" i="14"/>
  <c r="AB16" i="14" s="1"/>
  <c r="Q16" i="14"/>
  <c r="R16" i="14"/>
  <c r="AD16" i="14" s="1"/>
  <c r="I17" i="14"/>
  <c r="U17" i="14" s="1"/>
  <c r="J17" i="14"/>
  <c r="V17" i="14" s="1"/>
  <c r="K17" i="14"/>
  <c r="W17" i="14" s="1"/>
  <c r="L17" i="14"/>
  <c r="X17" i="14" s="1"/>
  <c r="M17" i="14"/>
  <c r="Y17" i="14" s="1"/>
  <c r="N17" i="14"/>
  <c r="Z17" i="14" s="1"/>
  <c r="O17" i="14"/>
  <c r="AA17" i="14" s="1"/>
  <c r="P17" i="14"/>
  <c r="AB17" i="14" s="1"/>
  <c r="Q17" i="14"/>
  <c r="AC17" i="14" s="1"/>
  <c r="R17" i="14"/>
  <c r="AD17" i="14" s="1"/>
  <c r="I18" i="14"/>
  <c r="U18" i="14" s="1"/>
  <c r="J18" i="14"/>
  <c r="V18" i="14" s="1"/>
  <c r="K18" i="14"/>
  <c r="W18" i="14" s="1"/>
  <c r="L18" i="14"/>
  <c r="X18" i="14" s="1"/>
  <c r="M18" i="14"/>
  <c r="Y18" i="14" s="1"/>
  <c r="N18" i="14"/>
  <c r="Z18" i="14" s="1"/>
  <c r="O18" i="14"/>
  <c r="AA18" i="14" s="1"/>
  <c r="P18" i="14"/>
  <c r="AB18" i="14" s="1"/>
  <c r="Q18" i="14"/>
  <c r="AC18" i="14" s="1"/>
  <c r="R18" i="14"/>
  <c r="AD18" i="14" s="1"/>
  <c r="J10" i="14"/>
  <c r="V10" i="14" s="1"/>
  <c r="K10" i="14"/>
  <c r="W10" i="14" s="1"/>
  <c r="L10" i="14"/>
  <c r="X10" i="14" s="1"/>
  <c r="M10" i="14"/>
  <c r="Y10" i="14" s="1"/>
  <c r="N10" i="14"/>
  <c r="Z10" i="14" s="1"/>
  <c r="O10" i="14"/>
  <c r="AA10" i="14" s="1"/>
  <c r="P10" i="14"/>
  <c r="AB10" i="14" s="1"/>
  <c r="Q10" i="14"/>
  <c r="AC10" i="14" s="1"/>
  <c r="R10" i="14"/>
  <c r="AD10" i="14" s="1"/>
  <c r="I10" i="14"/>
  <c r="U10" i="14" s="1"/>
  <c r="BA18" i="14"/>
  <c r="GM18" i="14" s="1"/>
  <c r="GN18" i="14" s="1"/>
  <c r="BA17" i="14"/>
  <c r="BA16" i="14"/>
  <c r="GM16" i="14" s="1"/>
  <c r="GN16" i="14" s="1"/>
  <c r="BA15" i="14"/>
  <c r="BA14" i="14"/>
  <c r="GM14" i="14" s="1"/>
  <c r="GN14" i="14" s="1"/>
  <c r="BA13" i="14"/>
  <c r="AP18" i="14"/>
  <c r="AP17" i="14"/>
  <c r="AP16" i="14"/>
  <c r="AP15" i="14"/>
  <c r="AP14" i="14"/>
  <c r="AP13" i="14"/>
  <c r="AP12" i="14"/>
  <c r="AP11" i="14"/>
  <c r="AP10" i="14"/>
  <c r="FL18" i="14"/>
  <c r="FK18" i="14"/>
  <c r="FJ18" i="14"/>
  <c r="FI18" i="14"/>
  <c r="FH18" i="14"/>
  <c r="FG18" i="14"/>
  <c r="FF18" i="14"/>
  <c r="FE18" i="14"/>
  <c r="FD18" i="14"/>
  <c r="FC18" i="14"/>
  <c r="FL17" i="14"/>
  <c r="FK17" i="14"/>
  <c r="FJ17" i="14"/>
  <c r="FI17" i="14"/>
  <c r="FH17" i="14"/>
  <c r="FG17" i="14"/>
  <c r="FF17" i="14"/>
  <c r="FE17" i="14"/>
  <c r="FD17" i="14"/>
  <c r="FC17" i="14"/>
  <c r="FL16" i="14"/>
  <c r="FK16" i="14"/>
  <c r="FJ16" i="14"/>
  <c r="FI16" i="14"/>
  <c r="FH16" i="14"/>
  <c r="FG16" i="14"/>
  <c r="FF16" i="14"/>
  <c r="FE16" i="14"/>
  <c r="FD16" i="14"/>
  <c r="FC16" i="14"/>
  <c r="FL15" i="14"/>
  <c r="FK15" i="14"/>
  <c r="FJ15" i="14"/>
  <c r="FI15" i="14"/>
  <c r="FH15" i="14"/>
  <c r="FG15" i="14"/>
  <c r="FF15" i="14"/>
  <c r="FE15" i="14"/>
  <c r="FD15" i="14"/>
  <c r="FC15" i="14"/>
  <c r="FL14" i="14"/>
  <c r="FK14" i="14"/>
  <c r="FJ14" i="14"/>
  <c r="FI14" i="14"/>
  <c r="FH14" i="14"/>
  <c r="FG14" i="14"/>
  <c r="FF14" i="14"/>
  <c r="FE14" i="14"/>
  <c r="FD14" i="14"/>
  <c r="FC14" i="14"/>
  <c r="FL13" i="14"/>
  <c r="FK13" i="14"/>
  <c r="FJ13" i="14"/>
  <c r="FI13" i="14"/>
  <c r="FH13" i="14"/>
  <c r="FG13" i="14"/>
  <c r="FF13" i="14"/>
  <c r="FE13" i="14"/>
  <c r="FD13" i="14"/>
  <c r="FC13" i="14"/>
  <c r="FG12" i="14"/>
  <c r="FF12" i="14"/>
  <c r="FE12" i="14"/>
  <c r="FD12" i="14"/>
  <c r="FC12" i="14"/>
  <c r="FL10" i="14"/>
  <c r="FK10" i="14"/>
  <c r="FJ10" i="14"/>
  <c r="FI10" i="14"/>
  <c r="FH10" i="14"/>
  <c r="AZ12" i="14"/>
  <c r="FL12" i="14" s="1"/>
  <c r="AY12" i="14"/>
  <c r="FK12" i="14" s="1"/>
  <c r="AX12" i="14"/>
  <c r="FJ12" i="14" s="1"/>
  <c r="AW12" i="14"/>
  <c r="FI12" i="14" s="1"/>
  <c r="AV12" i="14"/>
  <c r="FH12" i="14" s="1"/>
  <c r="AZ11" i="14"/>
  <c r="FL11" i="14" s="1"/>
  <c r="AY11" i="14"/>
  <c r="FK11" i="14" s="1"/>
  <c r="AX11" i="14"/>
  <c r="FJ11" i="14" s="1"/>
  <c r="AW11" i="14"/>
  <c r="FI11" i="14" s="1"/>
  <c r="AV11" i="14"/>
  <c r="FH11" i="14" s="1"/>
  <c r="AU11" i="14"/>
  <c r="FG11" i="14" s="1"/>
  <c r="AT11" i="14"/>
  <c r="FF11" i="14" s="1"/>
  <c r="AS11" i="14"/>
  <c r="FE11" i="14" s="1"/>
  <c r="AR11" i="14"/>
  <c r="FD11" i="14" s="1"/>
  <c r="AQ11" i="14"/>
  <c r="FC11" i="14" s="1"/>
  <c r="AU10" i="14"/>
  <c r="AT10" i="14"/>
  <c r="FF10" i="14" s="1"/>
  <c r="AS10" i="14"/>
  <c r="AR10" i="14"/>
  <c r="FD10" i="14" s="1"/>
  <c r="AQ10" i="14"/>
  <c r="EO20" i="14"/>
  <c r="EB20" i="14"/>
  <c r="CN20" i="14"/>
  <c r="AO20" i="14"/>
  <c r="AN20" i="14"/>
  <c r="AM20" i="14"/>
  <c r="AL20" i="14"/>
  <c r="AK20" i="14"/>
  <c r="AJ20" i="14"/>
  <c r="AI20" i="14"/>
  <c r="AH20" i="14"/>
  <c r="AG20" i="14"/>
  <c r="AF20" i="14"/>
  <c r="T20" i="14"/>
  <c r="FV18" i="14"/>
  <c r="FU18" i="14"/>
  <c r="FT18" i="14"/>
  <c r="FS18" i="14"/>
  <c r="BR18" i="14"/>
  <c r="FV17" i="14"/>
  <c r="FU17" i="14"/>
  <c r="FT17" i="14"/>
  <c r="FS17" i="14"/>
  <c r="BR17" i="14"/>
  <c r="FV16" i="14"/>
  <c r="FU16" i="14"/>
  <c r="FT16" i="14"/>
  <c r="FS16" i="14"/>
  <c r="BR16" i="14"/>
  <c r="FV15" i="14"/>
  <c r="FU15" i="14"/>
  <c r="FT15" i="14"/>
  <c r="FS15" i="14"/>
  <c r="BR15" i="14"/>
  <c r="FV14" i="14"/>
  <c r="FU14" i="14"/>
  <c r="FT14" i="14"/>
  <c r="FS14" i="14"/>
  <c r="BR14" i="14"/>
  <c r="FV13" i="14"/>
  <c r="FU13" i="14"/>
  <c r="FT13" i="14"/>
  <c r="FS13" i="14"/>
  <c r="BR13" i="14"/>
  <c r="FV12" i="14"/>
  <c r="FU12" i="14"/>
  <c r="FT12" i="14"/>
  <c r="FS12" i="14"/>
  <c r="CR12" i="14"/>
  <c r="BR12" i="14"/>
  <c r="FV11" i="14"/>
  <c r="FU11" i="14"/>
  <c r="FT11" i="14"/>
  <c r="FS11" i="14"/>
  <c r="CR11" i="14"/>
  <c r="BR11" i="14"/>
  <c r="FV10" i="14"/>
  <c r="FU10" i="14"/>
  <c r="FT10" i="14"/>
  <c r="FS10" i="14"/>
  <c r="CR10" i="14"/>
  <c r="DF10" i="14" s="1"/>
  <c r="BR10" i="14"/>
  <c r="AT52" i="14" l="1"/>
  <c r="AR52" i="14"/>
  <c r="AW52" i="14"/>
  <c r="AQ52" i="14"/>
  <c r="AU52" i="14"/>
  <c r="AY52" i="14"/>
  <c r="AS52" i="14"/>
  <c r="AY36" i="14"/>
  <c r="AT36" i="14"/>
  <c r="AR36" i="14"/>
  <c r="AP52" i="14"/>
  <c r="AD52" i="14"/>
  <c r="X52" i="14"/>
  <c r="Y52" i="14"/>
  <c r="AB36" i="14"/>
  <c r="AS36" i="14"/>
  <c r="FW31" i="14"/>
  <c r="FX31" i="14" s="1"/>
  <c r="FW30" i="14"/>
  <c r="GC30" i="14" s="1"/>
  <c r="FW32" i="14"/>
  <c r="GE32" i="14" s="1"/>
  <c r="FM34" i="14"/>
  <c r="W52" i="14"/>
  <c r="AC52" i="14"/>
  <c r="AQ36" i="14"/>
  <c r="FU36" i="14"/>
  <c r="FM28" i="14"/>
  <c r="S33" i="14"/>
  <c r="FM33" i="14"/>
  <c r="U52" i="14"/>
  <c r="AA52" i="14"/>
  <c r="BA10" i="14"/>
  <c r="GM10" i="14" s="1"/>
  <c r="CT12" i="14"/>
  <c r="CY11" i="14"/>
  <c r="CY18" i="14"/>
  <c r="CW17" i="14"/>
  <c r="CU16" i="14"/>
  <c r="DC14" i="14"/>
  <c r="DA13" i="14"/>
  <c r="AU36" i="14"/>
  <c r="FM31" i="14"/>
  <c r="FM32" i="14"/>
  <c r="CV12" i="14"/>
  <c r="CU11" i="14"/>
  <c r="CW18" i="14"/>
  <c r="CU17" i="14"/>
  <c r="DC15" i="14"/>
  <c r="DA14" i="14"/>
  <c r="CY13" i="14"/>
  <c r="FD26" i="14"/>
  <c r="FD36" i="14" s="1"/>
  <c r="FM30" i="14"/>
  <c r="FW33" i="14"/>
  <c r="GG33" i="14" s="1"/>
  <c r="FW34" i="14"/>
  <c r="GD34" i="14" s="1"/>
  <c r="V52" i="14"/>
  <c r="AB52" i="14"/>
  <c r="AW20" i="14"/>
  <c r="DA10" i="14"/>
  <c r="CU18" i="14"/>
  <c r="DC16" i="14"/>
  <c r="DA15" i="14"/>
  <c r="CY14" i="14"/>
  <c r="CW13" i="14"/>
  <c r="FF26" i="14"/>
  <c r="FF36" i="14" s="1"/>
  <c r="FS36" i="14"/>
  <c r="FW29" i="14"/>
  <c r="GD29" i="14" s="1"/>
  <c r="BA43" i="14"/>
  <c r="CW10" i="14"/>
  <c r="DC17" i="14"/>
  <c r="DA16" i="14"/>
  <c r="CY15" i="14"/>
  <c r="CW14" i="14"/>
  <c r="CU13" i="14"/>
  <c r="DC18" i="14"/>
  <c r="DA17" i="14"/>
  <c r="CY16" i="14"/>
  <c r="CW15" i="14"/>
  <c r="CU14" i="14"/>
  <c r="FM29" i="14"/>
  <c r="DC11" i="14"/>
  <c r="DA18" i="14"/>
  <c r="CY17" i="14"/>
  <c r="CW16" i="14"/>
  <c r="CU15" i="14"/>
  <c r="DC13" i="14"/>
  <c r="AW36" i="14"/>
  <c r="GQ33" i="14"/>
  <c r="Z52" i="14"/>
  <c r="AA36" i="14"/>
  <c r="V36" i="14"/>
  <c r="Z36" i="14"/>
  <c r="AD36" i="14"/>
  <c r="AC29" i="14"/>
  <c r="U33" i="14"/>
  <c r="Y33" i="14"/>
  <c r="Y36" i="14" s="1"/>
  <c r="AC33" i="14"/>
  <c r="S31" i="14"/>
  <c r="U31" i="14"/>
  <c r="AC31" i="14"/>
  <c r="W33" i="14"/>
  <c r="W36" i="14" s="1"/>
  <c r="X34" i="14"/>
  <c r="X36" i="14" s="1"/>
  <c r="BA42" i="14"/>
  <c r="AV52" i="14"/>
  <c r="AX52" i="14"/>
  <c r="AZ52" i="14"/>
  <c r="BA44" i="14"/>
  <c r="HD45" i="14"/>
  <c r="HH45" i="14"/>
  <c r="HD48" i="14"/>
  <c r="HC49" i="14"/>
  <c r="HI49" i="14"/>
  <c r="HE49" i="14"/>
  <c r="HH48" i="14"/>
  <c r="S27" i="14"/>
  <c r="S26" i="14"/>
  <c r="FW26" i="14"/>
  <c r="BA27" i="14"/>
  <c r="GM27" i="14" s="1"/>
  <c r="GN27" i="14" s="1"/>
  <c r="FI27" i="14"/>
  <c r="FI36" i="14" s="1"/>
  <c r="BA28" i="14"/>
  <c r="GM28" i="14" s="1"/>
  <c r="GN28" i="14" s="1"/>
  <c r="GX29" i="14"/>
  <c r="GV29" i="14"/>
  <c r="GT29" i="14"/>
  <c r="GR29" i="14"/>
  <c r="GP29" i="14"/>
  <c r="GQ29" i="14"/>
  <c r="GU29" i="14"/>
  <c r="S30" i="14"/>
  <c r="GW30" i="14"/>
  <c r="GU30" i="14"/>
  <c r="GS30" i="14"/>
  <c r="GQ30" i="14"/>
  <c r="GO30" i="14"/>
  <c r="GR30" i="14"/>
  <c r="GV30" i="14"/>
  <c r="GX31" i="14"/>
  <c r="GV31" i="14"/>
  <c r="GT31" i="14"/>
  <c r="GR31" i="14"/>
  <c r="GP31" i="14"/>
  <c r="GQ31" i="14"/>
  <c r="GU31" i="14"/>
  <c r="S32" i="14"/>
  <c r="GW32" i="14"/>
  <c r="GU32" i="14"/>
  <c r="GS32" i="14"/>
  <c r="GQ32" i="14"/>
  <c r="GO32" i="14"/>
  <c r="GX32" i="14"/>
  <c r="GT32" i="14"/>
  <c r="GP32" i="14"/>
  <c r="GV32" i="14"/>
  <c r="GW34" i="14"/>
  <c r="GU34" i="14"/>
  <c r="GS34" i="14"/>
  <c r="GQ34" i="14"/>
  <c r="GO34" i="14"/>
  <c r="GX34" i="14"/>
  <c r="GT34" i="14"/>
  <c r="GP34" i="14"/>
  <c r="GV34" i="14"/>
  <c r="AP36" i="14"/>
  <c r="BA26" i="14"/>
  <c r="FC26" i="14"/>
  <c r="FE26" i="14"/>
  <c r="FE36" i="14" s="1"/>
  <c r="FG26" i="14"/>
  <c r="FG36" i="14" s="1"/>
  <c r="FT36" i="14"/>
  <c r="FV36" i="14"/>
  <c r="AV36" i="14"/>
  <c r="FH27" i="14"/>
  <c r="AX36" i="14"/>
  <c r="FJ27" i="14"/>
  <c r="FJ36" i="14" s="1"/>
  <c r="AZ36" i="14"/>
  <c r="FL27" i="14"/>
  <c r="FL36" i="14" s="1"/>
  <c r="FK27" i="14"/>
  <c r="FK36" i="14" s="1"/>
  <c r="FW27" i="14"/>
  <c r="S28" i="14"/>
  <c r="FW28" i="14"/>
  <c r="S29" i="14"/>
  <c r="GO29" i="14"/>
  <c r="GS29" i="14"/>
  <c r="GW29" i="14"/>
  <c r="GP30" i="14"/>
  <c r="GT30" i="14"/>
  <c r="GX30" i="14"/>
  <c r="GO31" i="14"/>
  <c r="GS31" i="14"/>
  <c r="GW31" i="14"/>
  <c r="GR32" i="14"/>
  <c r="GX33" i="14"/>
  <c r="GV33" i="14"/>
  <c r="GT33" i="14"/>
  <c r="GR33" i="14"/>
  <c r="GP33" i="14"/>
  <c r="GW33" i="14"/>
  <c r="GS33" i="14"/>
  <c r="GO33" i="14"/>
  <c r="GU33" i="14"/>
  <c r="S34" i="14"/>
  <c r="GR34" i="14"/>
  <c r="CZ12" i="14"/>
  <c r="DA11" i="14"/>
  <c r="CW11" i="14"/>
  <c r="DC10" i="14"/>
  <c r="CY10" i="14"/>
  <c r="CU10" i="14"/>
  <c r="DB18" i="14"/>
  <c r="CZ18" i="14"/>
  <c r="CX18" i="14"/>
  <c r="CV18" i="14"/>
  <c r="CT18" i="14"/>
  <c r="DB17" i="14"/>
  <c r="CZ17" i="14"/>
  <c r="CX17" i="14"/>
  <c r="CV17" i="14"/>
  <c r="CT17" i="14"/>
  <c r="DB16" i="14"/>
  <c r="CZ16" i="14"/>
  <c r="CX16" i="14"/>
  <c r="CV16" i="14"/>
  <c r="CT16" i="14"/>
  <c r="DB15" i="14"/>
  <c r="CZ15" i="14"/>
  <c r="CX15" i="14"/>
  <c r="CV15" i="14"/>
  <c r="CT15" i="14"/>
  <c r="DB14" i="14"/>
  <c r="CZ14" i="14"/>
  <c r="CX14" i="14"/>
  <c r="CV14" i="14"/>
  <c r="CT14" i="14"/>
  <c r="DB13" i="14"/>
  <c r="CZ13" i="14"/>
  <c r="CX13" i="14"/>
  <c r="CV13" i="14"/>
  <c r="CT13" i="14"/>
  <c r="DB12" i="14"/>
  <c r="CX12" i="14"/>
  <c r="DB11" i="14"/>
  <c r="CZ11" i="14"/>
  <c r="CX11" i="14"/>
  <c r="CV11" i="14"/>
  <c r="CT11" i="14"/>
  <c r="DB10" i="14"/>
  <c r="CZ10" i="14"/>
  <c r="CX10" i="14"/>
  <c r="CV10" i="14"/>
  <c r="CT10" i="14"/>
  <c r="BA11" i="14"/>
  <c r="BF10" i="14"/>
  <c r="BF17" i="14"/>
  <c r="BF15" i="14"/>
  <c r="BF13" i="14"/>
  <c r="BF11" i="14"/>
  <c r="BG17" i="14"/>
  <c r="BG15" i="14"/>
  <c r="BG13" i="14"/>
  <c r="BG11" i="14"/>
  <c r="EP14" i="14"/>
  <c r="EP16" i="14"/>
  <c r="BA12" i="14"/>
  <c r="GM12" i="14" s="1"/>
  <c r="GN12" i="14" s="1"/>
  <c r="BF18" i="14"/>
  <c r="BF16" i="14"/>
  <c r="BF14" i="14"/>
  <c r="BF12" i="14"/>
  <c r="BG18" i="14"/>
  <c r="BG16" i="14"/>
  <c r="BG14" i="14"/>
  <c r="BG12" i="14"/>
  <c r="DA12" i="14"/>
  <c r="CY12" i="14"/>
  <c r="CW12" i="14"/>
  <c r="CU12" i="14"/>
  <c r="EQ16" i="14"/>
  <c r="EQ14" i="14"/>
  <c r="ER9" i="14"/>
  <c r="EQ18" i="14"/>
  <c r="EQ17" i="14"/>
  <c r="EQ15" i="14"/>
  <c r="EQ13" i="14"/>
  <c r="EP13" i="14"/>
  <c r="EP15" i="14"/>
  <c r="EP17" i="14"/>
  <c r="EP18" i="14"/>
  <c r="BH9" i="14"/>
  <c r="CA10" i="14"/>
  <c r="BU15" i="14"/>
  <c r="FW15" i="14"/>
  <c r="GE15" i="14" s="1"/>
  <c r="FW18" i="14"/>
  <c r="GD18" i="14" s="1"/>
  <c r="AQ20" i="14"/>
  <c r="AS20" i="14"/>
  <c r="AU20" i="14"/>
  <c r="DP14" i="14"/>
  <c r="FS20" i="14"/>
  <c r="FU20" i="14"/>
  <c r="FW13" i="14"/>
  <c r="GG13" i="14" s="1"/>
  <c r="DP16" i="14"/>
  <c r="AT20" i="14"/>
  <c r="AZ20" i="14"/>
  <c r="BS10" i="14"/>
  <c r="DM10" i="14"/>
  <c r="CB17" i="14"/>
  <c r="DJ17" i="14"/>
  <c r="CB18" i="14"/>
  <c r="FC10" i="14"/>
  <c r="FE10" i="14"/>
  <c r="FG10" i="14"/>
  <c r="V20" i="14"/>
  <c r="Z20" i="14"/>
  <c r="AD20" i="14"/>
  <c r="DI10" i="14"/>
  <c r="CB12" i="14"/>
  <c r="BS15" i="14"/>
  <c r="BW15" i="14"/>
  <c r="CA15" i="14"/>
  <c r="AR20" i="14"/>
  <c r="AV20" i="14"/>
  <c r="AX20" i="14"/>
  <c r="AY20" i="14"/>
  <c r="BW12" i="14"/>
  <c r="DF12" i="14"/>
  <c r="DM12" i="14" s="1"/>
  <c r="CB13" i="14"/>
  <c r="U15" i="14"/>
  <c r="BY15" i="14"/>
  <c r="BU17" i="14"/>
  <c r="BY17" i="14"/>
  <c r="BX18" i="14"/>
  <c r="DP18" i="14"/>
  <c r="DK18" i="14"/>
  <c r="CB10" i="14"/>
  <c r="BW10" i="14"/>
  <c r="BS12" i="14"/>
  <c r="CA12" i="14"/>
  <c r="FW12" i="14"/>
  <c r="GG12" i="14" s="1"/>
  <c r="FW14" i="14"/>
  <c r="GD14" i="14" s="1"/>
  <c r="FW16" i="14"/>
  <c r="GF16" i="14" s="1"/>
  <c r="BS17" i="14"/>
  <c r="BW17" i="14"/>
  <c r="CA17" i="14"/>
  <c r="BT18" i="14"/>
  <c r="DG18" i="14"/>
  <c r="DO18" i="14"/>
  <c r="FW10" i="14"/>
  <c r="CA11" i="14"/>
  <c r="BY11" i="14"/>
  <c r="BW11" i="14"/>
  <c r="BU11" i="14"/>
  <c r="BS11" i="14"/>
  <c r="BV11" i="14"/>
  <c r="BZ11" i="14"/>
  <c r="BS13" i="14"/>
  <c r="U13" i="14"/>
  <c r="W13" i="14"/>
  <c r="W20" i="14" s="1"/>
  <c r="BU13" i="14"/>
  <c r="BW13" i="14"/>
  <c r="Y13" i="14"/>
  <c r="AA13" i="14"/>
  <c r="AA20" i="14" s="1"/>
  <c r="BY13" i="14"/>
  <c r="CA13" i="14"/>
  <c r="AC13" i="14"/>
  <c r="S13" i="14"/>
  <c r="S10" i="14"/>
  <c r="X20" i="14"/>
  <c r="AB20" i="14"/>
  <c r="BU10" i="14"/>
  <c r="BY10" i="14"/>
  <c r="DP10" i="14"/>
  <c r="DN10" i="14"/>
  <c r="DL10" i="14"/>
  <c r="DJ10" i="14"/>
  <c r="DH10" i="14"/>
  <c r="DG10" i="14"/>
  <c r="DK10" i="14"/>
  <c r="DO10" i="14"/>
  <c r="S11" i="14"/>
  <c r="BT11" i="14"/>
  <c r="BX11" i="14"/>
  <c r="CB11" i="14"/>
  <c r="DF11" i="14"/>
  <c r="FW11" i="14"/>
  <c r="U12" i="14"/>
  <c r="S12" i="14"/>
  <c r="BU12" i="14"/>
  <c r="BY12" i="14"/>
  <c r="GM13" i="14"/>
  <c r="GN13" i="14" s="1"/>
  <c r="DO13" i="14"/>
  <c r="DM13" i="14"/>
  <c r="DK13" i="14"/>
  <c r="DI13" i="14"/>
  <c r="DG13" i="14"/>
  <c r="DJ13" i="14"/>
  <c r="DN13" i="14"/>
  <c r="S14" i="14"/>
  <c r="CA14" i="14"/>
  <c r="BY14" i="14"/>
  <c r="BW14" i="14"/>
  <c r="BU14" i="14"/>
  <c r="BS14" i="14"/>
  <c r="BV14" i="14"/>
  <c r="BZ14" i="14"/>
  <c r="DI14" i="14"/>
  <c r="DM14" i="14"/>
  <c r="GX14" i="14"/>
  <c r="GV14" i="14"/>
  <c r="GT14" i="14"/>
  <c r="GR14" i="14"/>
  <c r="GP14" i="14"/>
  <c r="GQ14" i="14"/>
  <c r="GU14" i="14"/>
  <c r="GM15" i="14"/>
  <c r="GN15" i="14" s="1"/>
  <c r="DJ15" i="14"/>
  <c r="U16" i="14"/>
  <c r="DG16" i="14"/>
  <c r="Y16" i="14"/>
  <c r="DK16" i="14"/>
  <c r="AC16" i="14"/>
  <c r="DO16" i="14"/>
  <c r="S16" i="14"/>
  <c r="CA16" i="14"/>
  <c r="BY16" i="14"/>
  <c r="BW16" i="14"/>
  <c r="BU16" i="14"/>
  <c r="BS16" i="14"/>
  <c r="CB16" i="14"/>
  <c r="BX16" i="14"/>
  <c r="BT16" i="14"/>
  <c r="BZ16" i="14"/>
  <c r="DM16" i="14"/>
  <c r="GX16" i="14"/>
  <c r="GV16" i="14"/>
  <c r="GT16" i="14"/>
  <c r="GR16" i="14"/>
  <c r="GP16" i="14"/>
  <c r="GW16" i="14"/>
  <c r="GS16" i="14"/>
  <c r="GO16" i="14"/>
  <c r="GU16" i="14"/>
  <c r="GX18" i="14"/>
  <c r="GV18" i="14"/>
  <c r="GT18" i="14"/>
  <c r="GR18" i="14"/>
  <c r="GP18" i="14"/>
  <c r="GW18" i="14"/>
  <c r="GS18" i="14"/>
  <c r="GO18" i="14"/>
  <c r="GQ18" i="14"/>
  <c r="GU18" i="14"/>
  <c r="AP20" i="14"/>
  <c r="BT10" i="14"/>
  <c r="BV10" i="14"/>
  <c r="BX10" i="14"/>
  <c r="BZ10" i="14"/>
  <c r="FT20" i="14"/>
  <c r="FV20" i="14"/>
  <c r="BT12" i="14"/>
  <c r="BV12" i="14"/>
  <c r="BX12" i="14"/>
  <c r="BZ12" i="14"/>
  <c r="DH13" i="14"/>
  <c r="DL13" i="14"/>
  <c r="DP13" i="14"/>
  <c r="BT14" i="14"/>
  <c r="BX14" i="14"/>
  <c r="CB14" i="14"/>
  <c r="DG14" i="14"/>
  <c r="DK14" i="14"/>
  <c r="DO14" i="14"/>
  <c r="GO14" i="14"/>
  <c r="GS14" i="14"/>
  <c r="GW14" i="14"/>
  <c r="CB15" i="14"/>
  <c r="DO15" i="14"/>
  <c r="DM15" i="14"/>
  <c r="DK15" i="14"/>
  <c r="DI15" i="14"/>
  <c r="DG15" i="14"/>
  <c r="DP15" i="14"/>
  <c r="DL15" i="14"/>
  <c r="DH15" i="14"/>
  <c r="DN15" i="14"/>
  <c r="BV16" i="14"/>
  <c r="DI16" i="14"/>
  <c r="GQ16" i="14"/>
  <c r="GM17" i="14"/>
  <c r="GN17" i="14" s="1"/>
  <c r="DO17" i="14"/>
  <c r="DM17" i="14"/>
  <c r="DK17" i="14"/>
  <c r="DI17" i="14"/>
  <c r="DG17" i="14"/>
  <c r="DP17" i="14"/>
  <c r="DL17" i="14"/>
  <c r="DH17" i="14"/>
  <c r="DN17" i="14"/>
  <c r="BT13" i="14"/>
  <c r="BV13" i="14"/>
  <c r="BX13" i="14"/>
  <c r="BZ13" i="14"/>
  <c r="DH14" i="14"/>
  <c r="DJ14" i="14"/>
  <c r="DL14" i="14"/>
  <c r="DN14" i="14"/>
  <c r="S15" i="14"/>
  <c r="Y15" i="14"/>
  <c r="AC15" i="14"/>
  <c r="S17" i="14"/>
  <c r="BT15" i="14"/>
  <c r="BV15" i="14"/>
  <c r="BX15" i="14"/>
  <c r="BZ15" i="14"/>
  <c r="DH16" i="14"/>
  <c r="DJ16" i="14"/>
  <c r="DL16" i="14"/>
  <c r="DN16" i="14"/>
  <c r="BT17" i="14"/>
  <c r="BV17" i="14"/>
  <c r="BX17" i="14"/>
  <c r="BZ17" i="14"/>
  <c r="FW17" i="14"/>
  <c r="S18" i="14"/>
  <c r="CA18" i="14"/>
  <c r="BY18" i="14"/>
  <c r="BW18" i="14"/>
  <c r="BU18" i="14"/>
  <c r="BS18" i="14"/>
  <c r="BV18" i="14"/>
  <c r="BZ18" i="14"/>
  <c r="DI18" i="14"/>
  <c r="DM18" i="14"/>
  <c r="DH18" i="14"/>
  <c r="DJ18" i="14"/>
  <c r="DL18" i="14"/>
  <c r="DN18" i="14"/>
  <c r="FX34" i="14" l="1"/>
  <c r="HA34" i="14" s="1"/>
  <c r="GA31" i="14"/>
  <c r="HD31" i="14" s="1"/>
  <c r="GD31" i="14"/>
  <c r="HG31" i="14" s="1"/>
  <c r="GA34" i="14"/>
  <c r="HD34" i="14" s="1"/>
  <c r="GE34" i="14"/>
  <c r="HH34" i="14" s="1"/>
  <c r="GF31" i="14"/>
  <c r="HI31" i="14" s="1"/>
  <c r="GC31" i="14"/>
  <c r="HF31" i="14" s="1"/>
  <c r="GE31" i="14"/>
  <c r="HH31" i="14" s="1"/>
  <c r="FZ31" i="14"/>
  <c r="GB31" i="14"/>
  <c r="HE31" i="14" s="1"/>
  <c r="FY31" i="14"/>
  <c r="HB31" i="14" s="1"/>
  <c r="FX30" i="14"/>
  <c r="HA30" i="14" s="1"/>
  <c r="GD13" i="14"/>
  <c r="GF30" i="14"/>
  <c r="HI30" i="14" s="1"/>
  <c r="GE30" i="14"/>
  <c r="HH30" i="14" s="1"/>
  <c r="GG31" i="14"/>
  <c r="HJ31" i="14" s="1"/>
  <c r="GG29" i="14"/>
  <c r="HJ29" i="14" s="1"/>
  <c r="GB30" i="14"/>
  <c r="HE30" i="14" s="1"/>
  <c r="GG30" i="14"/>
  <c r="HJ30" i="14" s="1"/>
  <c r="FY30" i="14"/>
  <c r="HB30" i="14" s="1"/>
  <c r="GC18" i="14"/>
  <c r="HF18" i="14" s="1"/>
  <c r="GD30" i="14"/>
  <c r="HG30" i="14" s="1"/>
  <c r="GA30" i="14"/>
  <c r="HD30" i="14" s="1"/>
  <c r="GC33" i="14"/>
  <c r="HF33" i="14" s="1"/>
  <c r="GB18" i="14"/>
  <c r="HE18" i="14" s="1"/>
  <c r="FZ30" i="14"/>
  <c r="HC30" i="14" s="1"/>
  <c r="FX33" i="14"/>
  <c r="HA33" i="14" s="1"/>
  <c r="DO12" i="14"/>
  <c r="GA32" i="14"/>
  <c r="HD32" i="14" s="1"/>
  <c r="GB32" i="14"/>
  <c r="HE32" i="14" s="1"/>
  <c r="GD32" i="14"/>
  <c r="HG32" i="14" s="1"/>
  <c r="FY33" i="14"/>
  <c r="HB33" i="14" s="1"/>
  <c r="GF33" i="14"/>
  <c r="HI33" i="14" s="1"/>
  <c r="FZ33" i="14"/>
  <c r="HC33" i="14" s="1"/>
  <c r="GE33" i="14"/>
  <c r="HH33" i="14" s="1"/>
  <c r="GB33" i="14"/>
  <c r="HE33" i="14" s="1"/>
  <c r="DR14" i="14"/>
  <c r="BG20" i="14"/>
  <c r="DD10" i="14"/>
  <c r="GA33" i="14"/>
  <c r="HD33" i="14" s="1"/>
  <c r="GD33" i="14"/>
  <c r="HG33" i="14" s="1"/>
  <c r="FY34" i="14"/>
  <c r="HB34" i="14" s="1"/>
  <c r="FZ32" i="14"/>
  <c r="HC32" i="14" s="1"/>
  <c r="GG32" i="14"/>
  <c r="HJ32" i="14" s="1"/>
  <c r="GC29" i="14"/>
  <c r="HF29" i="14" s="1"/>
  <c r="GB34" i="14"/>
  <c r="HE34" i="14" s="1"/>
  <c r="GF34" i="14"/>
  <c r="HI34" i="14" s="1"/>
  <c r="GC34" i="14"/>
  <c r="HF34" i="14" s="1"/>
  <c r="FY32" i="14"/>
  <c r="HB32" i="14" s="1"/>
  <c r="FX29" i="14"/>
  <c r="HA29" i="14" s="1"/>
  <c r="FZ29" i="14"/>
  <c r="HC29" i="14" s="1"/>
  <c r="GA16" i="14"/>
  <c r="HD16" i="14" s="1"/>
  <c r="FZ34" i="14"/>
  <c r="HC34" i="14" s="1"/>
  <c r="GG34" i="14"/>
  <c r="HJ34" i="14" s="1"/>
  <c r="GF32" i="14"/>
  <c r="HI32" i="14" s="1"/>
  <c r="GC32" i="14"/>
  <c r="HF32" i="14" s="1"/>
  <c r="GA29" i="14"/>
  <c r="HD29" i="14" s="1"/>
  <c r="GB29" i="14"/>
  <c r="DR16" i="14"/>
  <c r="FX32" i="14"/>
  <c r="GE29" i="14"/>
  <c r="HH29" i="14" s="1"/>
  <c r="GF29" i="14"/>
  <c r="HI29" i="14" s="1"/>
  <c r="GD16" i="14"/>
  <c r="HG16" i="14" s="1"/>
  <c r="GA12" i="14"/>
  <c r="DD14" i="14"/>
  <c r="DD15" i="14"/>
  <c r="HG29" i="14"/>
  <c r="GF15" i="14"/>
  <c r="FX14" i="14"/>
  <c r="HA14" i="14" s="1"/>
  <c r="GF12" i="14"/>
  <c r="HJ33" i="14"/>
  <c r="FY29" i="14"/>
  <c r="HB29" i="14" s="1"/>
  <c r="U36" i="14"/>
  <c r="AC36" i="14"/>
  <c r="DD11" i="14"/>
  <c r="FM27" i="14"/>
  <c r="DR18" i="14"/>
  <c r="DD16" i="14"/>
  <c r="DD17" i="14"/>
  <c r="DD18" i="14"/>
  <c r="HA45" i="14"/>
  <c r="HI45" i="14"/>
  <c r="HG50" i="14"/>
  <c r="HC50" i="14"/>
  <c r="HG48" i="14"/>
  <c r="HC48" i="14"/>
  <c r="HJ47" i="14"/>
  <c r="HF46" i="14"/>
  <c r="HB46" i="14"/>
  <c r="HE45" i="14"/>
  <c r="HJ48" i="14"/>
  <c r="HC47" i="14"/>
  <c r="HG47" i="14"/>
  <c r="HI50" i="14"/>
  <c r="HE50" i="14"/>
  <c r="HA50" i="14"/>
  <c r="HF50" i="14"/>
  <c r="HB50" i="14"/>
  <c r="HG49" i="14"/>
  <c r="HF48" i="14"/>
  <c r="HB48" i="14"/>
  <c r="HJ49" i="14"/>
  <c r="HF49" i="14"/>
  <c r="HB49" i="14"/>
  <c r="HI48" i="14"/>
  <c r="HE48" i="14"/>
  <c r="HF47" i="14"/>
  <c r="HB47" i="14"/>
  <c r="HD47" i="14"/>
  <c r="HE47" i="14"/>
  <c r="HI47" i="14"/>
  <c r="HH46" i="14"/>
  <c r="HD46" i="14"/>
  <c r="HJ46" i="14"/>
  <c r="HI46" i="14"/>
  <c r="HE46" i="14"/>
  <c r="DR17" i="14"/>
  <c r="HF30" i="14"/>
  <c r="HH50" i="14"/>
  <c r="HD50" i="14"/>
  <c r="HJ50" i="14"/>
  <c r="HH49" i="14"/>
  <c r="HD49" i="14"/>
  <c r="HH47" i="14"/>
  <c r="HG45" i="14"/>
  <c r="HC45" i="14"/>
  <c r="CC49" i="14"/>
  <c r="CC47" i="14"/>
  <c r="HG46" i="14"/>
  <c r="HC46" i="14"/>
  <c r="HJ45" i="14"/>
  <c r="HF45" i="14"/>
  <c r="HB45" i="14"/>
  <c r="CC45" i="14"/>
  <c r="BY52" i="14"/>
  <c r="BU52" i="14"/>
  <c r="BZ52" i="14"/>
  <c r="BV52" i="14"/>
  <c r="CC50" i="14"/>
  <c r="HA48" i="14"/>
  <c r="CC48" i="14"/>
  <c r="HA49" i="14"/>
  <c r="HA47" i="14"/>
  <c r="HA46" i="14"/>
  <c r="CC46" i="14"/>
  <c r="BW52" i="14"/>
  <c r="BS52" i="14"/>
  <c r="CC42" i="14"/>
  <c r="CC44" i="14"/>
  <c r="CC43" i="14"/>
  <c r="CB52" i="14"/>
  <c r="BX52" i="14"/>
  <c r="BT52" i="14"/>
  <c r="BA52" i="14"/>
  <c r="CA52" i="14"/>
  <c r="CC33" i="14"/>
  <c r="CC29" i="14"/>
  <c r="GY29" i="14"/>
  <c r="GG28" i="14"/>
  <c r="GE28" i="14"/>
  <c r="GC28" i="14"/>
  <c r="GA28" i="14"/>
  <c r="FY28" i="14"/>
  <c r="GF28" i="14"/>
  <c r="GB28" i="14"/>
  <c r="FX28" i="14"/>
  <c r="GD28" i="14"/>
  <c r="FZ28" i="14"/>
  <c r="CC31" i="14"/>
  <c r="HG34" i="14"/>
  <c r="HH32" i="14"/>
  <c r="GY31" i="14"/>
  <c r="HA31" i="14"/>
  <c r="CC34" i="14"/>
  <c r="GY33" i="14"/>
  <c r="CC28" i="14"/>
  <c r="CC27" i="14"/>
  <c r="FC36" i="14"/>
  <c r="FM26" i="14"/>
  <c r="BX36" i="14"/>
  <c r="BT36" i="14"/>
  <c r="GY32" i="14"/>
  <c r="CC32" i="14"/>
  <c r="GW27" i="14"/>
  <c r="GU27" i="14"/>
  <c r="GS27" i="14"/>
  <c r="GQ27" i="14"/>
  <c r="GO27" i="14"/>
  <c r="GV27" i="14"/>
  <c r="GR27" i="14"/>
  <c r="GX27" i="14"/>
  <c r="GT27" i="14"/>
  <c r="GP27" i="14"/>
  <c r="FH36" i="14"/>
  <c r="CA36" i="14"/>
  <c r="BU36" i="14"/>
  <c r="BW36" i="14"/>
  <c r="GG27" i="14"/>
  <c r="GE27" i="14"/>
  <c r="GC27" i="14"/>
  <c r="GA27" i="14"/>
  <c r="FY27" i="14"/>
  <c r="GF27" i="14"/>
  <c r="GB27" i="14"/>
  <c r="FX27" i="14"/>
  <c r="GD27" i="14"/>
  <c r="FZ27" i="14"/>
  <c r="BZ36" i="14"/>
  <c r="BV36" i="14"/>
  <c r="BA36" i="14"/>
  <c r="GM26" i="14"/>
  <c r="GY34" i="14"/>
  <c r="GY30" i="14"/>
  <c r="CC30" i="14"/>
  <c r="GW28" i="14"/>
  <c r="GU28" i="14"/>
  <c r="GS28" i="14"/>
  <c r="GQ28" i="14"/>
  <c r="GO28" i="14"/>
  <c r="GV28" i="14"/>
  <c r="GR28" i="14"/>
  <c r="GX28" i="14"/>
  <c r="GT28" i="14"/>
  <c r="GP28" i="14"/>
  <c r="FW36" i="14"/>
  <c r="GF26" i="14"/>
  <c r="GD26" i="14"/>
  <c r="GB26" i="14"/>
  <c r="FZ26" i="14"/>
  <c r="FX26" i="14"/>
  <c r="GG26" i="14"/>
  <c r="GC26" i="14"/>
  <c r="GE26" i="14"/>
  <c r="GA26" i="14"/>
  <c r="FY26" i="14"/>
  <c r="BY36" i="14"/>
  <c r="BS36" i="14"/>
  <c r="CC26" i="14"/>
  <c r="CB36" i="14"/>
  <c r="CE17" i="14"/>
  <c r="CE15" i="14"/>
  <c r="GG15" i="14"/>
  <c r="DR13" i="14"/>
  <c r="CD12" i="14"/>
  <c r="BA20" i="14"/>
  <c r="BF20" i="14"/>
  <c r="CD17" i="14"/>
  <c r="GE18" i="14"/>
  <c r="HH18" i="14" s="1"/>
  <c r="FX18" i="14"/>
  <c r="HA18" i="14" s="1"/>
  <c r="GF18" i="14"/>
  <c r="HI18" i="14" s="1"/>
  <c r="DH12" i="14"/>
  <c r="CE11" i="14"/>
  <c r="GE14" i="14"/>
  <c r="HH14" i="14" s="1"/>
  <c r="GF14" i="14"/>
  <c r="HI14" i="14" s="1"/>
  <c r="DG12" i="14"/>
  <c r="DR12" i="14" s="1"/>
  <c r="GM11" i="14"/>
  <c r="GN11" i="14" s="1"/>
  <c r="GU11" i="14" s="1"/>
  <c r="GF13" i="14"/>
  <c r="CD13" i="14"/>
  <c r="DT13" i="14"/>
  <c r="CD16" i="14"/>
  <c r="DU18" i="14"/>
  <c r="CE13" i="14"/>
  <c r="CE14" i="14"/>
  <c r="CE12" i="14"/>
  <c r="CE16" i="14"/>
  <c r="FY15" i="14"/>
  <c r="GA13" i="14"/>
  <c r="GG16" i="14"/>
  <c r="HJ16" i="14" s="1"/>
  <c r="CE18" i="14"/>
  <c r="DR10" i="14"/>
  <c r="CD14" i="14"/>
  <c r="CD18" i="14"/>
  <c r="CD11" i="14"/>
  <c r="CD15" i="14"/>
  <c r="DU17" i="14"/>
  <c r="DR15" i="14"/>
  <c r="DV14" i="14"/>
  <c r="DU15" i="14"/>
  <c r="DY18" i="14"/>
  <c r="DU16" i="14"/>
  <c r="DT14" i="14"/>
  <c r="EA10" i="14"/>
  <c r="DY17" i="14"/>
  <c r="DS17" i="14"/>
  <c r="DT17" i="14"/>
  <c r="DT18" i="14"/>
  <c r="DS14" i="14"/>
  <c r="BH10" i="14"/>
  <c r="CF10" i="14" s="1"/>
  <c r="BH12" i="14"/>
  <c r="BH14" i="14"/>
  <c r="BH16" i="14"/>
  <c r="BH18" i="14"/>
  <c r="BH11" i="14"/>
  <c r="BH13" i="14"/>
  <c r="BH15" i="14"/>
  <c r="BH17" i="14"/>
  <c r="DW10" i="14"/>
  <c r="DS10" i="14"/>
  <c r="DV10" i="14"/>
  <c r="DS15" i="14"/>
  <c r="EA15" i="14"/>
  <c r="DW16" i="14"/>
  <c r="EA17" i="14"/>
  <c r="DW18" i="14"/>
  <c r="DX18" i="14"/>
  <c r="DX17" i="14"/>
  <c r="DX16" i="14"/>
  <c r="DT16" i="14"/>
  <c r="DX15" i="14"/>
  <c r="DT15" i="14"/>
  <c r="DY15" i="14"/>
  <c r="DY14" i="14"/>
  <c r="EA14" i="14"/>
  <c r="DX14" i="14"/>
  <c r="DY16" i="14"/>
  <c r="HI16" i="14"/>
  <c r="DY10" i="14"/>
  <c r="DU10" i="14"/>
  <c r="DX10" i="14"/>
  <c r="DT10" i="14"/>
  <c r="DW15" i="14"/>
  <c r="DS16" i="14"/>
  <c r="EA16" i="14"/>
  <c r="DW17" i="14"/>
  <c r="DS18" i="14"/>
  <c r="EA18" i="14"/>
  <c r="DZ18" i="14"/>
  <c r="DV18" i="14"/>
  <c r="DZ17" i="14"/>
  <c r="DV17" i="14"/>
  <c r="DZ16" i="14"/>
  <c r="DV16" i="14"/>
  <c r="DZ15" i="14"/>
  <c r="DV15" i="14"/>
  <c r="DZ10" i="14"/>
  <c r="DU14" i="14"/>
  <c r="DW14" i="14"/>
  <c r="DZ14" i="14"/>
  <c r="DS13" i="14"/>
  <c r="CE10" i="14"/>
  <c r="CD10" i="14"/>
  <c r="ES9" i="14"/>
  <c r="ER18" i="14"/>
  <c r="ER17" i="14"/>
  <c r="ER15" i="14"/>
  <c r="ER13" i="14"/>
  <c r="ER16" i="14"/>
  <c r="ER14" i="14"/>
  <c r="BI9" i="14"/>
  <c r="Y20" i="14"/>
  <c r="GA18" i="14"/>
  <c r="HD18" i="14" s="1"/>
  <c r="FY18" i="14"/>
  <c r="HB18" i="14" s="1"/>
  <c r="GG18" i="14"/>
  <c r="HJ18" i="14" s="1"/>
  <c r="FZ18" i="14"/>
  <c r="HC18" i="14" s="1"/>
  <c r="DP12" i="14"/>
  <c r="DN12" i="14"/>
  <c r="DK12" i="14"/>
  <c r="CC15" i="14"/>
  <c r="HG18" i="14"/>
  <c r="FZ15" i="14"/>
  <c r="GC15" i="14"/>
  <c r="HG14" i="14"/>
  <c r="FX13" i="14"/>
  <c r="GE13" i="14"/>
  <c r="FY16" i="14"/>
  <c r="HB16" i="14" s="1"/>
  <c r="FZ16" i="14"/>
  <c r="HC16" i="14" s="1"/>
  <c r="GD12" i="14"/>
  <c r="GC14" i="14"/>
  <c r="HF14" i="14" s="1"/>
  <c r="GB14" i="14"/>
  <c r="HE14" i="14" s="1"/>
  <c r="FX12" i="14"/>
  <c r="GE12" i="14"/>
  <c r="GB15" i="14"/>
  <c r="FZ13" i="14"/>
  <c r="FX15" i="14"/>
  <c r="GD15" i="14"/>
  <c r="GA15" i="14"/>
  <c r="GB13" i="14"/>
  <c r="FY13" i="14"/>
  <c r="GC13" i="14"/>
  <c r="CB20" i="14"/>
  <c r="AC20" i="14"/>
  <c r="GE16" i="14"/>
  <c r="HH16" i="14" s="1"/>
  <c r="GC16" i="14"/>
  <c r="HF16" i="14" s="1"/>
  <c r="FX16" i="14"/>
  <c r="HA16" i="14" s="1"/>
  <c r="GB16" i="14"/>
  <c r="FZ12" i="14"/>
  <c r="DL12" i="14"/>
  <c r="GA14" i="14"/>
  <c r="HD14" i="14" s="1"/>
  <c r="FY14" i="14"/>
  <c r="HB14" i="14" s="1"/>
  <c r="GG14" i="14"/>
  <c r="HJ14" i="14" s="1"/>
  <c r="FZ14" i="14"/>
  <c r="HC14" i="14" s="1"/>
  <c r="CA20" i="14"/>
  <c r="GB12" i="14"/>
  <c r="FY12" i="14"/>
  <c r="GC12" i="14"/>
  <c r="DJ12" i="14"/>
  <c r="DI12" i="14"/>
  <c r="BY20" i="14"/>
  <c r="CC17" i="14"/>
  <c r="BZ20" i="14"/>
  <c r="BV20" i="14"/>
  <c r="U20" i="14"/>
  <c r="BW20" i="14"/>
  <c r="CC18" i="14"/>
  <c r="FM18" i="14"/>
  <c r="GY14" i="14"/>
  <c r="DQ14" i="14"/>
  <c r="GY18" i="14"/>
  <c r="GW15" i="14"/>
  <c r="GU15" i="14"/>
  <c r="GS15" i="14"/>
  <c r="GQ15" i="14"/>
  <c r="GO15" i="14"/>
  <c r="GX15" i="14"/>
  <c r="GT15" i="14"/>
  <c r="GP15" i="14"/>
  <c r="GV15" i="14"/>
  <c r="HH15" i="14" s="1"/>
  <c r="GR15" i="14"/>
  <c r="FM14" i="14"/>
  <c r="FM13" i="14"/>
  <c r="CC12" i="14"/>
  <c r="GG11" i="14"/>
  <c r="GE11" i="14"/>
  <c r="GC11" i="14"/>
  <c r="GA11" i="14"/>
  <c r="FY11" i="14"/>
  <c r="GF11" i="14"/>
  <c r="GB11" i="14"/>
  <c r="FX11" i="14"/>
  <c r="GD11" i="14"/>
  <c r="FZ11" i="14"/>
  <c r="CC13" i="14"/>
  <c r="GW12" i="14"/>
  <c r="GU12" i="14"/>
  <c r="GS12" i="14"/>
  <c r="GQ12" i="14"/>
  <c r="GO12" i="14"/>
  <c r="GX12" i="14"/>
  <c r="GT12" i="14"/>
  <c r="GP12" i="14"/>
  <c r="GV12" i="14"/>
  <c r="GR12" i="14"/>
  <c r="GN10" i="14"/>
  <c r="CT20" i="14"/>
  <c r="BS20" i="14"/>
  <c r="GG17" i="14"/>
  <c r="GE17" i="14"/>
  <c r="GC17" i="14"/>
  <c r="GA17" i="14"/>
  <c r="FY17" i="14"/>
  <c r="GF17" i="14"/>
  <c r="GB17" i="14"/>
  <c r="FX17" i="14"/>
  <c r="GD17" i="14"/>
  <c r="FZ17" i="14"/>
  <c r="DQ18" i="14"/>
  <c r="DQ17" i="14"/>
  <c r="GW17" i="14"/>
  <c r="GU17" i="14"/>
  <c r="GS17" i="14"/>
  <c r="GQ17" i="14"/>
  <c r="GO17" i="14"/>
  <c r="GV17" i="14"/>
  <c r="GR17" i="14"/>
  <c r="GX17" i="14"/>
  <c r="GP17" i="14"/>
  <c r="GT17" i="14"/>
  <c r="DQ15" i="14"/>
  <c r="BX20" i="14"/>
  <c r="BT20" i="14"/>
  <c r="GY16" i="14"/>
  <c r="FM16" i="14"/>
  <c r="CC16" i="14"/>
  <c r="DQ16" i="14"/>
  <c r="CC14" i="14"/>
  <c r="DQ13" i="14"/>
  <c r="GW13" i="14"/>
  <c r="GU13" i="14"/>
  <c r="GS13" i="14"/>
  <c r="GQ13" i="14"/>
  <c r="GO13" i="14"/>
  <c r="GX13" i="14"/>
  <c r="HJ13" i="14" s="1"/>
  <c r="GT13" i="14"/>
  <c r="GP13" i="14"/>
  <c r="GV13" i="14"/>
  <c r="GR13" i="14"/>
  <c r="DO11" i="14"/>
  <c r="DM11" i="14"/>
  <c r="DM20" i="14" s="1"/>
  <c r="DK11" i="14"/>
  <c r="DI11" i="14"/>
  <c r="DG11" i="14"/>
  <c r="DN11" i="14"/>
  <c r="DJ11" i="14"/>
  <c r="DP11" i="14"/>
  <c r="DL11" i="14"/>
  <c r="DH11" i="14"/>
  <c r="DQ10" i="14"/>
  <c r="CC10" i="14"/>
  <c r="BU20" i="14"/>
  <c r="FM12" i="14"/>
  <c r="CC11" i="14"/>
  <c r="FW20" i="14"/>
  <c r="GF10" i="14"/>
  <c r="GD10" i="14"/>
  <c r="GB10" i="14"/>
  <c r="FZ10" i="14"/>
  <c r="FX10" i="14"/>
  <c r="GG10" i="14"/>
  <c r="GC10" i="14"/>
  <c r="FY10" i="14"/>
  <c r="GE10" i="14"/>
  <c r="GA10" i="14"/>
  <c r="HC13" i="14" l="1"/>
  <c r="DO20" i="14"/>
  <c r="GH31" i="14"/>
  <c r="HC31" i="14"/>
  <c r="HK31" i="14" s="1"/>
  <c r="HD13" i="14"/>
  <c r="HG13" i="14"/>
  <c r="GH30" i="14"/>
  <c r="FM36" i="14"/>
  <c r="HJ15" i="14"/>
  <c r="GH29" i="14"/>
  <c r="GH33" i="14"/>
  <c r="GH32" i="14"/>
  <c r="HI15" i="14"/>
  <c r="HE29" i="14"/>
  <c r="HK29" i="14" s="1"/>
  <c r="GT11" i="14"/>
  <c r="GF36" i="14"/>
  <c r="GW11" i="14"/>
  <c r="GM20" i="14"/>
  <c r="HA32" i="14"/>
  <c r="HK32" i="14" s="1"/>
  <c r="GH34" i="14"/>
  <c r="GA36" i="14"/>
  <c r="GC36" i="14"/>
  <c r="GB36" i="14"/>
  <c r="GO11" i="14"/>
  <c r="GR11" i="14"/>
  <c r="GS11" i="14"/>
  <c r="FY36" i="14"/>
  <c r="GE36" i="14"/>
  <c r="GG36" i="14"/>
  <c r="FZ36" i="14"/>
  <c r="GD36" i="14"/>
  <c r="HE43" i="14"/>
  <c r="CC36" i="14"/>
  <c r="HK46" i="14"/>
  <c r="HK49" i="14"/>
  <c r="HK48" i="14"/>
  <c r="HK50" i="14"/>
  <c r="HK47" i="14"/>
  <c r="HK45" i="14"/>
  <c r="HK34" i="14"/>
  <c r="HK33" i="14"/>
  <c r="GP11" i="14"/>
  <c r="GX11" i="14"/>
  <c r="GV11" i="14"/>
  <c r="GQ11" i="14"/>
  <c r="HA43" i="14"/>
  <c r="HB43" i="14"/>
  <c r="HD43" i="14"/>
  <c r="HI43" i="14"/>
  <c r="CC52" i="14"/>
  <c r="HD27" i="14"/>
  <c r="HB27" i="14"/>
  <c r="GH28" i="14"/>
  <c r="FX36" i="14"/>
  <c r="GH26" i="14"/>
  <c r="HJ27" i="14"/>
  <c r="GY28" i="14"/>
  <c r="HK30" i="14"/>
  <c r="GM36" i="14"/>
  <c r="GN26" i="14"/>
  <c r="GH27" i="14"/>
  <c r="HI27" i="14"/>
  <c r="GY27" i="14"/>
  <c r="HI13" i="14"/>
  <c r="DV13" i="14"/>
  <c r="DU13" i="14"/>
  <c r="DG20" i="14"/>
  <c r="DR11" i="14"/>
  <c r="HB15" i="14"/>
  <c r="BI11" i="14"/>
  <c r="CG11" i="14" s="1"/>
  <c r="BI13" i="14"/>
  <c r="BI15" i="14"/>
  <c r="CG15" i="14" s="1"/>
  <c r="BI17" i="14"/>
  <c r="BI10" i="14"/>
  <c r="BI12" i="14"/>
  <c r="CG12" i="14" s="1"/>
  <c r="BI14" i="14"/>
  <c r="CG14" i="14" s="1"/>
  <c r="BI16" i="14"/>
  <c r="BI18" i="14"/>
  <c r="CG18" i="14" s="1"/>
  <c r="CF15" i="14"/>
  <c r="CF11" i="14"/>
  <c r="CF16" i="14"/>
  <c r="CF12" i="14"/>
  <c r="DH20" i="14"/>
  <c r="DV11" i="14"/>
  <c r="DZ11" i="14"/>
  <c r="DW11" i="14"/>
  <c r="DU11" i="14"/>
  <c r="DT11" i="14"/>
  <c r="DX11" i="14"/>
  <c r="DS11" i="14"/>
  <c r="EA11" i="14"/>
  <c r="DY11" i="14"/>
  <c r="CU20" i="14"/>
  <c r="DS12" i="14"/>
  <c r="HJ17" i="14"/>
  <c r="HG17" i="14"/>
  <c r="CF17" i="14"/>
  <c r="CF13" i="14"/>
  <c r="CF18" i="14"/>
  <c r="CF14" i="14"/>
  <c r="ES16" i="14"/>
  <c r="ES14" i="14"/>
  <c r="ET9" i="14"/>
  <c r="ES18" i="14"/>
  <c r="ES17" i="14"/>
  <c r="ES15" i="14"/>
  <c r="ES13" i="14"/>
  <c r="BH20" i="14"/>
  <c r="EG10" i="14"/>
  <c r="BJ9" i="14"/>
  <c r="DJ20" i="14"/>
  <c r="DK20" i="14"/>
  <c r="DI20" i="14"/>
  <c r="EE10" i="14"/>
  <c r="EP10" i="14" s="1"/>
  <c r="HK18" i="14"/>
  <c r="GH18" i="14"/>
  <c r="HK14" i="14"/>
  <c r="HD15" i="14"/>
  <c r="HA17" i="14"/>
  <c r="HI17" i="14"/>
  <c r="HD17" i="14"/>
  <c r="HB17" i="14"/>
  <c r="HE13" i="14"/>
  <c r="HA13" i="14"/>
  <c r="HC15" i="14"/>
  <c r="HC17" i="14"/>
  <c r="HH17" i="14"/>
  <c r="HB13" i="14"/>
  <c r="HA15" i="14"/>
  <c r="DP20" i="14"/>
  <c r="HE17" i="14"/>
  <c r="HF17" i="14"/>
  <c r="HF13" i="14"/>
  <c r="HG15" i="14"/>
  <c r="HH13" i="14"/>
  <c r="HF15" i="14"/>
  <c r="GE20" i="14"/>
  <c r="GC20" i="14"/>
  <c r="GB20" i="14"/>
  <c r="GF20" i="14"/>
  <c r="DQ12" i="14"/>
  <c r="GH14" i="14"/>
  <c r="GH16" i="14"/>
  <c r="GH13" i="14"/>
  <c r="GH15" i="14"/>
  <c r="HE15" i="14"/>
  <c r="HE16" i="14"/>
  <c r="HK16" i="14" s="1"/>
  <c r="DL20" i="14"/>
  <c r="GH12" i="14"/>
  <c r="GA20" i="14"/>
  <c r="FZ20" i="14"/>
  <c r="FH20" i="14"/>
  <c r="CE20" i="14"/>
  <c r="EF10" i="14"/>
  <c r="FX20" i="14"/>
  <c r="GH10" i="14"/>
  <c r="GY13" i="14"/>
  <c r="GY17" i="14"/>
  <c r="FJ20" i="14"/>
  <c r="FC20" i="14"/>
  <c r="FM10" i="14"/>
  <c r="FG20" i="14"/>
  <c r="FK20" i="14"/>
  <c r="GN20" i="14"/>
  <c r="GX10" i="14"/>
  <c r="GV10" i="14"/>
  <c r="GT10" i="14"/>
  <c r="GR10" i="14"/>
  <c r="GP10" i="14"/>
  <c r="GW10" i="14"/>
  <c r="GS10" i="14"/>
  <c r="GO10" i="14"/>
  <c r="GU10" i="14"/>
  <c r="GU20" i="14" s="1"/>
  <c r="GQ10" i="14"/>
  <c r="FM11" i="14"/>
  <c r="GY15" i="14"/>
  <c r="FY20" i="14"/>
  <c r="GG20" i="14"/>
  <c r="GD20" i="14"/>
  <c r="CC20" i="14"/>
  <c r="DN20" i="14"/>
  <c r="DQ11" i="14"/>
  <c r="FM15" i="14"/>
  <c r="CD20" i="14"/>
  <c r="GH17" i="14"/>
  <c r="FF20" i="14"/>
  <c r="FD20" i="14"/>
  <c r="FL20" i="14"/>
  <c r="FE20" i="14"/>
  <c r="FI20" i="14"/>
  <c r="GY12" i="14"/>
  <c r="GH11" i="14"/>
  <c r="DT12" i="14"/>
  <c r="FM17" i="14"/>
  <c r="GT20" i="14" l="1"/>
  <c r="GR20" i="14"/>
  <c r="GV20" i="14"/>
  <c r="GW20" i="14"/>
  <c r="GS20" i="14"/>
  <c r="GY11" i="14"/>
  <c r="GQ20" i="14"/>
  <c r="GP20" i="14"/>
  <c r="HF27" i="14"/>
  <c r="HH43" i="14"/>
  <c r="HE28" i="14"/>
  <c r="HH27" i="14"/>
  <c r="HA28" i="14"/>
  <c r="HC44" i="14"/>
  <c r="GX20" i="14"/>
  <c r="HG44" i="14"/>
  <c r="HA44" i="14"/>
  <c r="HI44" i="14"/>
  <c r="HG43" i="14"/>
  <c r="HC43" i="14"/>
  <c r="HD42" i="14"/>
  <c r="HF43" i="14"/>
  <c r="HB44" i="14"/>
  <c r="HD44" i="14"/>
  <c r="HJ43" i="14"/>
  <c r="HG42" i="14"/>
  <c r="HA42" i="14"/>
  <c r="HE44" i="14"/>
  <c r="HH44" i="14"/>
  <c r="HJ44" i="14"/>
  <c r="HI42" i="14"/>
  <c r="HF44" i="14"/>
  <c r="HB28" i="14"/>
  <c r="HI28" i="14"/>
  <c r="HD28" i="14"/>
  <c r="HF28" i="14"/>
  <c r="HA27" i="14"/>
  <c r="HC27" i="14"/>
  <c r="HE27" i="14"/>
  <c r="HC28" i="14"/>
  <c r="HG27" i="14"/>
  <c r="GN36" i="14"/>
  <c r="GX26" i="14"/>
  <c r="GX36" i="14" s="1"/>
  <c r="GV26" i="14"/>
  <c r="GV36" i="14" s="1"/>
  <c r="GT26" i="14"/>
  <c r="GT36" i="14" s="1"/>
  <c r="GR26" i="14"/>
  <c r="GR36" i="14" s="1"/>
  <c r="GP26" i="14"/>
  <c r="GP36" i="14" s="1"/>
  <c r="GU26" i="14"/>
  <c r="GS26" i="14"/>
  <c r="GO26" i="14"/>
  <c r="HA26" i="14" s="1"/>
  <c r="GW26" i="14"/>
  <c r="GW36" i="14" s="1"/>
  <c r="GQ26" i="14"/>
  <c r="GH36" i="14"/>
  <c r="HJ28" i="14"/>
  <c r="DW13" i="14"/>
  <c r="BJ10" i="14"/>
  <c r="CH10" i="14" s="1"/>
  <c r="BJ12" i="14"/>
  <c r="BJ14" i="14"/>
  <c r="BJ16" i="14"/>
  <c r="BJ18" i="14"/>
  <c r="BJ11" i="14"/>
  <c r="BJ13" i="14"/>
  <c r="BJ15" i="14"/>
  <c r="BJ17" i="14"/>
  <c r="CG13" i="14"/>
  <c r="CG17" i="14"/>
  <c r="CG16" i="14"/>
  <c r="CG10" i="14"/>
  <c r="CF20" i="14"/>
  <c r="EU9" i="14"/>
  <c r="ET18" i="14"/>
  <c r="ET17" i="14"/>
  <c r="ET15" i="14"/>
  <c r="ET13" i="14"/>
  <c r="ET16" i="14"/>
  <c r="ET14" i="14"/>
  <c r="BK9" i="14"/>
  <c r="EH11" i="14"/>
  <c r="ES11" i="14" s="1"/>
  <c r="BI20" i="14"/>
  <c r="HA10" i="14"/>
  <c r="DQ20" i="14"/>
  <c r="HK17" i="14"/>
  <c r="HK15" i="14"/>
  <c r="HK13" i="14"/>
  <c r="HC10" i="14"/>
  <c r="HB10" i="14"/>
  <c r="GH20" i="14"/>
  <c r="ER10" i="14"/>
  <c r="EF11" i="14"/>
  <c r="EG11" i="14"/>
  <c r="FM20" i="14"/>
  <c r="EE11" i="14"/>
  <c r="HA11" i="14" s="1"/>
  <c r="CV20" i="14"/>
  <c r="GO20" i="14"/>
  <c r="GY10" i="14"/>
  <c r="EQ10" i="14"/>
  <c r="HI52" i="14" l="1"/>
  <c r="GY20" i="14"/>
  <c r="HG52" i="14"/>
  <c r="HB26" i="14"/>
  <c r="HB36" i="14" s="1"/>
  <c r="HK43" i="14"/>
  <c r="HJ26" i="14"/>
  <c r="HJ36" i="14" s="1"/>
  <c r="HB42" i="14"/>
  <c r="HB52" i="14" s="1"/>
  <c r="HF42" i="14"/>
  <c r="HF52" i="14" s="1"/>
  <c r="HJ42" i="14"/>
  <c r="HJ52" i="14" s="1"/>
  <c r="HC42" i="14"/>
  <c r="HC52" i="14" s="1"/>
  <c r="HK44" i="14"/>
  <c r="HA52" i="14"/>
  <c r="HD52" i="14"/>
  <c r="HE42" i="14"/>
  <c r="HE52" i="14" s="1"/>
  <c r="HH42" i="14"/>
  <c r="HH52" i="14" s="1"/>
  <c r="HA36" i="14"/>
  <c r="GS36" i="14"/>
  <c r="HE26" i="14"/>
  <c r="HE36" i="14" s="1"/>
  <c r="HD26" i="14"/>
  <c r="HD36" i="14" s="1"/>
  <c r="HH26" i="14"/>
  <c r="HK27" i="14"/>
  <c r="GQ36" i="14"/>
  <c r="HC26" i="14"/>
  <c r="HC36" i="14" s="1"/>
  <c r="GO36" i="14"/>
  <c r="GY26" i="14"/>
  <c r="GY36" i="14" s="1"/>
  <c r="GU36" i="14"/>
  <c r="HG26" i="14"/>
  <c r="HH28" i="14"/>
  <c r="HG28" i="14"/>
  <c r="HF26" i="14"/>
  <c r="HF36" i="14" s="1"/>
  <c r="HI26" i="14"/>
  <c r="HI36" i="14" s="1"/>
  <c r="DY13" i="14"/>
  <c r="DX13" i="14"/>
  <c r="DZ13" i="14"/>
  <c r="CH15" i="14"/>
  <c r="CH11" i="14"/>
  <c r="EI11" i="14" s="1"/>
  <c r="HE11" i="14" s="1"/>
  <c r="CH16" i="14"/>
  <c r="DV12" i="14"/>
  <c r="DU12" i="14"/>
  <c r="BK11" i="14"/>
  <c r="BK13" i="14"/>
  <c r="BK15" i="14"/>
  <c r="BK17" i="14"/>
  <c r="CI17" i="14" s="1"/>
  <c r="BK10" i="14"/>
  <c r="BK12" i="14"/>
  <c r="CI12" i="14" s="1"/>
  <c r="BK14" i="14"/>
  <c r="CI14" i="14" s="1"/>
  <c r="BK16" i="14"/>
  <c r="CI16" i="14" s="1"/>
  <c r="BK18" i="14"/>
  <c r="CI18" i="14" s="1"/>
  <c r="CH12" i="14"/>
  <c r="CH17" i="14"/>
  <c r="CH13" i="14"/>
  <c r="CH18" i="14"/>
  <c r="CH14" i="14"/>
  <c r="EU16" i="14"/>
  <c r="EU14" i="14"/>
  <c r="EV9" i="14"/>
  <c r="EU18" i="14"/>
  <c r="EU17" i="14"/>
  <c r="EU15" i="14"/>
  <c r="EU13" i="14"/>
  <c r="HD11" i="14"/>
  <c r="CG20" i="14"/>
  <c r="EH10" i="14"/>
  <c r="BJ20" i="14"/>
  <c r="BL9" i="14"/>
  <c r="ER11" i="14"/>
  <c r="HC11" i="14"/>
  <c r="EQ11" i="14"/>
  <c r="HB11" i="14"/>
  <c r="CX20" i="14"/>
  <c r="CY20" i="14"/>
  <c r="EP11" i="14"/>
  <c r="CW20" i="14"/>
  <c r="HK28" i="14" l="1"/>
  <c r="HK42" i="14"/>
  <c r="HK52" i="14" s="1"/>
  <c r="HK26" i="14"/>
  <c r="HG36" i="14"/>
  <c r="HH36" i="14"/>
  <c r="DD13" i="14"/>
  <c r="EA13" i="14"/>
  <c r="ET11" i="14"/>
  <c r="CI13" i="14"/>
  <c r="CI15" i="14"/>
  <c r="BL10" i="14"/>
  <c r="CJ10" i="14" s="1"/>
  <c r="BL12" i="14"/>
  <c r="BL14" i="14"/>
  <c r="BL16" i="14"/>
  <c r="BL18" i="14"/>
  <c r="BL11" i="14"/>
  <c r="BL13" i="14"/>
  <c r="BL15" i="14"/>
  <c r="CJ15" i="14" s="1"/>
  <c r="BL17" i="14"/>
  <c r="CI10" i="14"/>
  <c r="DW12" i="14"/>
  <c r="CI11" i="14"/>
  <c r="EJ11" i="14" s="1"/>
  <c r="EW9" i="14"/>
  <c r="EV18" i="14"/>
  <c r="EV17" i="14"/>
  <c r="EV15" i="14"/>
  <c r="EV13" i="14"/>
  <c r="EV16" i="14"/>
  <c r="EV14" i="14"/>
  <c r="BM9" i="14"/>
  <c r="CH20" i="14"/>
  <c r="EI10" i="14"/>
  <c r="HD10" i="14"/>
  <c r="ES10" i="14"/>
  <c r="BK20" i="14"/>
  <c r="HK36" i="14" l="1"/>
  <c r="BL20" i="14"/>
  <c r="CJ17" i="14"/>
  <c r="CJ13" i="14"/>
  <c r="DX12" i="14"/>
  <c r="CJ18" i="14"/>
  <c r="CJ14" i="14"/>
  <c r="BM11" i="14"/>
  <c r="BM13" i="14"/>
  <c r="CK13" i="14" s="1"/>
  <c r="BM15" i="14"/>
  <c r="CK15" i="14" s="1"/>
  <c r="BM17" i="14"/>
  <c r="CK17" i="14" s="1"/>
  <c r="BM10" i="14"/>
  <c r="BM12" i="14"/>
  <c r="CK12" i="14" s="1"/>
  <c r="BM14" i="14"/>
  <c r="CK14" i="14" s="1"/>
  <c r="BM16" i="14"/>
  <c r="CK16" i="14" s="1"/>
  <c r="BM18" i="14"/>
  <c r="CK18" i="14" s="1"/>
  <c r="DY12" i="14"/>
  <c r="CJ11" i="14"/>
  <c r="EK11" i="14" s="1"/>
  <c r="EV11" i="14" s="1"/>
  <c r="CJ16" i="14"/>
  <c r="CJ12" i="14"/>
  <c r="EW16" i="14"/>
  <c r="EW14" i="14"/>
  <c r="EX9" i="14"/>
  <c r="EW18" i="14"/>
  <c r="EW17" i="14"/>
  <c r="EW15" i="14"/>
  <c r="EW13" i="14"/>
  <c r="CI20" i="14"/>
  <c r="EJ10" i="14"/>
  <c r="EK10" i="14"/>
  <c r="HE10" i="14"/>
  <c r="ET10" i="14"/>
  <c r="EU11" i="14"/>
  <c r="HF11" i="14"/>
  <c r="BN9" i="14"/>
  <c r="DB20" i="14"/>
  <c r="CZ20" i="14"/>
  <c r="DA20" i="14"/>
  <c r="DD12" i="14"/>
  <c r="DD20" i="14" s="1"/>
  <c r="HG11" i="14" l="1"/>
  <c r="CJ20" i="14"/>
  <c r="DZ12" i="14"/>
  <c r="CK11" i="14"/>
  <c r="EL11" i="14" s="1"/>
  <c r="BN10" i="14"/>
  <c r="CL10" i="14" s="1"/>
  <c r="BN12" i="14"/>
  <c r="CL12" i="14" s="1"/>
  <c r="BN14" i="14"/>
  <c r="CL14" i="14" s="1"/>
  <c r="BN16" i="14"/>
  <c r="CL16" i="14" s="1"/>
  <c r="BN18" i="14"/>
  <c r="BN11" i="14"/>
  <c r="CL11" i="14" s="1"/>
  <c r="EM11" i="14" s="1"/>
  <c r="BN13" i="14"/>
  <c r="CL13" i="14" s="1"/>
  <c r="BN15" i="14"/>
  <c r="CL15" i="14" s="1"/>
  <c r="BN17" i="14"/>
  <c r="CL17" i="14" s="1"/>
  <c r="CK10" i="14"/>
  <c r="EA12" i="14"/>
  <c r="EY9" i="14"/>
  <c r="EX18" i="14"/>
  <c r="EX17" i="14"/>
  <c r="EX15" i="14"/>
  <c r="EX13" i="14"/>
  <c r="EX16" i="14"/>
  <c r="EX14" i="14"/>
  <c r="BO9" i="14"/>
  <c r="HG10" i="14"/>
  <c r="EV10" i="14"/>
  <c r="HF10" i="14"/>
  <c r="EU10" i="14"/>
  <c r="BM20" i="14"/>
  <c r="DC20" i="14"/>
  <c r="BO11" i="14" l="1"/>
  <c r="CM11" i="14" s="1"/>
  <c r="BO13" i="14"/>
  <c r="CM13" i="14" s="1"/>
  <c r="BO15" i="14"/>
  <c r="CM15" i="14" s="1"/>
  <c r="BO17" i="14"/>
  <c r="CM17" i="14" s="1"/>
  <c r="BO10" i="14"/>
  <c r="CM10" i="14" s="1"/>
  <c r="BO12" i="14"/>
  <c r="CM12" i="14" s="1"/>
  <c r="BO14" i="14"/>
  <c r="CM14" i="14" s="1"/>
  <c r="BO16" i="14"/>
  <c r="CM16" i="14" s="1"/>
  <c r="BO18" i="14"/>
  <c r="BP18" i="14" s="1"/>
  <c r="CL18" i="14"/>
  <c r="CL20" i="14" s="1"/>
  <c r="EY16" i="14"/>
  <c r="EZ16" i="14" s="1"/>
  <c r="EY14" i="14"/>
  <c r="EZ14" i="14" s="1"/>
  <c r="EY18" i="14"/>
  <c r="EZ18" i="14" s="1"/>
  <c r="EY17" i="14"/>
  <c r="EZ17" i="14" s="1"/>
  <c r="EY15" i="14"/>
  <c r="EZ15" i="14" s="1"/>
  <c r="EY13" i="14"/>
  <c r="EZ13" i="14" s="1"/>
  <c r="EX11" i="14"/>
  <c r="HI11" i="14"/>
  <c r="EW11" i="14"/>
  <c r="HH11" i="14"/>
  <c r="EM10" i="14"/>
  <c r="EL10" i="14"/>
  <c r="CK20" i="14"/>
  <c r="BN20" i="14"/>
  <c r="BP16" i="14" l="1"/>
  <c r="CM18" i="14"/>
  <c r="HI10" i="14"/>
  <c r="EX10" i="14"/>
  <c r="BP17" i="14"/>
  <c r="BO20" i="14"/>
  <c r="BP12" i="14"/>
  <c r="BP14" i="14"/>
  <c r="BP10" i="14"/>
  <c r="HH10" i="14"/>
  <c r="EW10" i="14"/>
  <c r="BP11" i="14"/>
  <c r="EN11" i="14"/>
  <c r="BP13" i="14"/>
  <c r="BP15" i="14"/>
  <c r="EY11" i="14" l="1"/>
  <c r="EZ11" i="14" s="1"/>
  <c r="HJ11" i="14"/>
  <c r="HK11" i="14" s="1"/>
  <c r="BP20" i="14"/>
  <c r="CM20" i="14"/>
  <c r="EN10" i="14"/>
  <c r="HJ10" i="14" l="1"/>
  <c r="HK10" i="14" s="1"/>
  <c r="EY10" i="14"/>
  <c r="EZ10" i="14" s="1"/>
  <c r="EA20" i="14" l="1"/>
  <c r="DV20" i="14"/>
  <c r="DR20" i="14"/>
  <c r="DW20" i="14"/>
  <c r="DZ20" i="14"/>
  <c r="EG12" i="14"/>
  <c r="HC12" i="14" s="1"/>
  <c r="HC20" i="14" s="1"/>
  <c r="DY20" i="14"/>
  <c r="DX20" i="14"/>
  <c r="DU20" i="14"/>
  <c r="DS20" i="14"/>
  <c r="DT20" i="14" l="1"/>
  <c r="EF12" i="14"/>
  <c r="EQ12" i="14" s="1"/>
  <c r="EQ20" i="14" s="1"/>
  <c r="EH12" i="14"/>
  <c r="ES12" i="14" s="1"/>
  <c r="ES20" i="14" s="1"/>
  <c r="EK12" i="14"/>
  <c r="EK20" i="14" s="1"/>
  <c r="EL12" i="14"/>
  <c r="EL20" i="14" s="1"/>
  <c r="EI12" i="14"/>
  <c r="ET12" i="14" s="1"/>
  <c r="ET20" i="14" s="1"/>
  <c r="ER12" i="14"/>
  <c r="ER20" i="14" s="1"/>
  <c r="EM12" i="14"/>
  <c r="EJ12" i="14"/>
  <c r="EE12" i="14"/>
  <c r="EN12" i="14"/>
  <c r="EG20" i="14"/>
  <c r="HE12" i="14" l="1"/>
  <c r="HE20" i="14" s="1"/>
  <c r="EF20" i="14"/>
  <c r="HB12" i="14"/>
  <c r="HB20" i="14" s="1"/>
  <c r="EH20" i="14"/>
  <c r="EV12" i="14"/>
  <c r="EV20" i="14" s="1"/>
  <c r="HH12" i="14"/>
  <c r="HH20" i="14" s="1"/>
  <c r="HD12" i="14"/>
  <c r="HD20" i="14" s="1"/>
  <c r="EI20" i="14"/>
  <c r="HG12" i="14"/>
  <c r="HG20" i="14" s="1"/>
  <c r="EW12" i="14"/>
  <c r="EW20" i="14" s="1"/>
  <c r="EJ20" i="14"/>
  <c r="EU12" i="14"/>
  <c r="EU20" i="14" s="1"/>
  <c r="HF12" i="14"/>
  <c r="HF20" i="14" s="1"/>
  <c r="EY12" i="14"/>
  <c r="EY20" i="14" s="1"/>
  <c r="HJ12" i="14"/>
  <c r="HJ20" i="14" s="1"/>
  <c r="EN20" i="14"/>
  <c r="EE20" i="14"/>
  <c r="HA12" i="14"/>
  <c r="EP12" i="14"/>
  <c r="EM20" i="14"/>
  <c r="HI12" i="14"/>
  <c r="HI20" i="14" s="1"/>
  <c r="EX12" i="14"/>
  <c r="EX20" i="14" s="1"/>
  <c r="EP20" i="14" l="1"/>
  <c r="EZ12" i="14"/>
  <c r="EZ20" i="14" s="1"/>
  <c r="HA20" i="14"/>
  <c r="HK12" i="14"/>
  <c r="HK20" i="14" s="1"/>
  <c r="I19" i="1" l="1"/>
  <c r="I17" i="1" s="1"/>
  <c r="I62" i="1" s="1"/>
  <c r="J19" i="1"/>
  <c r="J17" i="1" s="1"/>
  <c r="J62" i="1" s="1"/>
  <c r="AA19" i="1" l="1"/>
  <c r="Y19" i="1"/>
  <c r="Y17" i="1" l="1"/>
  <c r="H64" i="1"/>
  <c r="H122" i="1" s="1"/>
  <c r="J143" i="1" a="1"/>
  <c r="J143" i="1" s="1"/>
  <c r="J144" i="1" a="1"/>
  <c r="J144" i="1" s="1"/>
  <c r="J147" i="1" s="1"/>
  <c r="I143" i="1" a="1"/>
  <c r="I143" i="1" s="1"/>
  <c r="H65" i="1"/>
  <c r="J65" i="1"/>
  <c r="G65" i="1"/>
  <c r="I65" i="1"/>
  <c r="G147" i="1" l="1"/>
  <c r="I146" i="1"/>
  <c r="J145" i="1"/>
  <c r="J146" i="1"/>
  <c r="Y65" i="1"/>
  <c r="Y62" i="1"/>
  <c r="H144" i="1" a="1"/>
  <c r="H144" i="1" s="1"/>
  <c r="I144" i="1" a="1"/>
  <c r="I144" i="1" s="1"/>
  <c r="I147" i="1" s="1"/>
  <c r="H143" i="1" a="1"/>
  <c r="H143" i="1" s="1"/>
  <c r="I64" i="1"/>
  <c r="I122" i="1" s="1"/>
  <c r="J64" i="1"/>
  <c r="J122" i="1" s="1"/>
  <c r="G67" i="1"/>
  <c r="I67" i="1"/>
  <c r="H67" i="1"/>
  <c r="J67" i="1"/>
  <c r="G146" i="1" l="1"/>
  <c r="G145" i="1"/>
  <c r="Y143" i="1"/>
  <c r="Y144" i="1"/>
  <c r="I145" i="1"/>
  <c r="H147" i="1"/>
  <c r="H145" i="1"/>
  <c r="H146" i="1"/>
  <c r="Y64" i="1"/>
  <c r="Y122" i="1" s="1"/>
  <c r="Y67" i="1"/>
  <c r="I152" i="1"/>
  <c r="H152" i="1"/>
  <c r="J152" i="1"/>
  <c r="I68" i="1"/>
  <c r="H68" i="1"/>
  <c r="J68" i="1"/>
  <c r="G68" i="1"/>
  <c r="Y146" i="1" l="1"/>
  <c r="Y68" i="1"/>
  <c r="Y147" i="1"/>
  <c r="Y14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EO9" authorId="0" shapeId="0" xr:uid="{00000000-0006-0000-0000-000001000000}">
      <text>
        <r>
          <rPr>
            <b/>
            <sz val="9"/>
            <color indexed="81"/>
            <rFont val="Tahoma"/>
            <family val="2"/>
          </rPr>
          <t xml:space="preserve">Auteur: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24" authorId="0" shapeId="0" xr:uid="{C7187C04-6CD6-4628-9410-BB46BF0BF4C3}">
      <text>
        <r>
          <rPr>
            <b/>
            <sz val="9"/>
            <color indexed="81"/>
            <rFont val="Tahoma"/>
            <family val="2"/>
          </rPr>
          <t>Toelichting:</t>
        </r>
        <r>
          <rPr>
            <sz val="9"/>
            <color indexed="81"/>
            <rFont val="Tahoma"/>
            <family val="2"/>
          </rPr>
          <t xml:space="preserve">
Invullen als negatief bedrag!</t>
        </r>
      </text>
    </comment>
    <comment ref="A25" authorId="0" shapeId="0" xr:uid="{CE21A7A2-92D0-4A75-A682-43E54DC65E66}">
      <text>
        <r>
          <rPr>
            <b/>
            <sz val="9"/>
            <color indexed="81"/>
            <rFont val="Tahoma"/>
            <family val="2"/>
          </rPr>
          <t>Toelichting:</t>
        </r>
        <r>
          <rPr>
            <sz val="9"/>
            <color indexed="81"/>
            <rFont val="Tahoma"/>
            <family val="2"/>
          </rPr>
          <t xml:space="preserve">
Invullen als negatief bedrag!</t>
        </r>
      </text>
    </comment>
    <comment ref="A26" authorId="0" shapeId="0" xr:uid="{C899E7BC-195F-4421-89CD-37F1650C285E}">
      <text>
        <r>
          <rPr>
            <b/>
            <sz val="9"/>
            <color indexed="81"/>
            <rFont val="Tahoma"/>
            <family val="2"/>
          </rPr>
          <t>Toelichting:</t>
        </r>
        <r>
          <rPr>
            <sz val="9"/>
            <color indexed="81"/>
            <rFont val="Tahoma"/>
            <family val="2"/>
          </rPr>
          <t xml:space="preserve">
Invullen als negatief bedrag!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C60" authorId="0" shapeId="0" xr:uid="{F3BD761A-A4BC-4827-BB02-11DD6072E6CC}">
      <text>
        <r>
          <rPr>
            <sz val="9"/>
            <color indexed="81"/>
            <rFont val="Tahoma"/>
            <family val="2"/>
          </rPr>
          <t xml:space="preserve">Overige kosten specificeren en indien noodzakelijk extra regels tussenvoegen.
</t>
        </r>
      </text>
    </comment>
    <comment ref="C76" authorId="0" shapeId="0" xr:uid="{AB3C281C-B8A4-4884-A5E6-AFFBDB8F90C9}">
      <text>
        <r>
          <rPr>
            <b/>
            <sz val="9"/>
            <color indexed="81"/>
            <rFont val="Tahoma"/>
            <family val="2"/>
          </rPr>
          <t>Auteur:</t>
        </r>
        <r>
          <rPr>
            <sz val="9"/>
            <color indexed="81"/>
            <rFont val="Tahoma"/>
            <family val="2"/>
          </rPr>
          <t xml:space="preserve">
Invullen als negatief bedrag!</t>
        </r>
      </text>
    </comment>
    <comment ref="C85" authorId="0" shapeId="0" xr:uid="{F2A9DB18-0777-4F57-B840-3A218E5EE162}">
      <text>
        <r>
          <rPr>
            <b/>
            <sz val="9"/>
            <color indexed="81"/>
            <rFont val="Tahoma"/>
            <family val="2"/>
          </rPr>
          <t>Auteur:</t>
        </r>
        <r>
          <rPr>
            <sz val="9"/>
            <color indexed="81"/>
            <rFont val="Tahoma"/>
            <family val="2"/>
          </rPr>
          <t xml:space="preserve">
Invullen als negatief bedrag!</t>
        </r>
      </text>
    </comment>
    <comment ref="H85" authorId="0" shapeId="0" xr:uid="{3FDFDF78-3D58-4853-9784-37C4FC412E5C}">
      <text>
        <r>
          <rPr>
            <b/>
            <sz val="9"/>
            <color indexed="81"/>
            <rFont val="Tahoma"/>
            <family val="2"/>
          </rPr>
          <t>Auteur:</t>
        </r>
        <r>
          <rPr>
            <sz val="9"/>
            <color indexed="81"/>
            <rFont val="Tahoma"/>
            <family val="2"/>
          </rPr>
          <t xml:space="preserve">
De Inschrijver vult hier de door hem verwachte opbrengsten Studentenreisrecht voor kalenderjaar 2029 in. De Inschrijver kan geen rechten ontlenen aan de indicatieve opbrengsten Studentenreisrecht die hij hier invult. 
</t>
        </r>
      </text>
    </comment>
    <comment ref="C115" authorId="0" shapeId="0" xr:uid="{458F351A-4B7E-457A-B878-4C66C32AC79F}">
      <text>
        <r>
          <rPr>
            <b/>
            <sz val="9"/>
            <color indexed="81"/>
            <rFont val="Tahoma"/>
            <family val="2"/>
          </rPr>
          <t>Auteur:</t>
        </r>
        <r>
          <rPr>
            <sz val="9"/>
            <color indexed="81"/>
            <rFont val="Tahoma"/>
            <family val="2"/>
          </rPr>
          <t xml:space="preserve">
Invullen als negatief bedrag!</t>
        </r>
      </text>
    </comment>
    <comment ref="C118" authorId="0" shapeId="0" xr:uid="{5043208E-5BE7-4825-B86E-9FF10B2E2473}">
      <text>
        <r>
          <rPr>
            <b/>
            <sz val="9"/>
            <color indexed="81"/>
            <rFont val="Tahoma"/>
            <family val="2"/>
          </rPr>
          <t>Auteur:</t>
        </r>
        <r>
          <rPr>
            <sz val="9"/>
            <color indexed="81"/>
            <rFont val="Tahoma"/>
            <family val="2"/>
          </rPr>
          <t xml:space="preserve">
specificeren en indien noodzakelijk extra regels tussenvoegen.</t>
        </r>
      </text>
    </comment>
    <comment ref="C136" authorId="0" shapeId="0" xr:uid="{01B76F6D-25BA-44A6-A15E-3D560DA6DEC3}">
      <text>
        <r>
          <rPr>
            <b/>
            <sz val="9"/>
            <color indexed="81"/>
            <rFont val="Tahoma"/>
            <family val="2"/>
          </rPr>
          <t>Auteur:</t>
        </r>
        <r>
          <rPr>
            <sz val="9"/>
            <color indexed="81"/>
            <rFont val="Tahoma"/>
            <family val="2"/>
          </rPr>
          <t xml:space="preserve">
De Inschrijver geeft op Standaardformulier 12 (Financieel economische onderbouwing) de door hem verwachte ontwikkeling in de Reizigersopbrengsten tot en met 2041 aan. Op basis van deze informatie wordt op Standaardformulier 12 (Financieel economische onderbouwing) indicatief aangegeven wat het Productieniveau vanaf het Dienstregelingjaar 2032 zou zijn als zowel de verwachtingen van de Inschrijver ten aanzien van de Reizigersopbrengsten voor het betreffende kalenderjaar als voor het kalenderjaar 2032 zouden uitkomen (conform de berekeningswijze zoals opgenomen in artikel 11 van de Financiële bepalingen). De Concessieverlener merkt daarbij evenwel op dat de Concessieverlener het minimale Productieniveau vanaf het Dienstregelingjaar 2032 zal bepalen op basis van de Reizigersopbrengstenprognose voor het bijbehorende kalenderjaar (zoals bedoeld in artikel 10 van de Financiële bepalingen) en niet op basis van de door de Inschrijver verwachte Reizigersopbrengsten voor dat kalenderjaar zoals opgenomen op Standaardformulier 12 (Financieel economische onderbouwing). De Inschrijver kan derhalve geen rechten ontlenen aan het indicatieve Productieniveau vanaf 2032 dat automatisch op Standaardformulier 12 (Financieel economische onderbouwing) berekend wordt noch brengt dit verplichtingen voor hem met zich mee.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4" authorId="0" shapeId="0" xr:uid="{2FE18AD0-2210-46BD-96A6-91A43FE9C6AE}">
      <text>
        <r>
          <rPr>
            <b/>
            <sz val="9"/>
            <color indexed="81"/>
            <rFont val="Tahoma"/>
            <family val="2"/>
          </rPr>
          <t>Auteur:</t>
        </r>
        <r>
          <rPr>
            <sz val="9"/>
            <color indexed="81"/>
            <rFont val="Tahoma"/>
            <family val="2"/>
          </rPr>
          <t xml:space="preserve">
Indien nodig/meer voertuigtypen extra kolommen toevoegen en specificeren.</t>
        </r>
      </text>
    </comment>
    <comment ref="A6" authorId="0" shapeId="0" xr:uid="{00000000-0006-0000-0400-000001000000}">
      <text>
        <r>
          <rPr>
            <sz val="11"/>
            <color indexed="81"/>
            <rFont val="Tahoma"/>
            <family val="2"/>
          </rPr>
          <t>Waterstof, diesel, elektrisch of varianten.</t>
        </r>
      </text>
    </comment>
    <comment ref="A8" authorId="0" shapeId="0" xr:uid="{BD82FBA2-DF74-471F-8A7A-F137CFA87F1D}">
      <text>
        <r>
          <rPr>
            <b/>
            <sz val="9"/>
            <color indexed="81"/>
            <rFont val="Tahoma"/>
            <family val="2"/>
          </rPr>
          <t>Auteur:</t>
        </r>
        <r>
          <rPr>
            <sz val="9"/>
            <color indexed="81"/>
            <rFont val="Tahoma"/>
            <family val="2"/>
          </rPr>
          <t xml:space="preserve">
Let op overnameregeling
</t>
        </r>
      </text>
    </comment>
    <comment ref="A23" authorId="0" shapeId="0" xr:uid="{A5D6ED09-0073-441B-AB38-8293FEDA5674}">
      <text>
        <r>
          <rPr>
            <b/>
            <sz val="9"/>
            <color indexed="81"/>
            <rFont val="Tahoma"/>
            <family val="2"/>
          </rPr>
          <t>Auteur:</t>
        </r>
        <r>
          <rPr>
            <sz val="9"/>
            <color indexed="81"/>
            <rFont val="Tahoma"/>
            <family val="2"/>
          </rPr>
          <t xml:space="preserve">
Invullen als negatief bedrag!</t>
        </r>
      </text>
    </comment>
    <comment ref="A24" authorId="0" shapeId="0" xr:uid="{6226DE11-BEF0-43A2-8CB7-3A838F706098}">
      <text>
        <r>
          <rPr>
            <b/>
            <sz val="9"/>
            <color indexed="81"/>
            <rFont val="Tahoma"/>
            <family val="2"/>
          </rPr>
          <t>Auteur:</t>
        </r>
        <r>
          <rPr>
            <sz val="9"/>
            <color indexed="81"/>
            <rFont val="Tahoma"/>
            <family val="2"/>
          </rPr>
          <t xml:space="preserve">
Invullen als negatief bedrag!</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7" authorId="0" shapeId="0" xr:uid="{B776B211-FE23-4BCB-8C8D-3B422E4BEC6B}">
      <text>
        <r>
          <rPr>
            <b/>
            <sz val="9"/>
            <color indexed="81"/>
            <rFont val="Tahoma"/>
            <family val="2"/>
          </rPr>
          <t>Auteur:</t>
        </r>
        <r>
          <rPr>
            <sz val="9"/>
            <color indexed="81"/>
            <rFont val="Tahoma"/>
            <family val="2"/>
          </rPr>
          <t xml:space="preserve">
Zie overnameregeling</t>
        </r>
      </text>
    </comment>
    <comment ref="A9" authorId="0" shapeId="0" xr:uid="{562A673B-9A78-466C-9118-43F02F04A3A0}">
      <text>
        <r>
          <rPr>
            <b/>
            <sz val="9"/>
            <color indexed="81"/>
            <rFont val="Tahoma"/>
            <family val="2"/>
          </rPr>
          <t>Auteur:</t>
        </r>
        <r>
          <rPr>
            <sz val="9"/>
            <color indexed="81"/>
            <rFont val="Tahoma"/>
            <family val="2"/>
          </rPr>
          <t xml:space="preserve">
Invullen als negatief bedrag!</t>
        </r>
      </text>
    </comment>
    <comment ref="A10" authorId="0" shapeId="0" xr:uid="{C1109D97-CA01-4F1A-88E5-D66045ED1B65}">
      <text>
        <r>
          <rPr>
            <b/>
            <sz val="9"/>
            <color indexed="81"/>
            <rFont val="Tahoma"/>
            <family val="2"/>
          </rPr>
          <t>Auteur:</t>
        </r>
        <r>
          <rPr>
            <sz val="9"/>
            <color indexed="81"/>
            <rFont val="Tahoma"/>
            <family val="2"/>
          </rPr>
          <t xml:space="preserve">
Invullen als negatief bedrag!</t>
        </r>
      </text>
    </comment>
    <comment ref="A11" authorId="0" shapeId="0" xr:uid="{5266FCDA-50A8-4792-AE85-8899501A3BDE}">
      <text>
        <r>
          <rPr>
            <b/>
            <sz val="9"/>
            <color indexed="81"/>
            <rFont val="Tahoma"/>
            <family val="2"/>
          </rPr>
          <t>Auteur:</t>
        </r>
        <r>
          <rPr>
            <sz val="9"/>
            <color indexed="81"/>
            <rFont val="Tahoma"/>
            <family val="2"/>
          </rPr>
          <t xml:space="preserve">
Invullen als negatief bedrag!</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9" authorId="0" shapeId="0" xr:uid="{67A52EB3-73E7-4B8D-A069-E44E2F2B6C67}">
      <text>
        <r>
          <rPr>
            <b/>
            <sz val="9"/>
            <color indexed="81"/>
            <rFont val="Tahoma"/>
            <family val="2"/>
          </rPr>
          <t>Auteur:</t>
        </r>
        <r>
          <rPr>
            <sz val="9"/>
            <color indexed="81"/>
            <rFont val="Tahoma"/>
            <family val="2"/>
          </rPr>
          <t xml:space="preserve">
Zie Overnameregeling</t>
        </r>
      </text>
    </comment>
    <comment ref="A10" authorId="0" shapeId="0" xr:uid="{B7C43F89-C757-4A44-B97A-20DA0327B7C3}">
      <text>
        <r>
          <rPr>
            <b/>
            <sz val="9"/>
            <color indexed="81"/>
            <rFont val="Tahoma"/>
            <family val="2"/>
          </rPr>
          <t>Auteur:</t>
        </r>
        <r>
          <rPr>
            <sz val="9"/>
            <color indexed="81"/>
            <rFont val="Tahoma"/>
            <family val="2"/>
          </rPr>
          <t xml:space="preserve">
Zie begrip Laadinfrastructuur in Bijlage C bij de Aanbestedingsleidraad en uitwerking in PvE.
In de Overnameregeling heeft Laadinfrastructuur een afwijkende definitie.</t>
        </r>
      </text>
    </comment>
    <comment ref="A37" authorId="0" shapeId="0" xr:uid="{1D966E7E-9AE1-401F-9F09-1DDC61BA47DC}">
      <text>
        <r>
          <rPr>
            <b/>
            <sz val="9"/>
            <color indexed="81"/>
            <rFont val="Tahoma"/>
            <family val="2"/>
          </rPr>
          <t>Auteur:</t>
        </r>
        <r>
          <rPr>
            <sz val="9"/>
            <color indexed="81"/>
            <rFont val="Tahoma"/>
            <family val="2"/>
          </rPr>
          <t xml:space="preserve">
Invullen als negatief bedrag!</t>
        </r>
      </text>
    </comment>
    <comment ref="A38" authorId="0" shapeId="0" xr:uid="{562CEE6C-276F-4BFB-AB51-3B8A61502D75}">
      <text>
        <r>
          <rPr>
            <b/>
            <sz val="9"/>
            <color indexed="81"/>
            <rFont val="Tahoma"/>
            <family val="2"/>
          </rPr>
          <t>Auteur:</t>
        </r>
        <r>
          <rPr>
            <sz val="9"/>
            <color indexed="81"/>
            <rFont val="Tahoma"/>
            <family val="2"/>
          </rPr>
          <t xml:space="preserve">
Invullen als negatief bedrag!</t>
        </r>
      </text>
    </comment>
    <comment ref="A39" authorId="0" shapeId="0" xr:uid="{6C4322BB-160A-44E8-974A-7C972BEEBE21}">
      <text>
        <r>
          <rPr>
            <b/>
            <sz val="9"/>
            <color indexed="81"/>
            <rFont val="Tahoma"/>
            <family val="2"/>
          </rPr>
          <t>Auteur:</t>
        </r>
        <r>
          <rPr>
            <sz val="9"/>
            <color indexed="81"/>
            <rFont val="Tahoma"/>
            <family val="2"/>
          </rPr>
          <t xml:space="preserve">
Invullen als negatief bedrag!</t>
        </r>
      </text>
    </comment>
    <comment ref="A67" authorId="0" shapeId="0" xr:uid="{38D8DD10-5060-4D3E-BC90-3E00E92EA0B0}">
      <text>
        <r>
          <rPr>
            <b/>
            <sz val="9"/>
            <color indexed="81"/>
            <rFont val="Tahoma"/>
            <family val="2"/>
          </rPr>
          <t>Auteur:</t>
        </r>
        <r>
          <rPr>
            <sz val="9"/>
            <color indexed="81"/>
            <rFont val="Tahoma"/>
            <family val="2"/>
          </rPr>
          <t xml:space="preserve">
Zie Overnameregeling</t>
        </r>
      </text>
    </comment>
    <comment ref="A68" authorId="0" shapeId="0" xr:uid="{ADD4F52E-8529-43A5-B512-7F8DA9BE1C96}">
      <text>
        <r>
          <rPr>
            <b/>
            <sz val="9"/>
            <color indexed="81"/>
            <rFont val="Tahoma"/>
            <family val="2"/>
          </rPr>
          <t>Auteur:</t>
        </r>
        <r>
          <rPr>
            <sz val="9"/>
            <color indexed="81"/>
            <rFont val="Tahoma"/>
            <family val="2"/>
          </rPr>
          <t xml:space="preserve">
Zie begrip Energievoorziening in Bijlage C bij de Aanbestedingsleidraad en uitwerking in PvE.
In de Overnameregeling geldt een afwijkende definitie; daar valt de Energievoorziening onder de Laadinfrastructuur.</t>
        </r>
      </text>
    </comment>
    <comment ref="A75" authorId="0" shapeId="0" xr:uid="{9BD8A1B6-1CE9-4865-8806-F78335E79B45}">
      <text>
        <r>
          <rPr>
            <b/>
            <sz val="9"/>
            <color indexed="81"/>
            <rFont val="Tahoma"/>
            <family val="2"/>
          </rPr>
          <t>Auteur:</t>
        </r>
        <r>
          <rPr>
            <sz val="9"/>
            <color indexed="81"/>
            <rFont val="Tahoma"/>
            <family val="2"/>
          </rPr>
          <t xml:space="preserve">
Invullen als negatief bedrag!</t>
        </r>
      </text>
    </comment>
    <comment ref="A76" authorId="0" shapeId="0" xr:uid="{5E0047C7-92B3-49B7-AE5D-89B98A66EE86}">
      <text>
        <r>
          <rPr>
            <b/>
            <sz val="9"/>
            <color indexed="81"/>
            <rFont val="Tahoma"/>
            <family val="2"/>
          </rPr>
          <t>Auteur:</t>
        </r>
        <r>
          <rPr>
            <sz val="9"/>
            <color indexed="81"/>
            <rFont val="Tahoma"/>
            <family val="2"/>
          </rPr>
          <t xml:space="preserve">
Invullen als negatief bedrag!</t>
        </r>
      </text>
    </comment>
    <comment ref="A77" authorId="0" shapeId="0" xr:uid="{44F6AE4C-3AFF-4E82-89DC-7BF7FCAFA1A4}">
      <text>
        <r>
          <rPr>
            <b/>
            <sz val="9"/>
            <color indexed="81"/>
            <rFont val="Tahoma"/>
            <family val="2"/>
          </rPr>
          <t>Auteur:</t>
        </r>
        <r>
          <rPr>
            <sz val="9"/>
            <color indexed="81"/>
            <rFont val="Tahoma"/>
            <family val="2"/>
          </rPr>
          <t xml:space="preserve">
Invullen als negatief bedrag!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6" authorId="0" shapeId="0" xr:uid="{00000000-0006-0000-0700-000001000000}">
      <text>
        <r>
          <rPr>
            <sz val="11"/>
            <color indexed="81"/>
            <rFont val="Tahoma"/>
            <family val="2"/>
          </rPr>
          <t>Bijv. elektrisch</t>
        </r>
      </text>
    </comment>
    <comment ref="A7" authorId="0" shapeId="0" xr:uid="{00000000-0006-0000-0700-000002000000}">
      <text>
        <r>
          <rPr>
            <sz val="11"/>
            <color indexed="81"/>
            <rFont val="Tahoma"/>
            <family val="2"/>
          </rPr>
          <t>Financiallease / operationallease</t>
        </r>
      </text>
    </comment>
    <comment ref="A9" authorId="0" shapeId="0" xr:uid="{00000000-0006-0000-0700-000003000000}">
      <text>
        <r>
          <rPr>
            <b/>
            <sz val="11"/>
            <color indexed="81"/>
            <rFont val="Tahoma"/>
            <family val="2"/>
          </rPr>
          <t>Toelichting:</t>
        </r>
        <r>
          <rPr>
            <sz val="11"/>
            <color indexed="81"/>
            <rFont val="Tahoma"/>
            <family val="2"/>
          </rPr>
          <t xml:space="preserve">
Het totaalbedrag dat gedurende de looptijd van de Concessie betaald moet worden.</t>
        </r>
      </text>
    </comment>
    <comment ref="B13" authorId="0" shapeId="0" xr:uid="{A2A86B6B-9577-4345-AE38-6D54938A8707}">
      <text>
        <r>
          <rPr>
            <b/>
            <sz val="11"/>
            <color indexed="81"/>
            <rFont val="Tahoma"/>
            <family val="2"/>
          </rPr>
          <t xml:space="preserve">Toelichting: </t>
        </r>
        <r>
          <rPr>
            <sz val="11"/>
            <color indexed="81"/>
            <rFont val="Tahoma"/>
            <family val="2"/>
          </rPr>
          <t xml:space="preserve">Hulpformule!
</t>
        </r>
      </text>
    </comment>
    <comment ref="C13" authorId="0" shapeId="0" xr:uid="{5E5CBF03-B2C9-45CC-B790-75B1C743905C}">
      <text>
        <r>
          <rPr>
            <b/>
            <sz val="11"/>
            <color indexed="81"/>
            <rFont val="Tahoma"/>
            <family val="2"/>
          </rPr>
          <t xml:space="preserve">Toelichting: </t>
        </r>
        <r>
          <rPr>
            <sz val="11"/>
            <color indexed="81"/>
            <rFont val="Tahoma"/>
            <family val="2"/>
          </rPr>
          <t xml:space="preserve">Hulpformule!
</t>
        </r>
      </text>
    </comment>
    <comment ref="D13" authorId="0" shapeId="0" xr:uid="{6F52D028-CE21-4B50-9BA0-E18DBCCD5CE0}">
      <text>
        <r>
          <rPr>
            <b/>
            <sz val="11"/>
            <color indexed="81"/>
            <rFont val="Tahoma"/>
            <family val="2"/>
          </rPr>
          <t xml:space="preserve">Toelichting: </t>
        </r>
        <r>
          <rPr>
            <sz val="11"/>
            <color indexed="81"/>
            <rFont val="Tahoma"/>
            <family val="2"/>
          </rPr>
          <t xml:space="preserve">Hulpformule!
</t>
        </r>
      </text>
    </comment>
    <comment ref="E13" authorId="0" shapeId="0" xr:uid="{3774DF6C-82C4-4F25-A6F4-95800F0C5588}">
      <text>
        <r>
          <rPr>
            <b/>
            <sz val="11"/>
            <color indexed="81"/>
            <rFont val="Tahoma"/>
            <family val="2"/>
          </rPr>
          <t xml:space="preserve">Toelichting: </t>
        </r>
        <r>
          <rPr>
            <sz val="11"/>
            <color indexed="81"/>
            <rFont val="Tahoma"/>
            <family val="2"/>
          </rPr>
          <t xml:space="preserve">Hulpformule!
</t>
        </r>
      </text>
    </comment>
    <comment ref="F13" authorId="0" shapeId="0" xr:uid="{A4649C6F-9BE0-4A9F-9DB6-BD4C9ECDCABE}">
      <text>
        <r>
          <rPr>
            <b/>
            <sz val="11"/>
            <color indexed="81"/>
            <rFont val="Tahoma"/>
            <family val="2"/>
          </rPr>
          <t xml:space="preserve">Toelichting: </t>
        </r>
        <r>
          <rPr>
            <sz val="11"/>
            <color indexed="81"/>
            <rFont val="Tahoma"/>
            <family val="2"/>
          </rPr>
          <t xml:space="preserve">Hulpformule!
</t>
        </r>
      </text>
    </comment>
    <comment ref="G13" authorId="0" shapeId="0" xr:uid="{DCE2C331-F92D-4003-93A1-496BC23B8B05}">
      <text>
        <r>
          <rPr>
            <b/>
            <sz val="11"/>
            <color indexed="81"/>
            <rFont val="Tahoma"/>
            <family val="2"/>
          </rPr>
          <t xml:space="preserve">Toelichting: </t>
        </r>
        <r>
          <rPr>
            <sz val="11"/>
            <color indexed="81"/>
            <rFont val="Tahoma"/>
            <family val="2"/>
          </rPr>
          <t xml:space="preserve">Hulpformule!
</t>
        </r>
      </text>
    </comment>
    <comment ref="H13" authorId="0" shapeId="0" xr:uid="{47C18D10-E06D-4BE0-9DF5-19FAC757052F}">
      <text>
        <r>
          <rPr>
            <b/>
            <sz val="11"/>
            <color indexed="81"/>
            <rFont val="Tahoma"/>
            <family val="2"/>
          </rPr>
          <t xml:space="preserve">Toelichting: </t>
        </r>
        <r>
          <rPr>
            <sz val="11"/>
            <color indexed="81"/>
            <rFont val="Tahoma"/>
            <family val="2"/>
          </rPr>
          <t xml:space="preserve">Hulpformule!
</t>
        </r>
      </text>
    </comment>
    <comment ref="I13" authorId="0" shapeId="0" xr:uid="{CD53A867-FC84-4BF9-860F-61B4118208BA}">
      <text>
        <r>
          <rPr>
            <b/>
            <sz val="11"/>
            <color indexed="81"/>
            <rFont val="Tahoma"/>
            <family val="2"/>
          </rPr>
          <t xml:space="preserve">Toelichting: </t>
        </r>
        <r>
          <rPr>
            <sz val="11"/>
            <color indexed="81"/>
            <rFont val="Tahoma"/>
            <family val="2"/>
          </rPr>
          <t xml:space="preserve">Hulpformule!
</t>
        </r>
      </text>
    </comment>
    <comment ref="J13" authorId="0" shapeId="0" xr:uid="{89968758-6C4A-4B7B-90B1-9A6D880189FF}">
      <text>
        <r>
          <rPr>
            <b/>
            <sz val="11"/>
            <color indexed="81"/>
            <rFont val="Tahoma"/>
            <family val="2"/>
          </rPr>
          <t xml:space="preserve">Toelichting: </t>
        </r>
        <r>
          <rPr>
            <sz val="11"/>
            <color indexed="81"/>
            <rFont val="Tahoma"/>
            <family val="2"/>
          </rPr>
          <t xml:space="preserve">Hulpformule!
</t>
        </r>
      </text>
    </comment>
    <comment ref="K13" authorId="0" shapeId="0" xr:uid="{A8B6745D-06F6-4ACB-9D7E-F376A80F2A32}">
      <text>
        <r>
          <rPr>
            <b/>
            <sz val="11"/>
            <color indexed="81"/>
            <rFont val="Tahoma"/>
            <family val="2"/>
          </rPr>
          <t xml:space="preserve">Toelichting: </t>
        </r>
        <r>
          <rPr>
            <sz val="11"/>
            <color indexed="81"/>
            <rFont val="Tahoma"/>
            <family val="2"/>
          </rPr>
          <t xml:space="preserve">Hulpformule!
</t>
        </r>
      </text>
    </comment>
    <comment ref="L13" authorId="0" shapeId="0" xr:uid="{F4797336-5DF0-44D0-BDF4-4E119AD318B0}">
      <text>
        <r>
          <rPr>
            <b/>
            <sz val="11"/>
            <color indexed="81"/>
            <rFont val="Tahoma"/>
            <family val="2"/>
          </rPr>
          <t xml:space="preserve">Toelichting: </t>
        </r>
        <r>
          <rPr>
            <sz val="11"/>
            <color indexed="81"/>
            <rFont val="Tahoma"/>
            <family val="2"/>
          </rPr>
          <t xml:space="preserve">Hulpformule!
</t>
        </r>
      </text>
    </comment>
    <comment ref="M13" authorId="0" shapeId="0" xr:uid="{121B96F2-9C61-4627-BD35-48A751E4BA33}">
      <text>
        <r>
          <rPr>
            <b/>
            <sz val="11"/>
            <color indexed="81"/>
            <rFont val="Tahoma"/>
            <family val="2"/>
          </rPr>
          <t xml:space="preserve">Toelichting: </t>
        </r>
        <r>
          <rPr>
            <sz val="11"/>
            <color indexed="81"/>
            <rFont val="Tahoma"/>
            <family val="2"/>
          </rPr>
          <t xml:space="preserve">Hulpformule!
</t>
        </r>
      </text>
    </comment>
    <comment ref="N13" authorId="0" shapeId="0" xr:uid="{D8BC0BB8-7068-4787-9558-D090FD70FD5B}">
      <text>
        <r>
          <rPr>
            <b/>
            <sz val="11"/>
            <color indexed="81"/>
            <rFont val="Tahoma"/>
            <family val="2"/>
          </rPr>
          <t xml:space="preserve">Toelichting: </t>
        </r>
        <r>
          <rPr>
            <sz val="11"/>
            <color indexed="81"/>
            <rFont val="Tahoma"/>
            <family val="2"/>
          </rPr>
          <t xml:space="preserve">Hulpformule!
</t>
        </r>
      </text>
    </comment>
    <comment ref="O13" authorId="0" shapeId="0" xr:uid="{1609703C-F1BF-4EC2-8B97-EE616C7A34D3}">
      <text>
        <r>
          <rPr>
            <b/>
            <sz val="11"/>
            <color indexed="81"/>
            <rFont val="Tahoma"/>
            <family val="2"/>
          </rPr>
          <t xml:space="preserve">Toelichting: </t>
        </r>
        <r>
          <rPr>
            <sz val="11"/>
            <color indexed="81"/>
            <rFont val="Tahoma"/>
            <family val="2"/>
          </rPr>
          <t xml:space="preserve">Hulpformule!
</t>
        </r>
      </text>
    </comment>
    <comment ref="P13" authorId="0" shapeId="0" xr:uid="{185C726D-16E8-484E-A480-FE38D9698F67}">
      <text>
        <r>
          <rPr>
            <b/>
            <sz val="11"/>
            <color indexed="81"/>
            <rFont val="Tahoma"/>
            <family val="2"/>
          </rPr>
          <t xml:space="preserve">Toelichting: </t>
        </r>
        <r>
          <rPr>
            <sz val="11"/>
            <color indexed="81"/>
            <rFont val="Tahoma"/>
            <family val="2"/>
          </rPr>
          <t xml:space="preserve">Hulpformule!
</t>
        </r>
      </text>
    </comment>
    <comment ref="Q13" authorId="0" shapeId="0" xr:uid="{91470FA6-F9E5-4ECE-90E4-EB4596301B6D}">
      <text>
        <r>
          <rPr>
            <b/>
            <sz val="11"/>
            <color indexed="81"/>
            <rFont val="Tahoma"/>
            <family val="2"/>
          </rPr>
          <t xml:space="preserve">Toelichting: </t>
        </r>
        <r>
          <rPr>
            <sz val="11"/>
            <color indexed="81"/>
            <rFont val="Tahoma"/>
            <family val="2"/>
          </rPr>
          <t xml:space="preserve">Hulpformule!
</t>
        </r>
      </text>
    </comment>
    <comment ref="R13" authorId="0" shapeId="0" xr:uid="{413851E8-000E-472D-A546-4DCD52AA097F}">
      <text>
        <r>
          <rPr>
            <b/>
            <sz val="11"/>
            <color indexed="81"/>
            <rFont val="Tahoma"/>
            <family val="2"/>
          </rPr>
          <t xml:space="preserve">Toelichting: </t>
        </r>
        <r>
          <rPr>
            <sz val="11"/>
            <color indexed="81"/>
            <rFont val="Tahoma"/>
            <family val="2"/>
          </rPr>
          <t xml:space="preserve">Hulpformule!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6" authorId="0" shapeId="0" xr:uid="{00000000-0006-0000-0800-000001000000}">
      <text>
        <r>
          <rPr>
            <b/>
            <sz val="11"/>
            <color indexed="81"/>
            <rFont val="Tahoma"/>
            <family val="2"/>
          </rPr>
          <t>Toelichting:</t>
        </r>
        <r>
          <rPr>
            <sz val="11"/>
            <color indexed="81"/>
            <rFont val="Tahoma"/>
            <family val="2"/>
          </rPr>
          <t xml:space="preserve">
Het totaalbedrag dat gedurende de looptijd van de Concessie betaald moet worden.</t>
        </r>
      </text>
    </comment>
    <comment ref="B10" authorId="0" shapeId="0" xr:uid="{00000000-0006-0000-0800-000002000000}">
      <text>
        <r>
          <rPr>
            <b/>
            <sz val="11"/>
            <color indexed="81"/>
            <rFont val="Tahoma"/>
            <family val="2"/>
          </rPr>
          <t xml:space="preserve">Toelichting: </t>
        </r>
        <r>
          <rPr>
            <sz val="11"/>
            <color indexed="81"/>
            <rFont val="Tahoma"/>
            <family val="2"/>
          </rPr>
          <t xml:space="preserve">Hulpformule!
</t>
        </r>
      </text>
    </comment>
    <comment ref="C10" authorId="0" shapeId="0" xr:uid="{00000000-0006-0000-0800-000003000000}">
      <text>
        <r>
          <rPr>
            <b/>
            <sz val="11"/>
            <color indexed="81"/>
            <rFont val="Tahoma"/>
            <family val="2"/>
          </rPr>
          <t xml:space="preserve">Toelichting: </t>
        </r>
        <r>
          <rPr>
            <sz val="11"/>
            <color indexed="81"/>
            <rFont val="Tahoma"/>
            <family val="2"/>
          </rPr>
          <t xml:space="preserve">Hulpformule!
</t>
        </r>
      </text>
    </comment>
    <comment ref="D10" authorId="0" shapeId="0" xr:uid="{E221FF8A-3B8A-4C3F-B101-B4C9A9603205}">
      <text>
        <r>
          <rPr>
            <b/>
            <sz val="11"/>
            <color indexed="81"/>
            <rFont val="Tahoma"/>
            <family val="2"/>
          </rPr>
          <t xml:space="preserve">Toelichting: </t>
        </r>
        <r>
          <rPr>
            <sz val="11"/>
            <color indexed="81"/>
            <rFont val="Tahoma"/>
            <family val="2"/>
          </rPr>
          <t xml:space="preserve">Hulpformule!
</t>
        </r>
      </text>
    </comment>
    <comment ref="E10" authorId="0" shapeId="0" xr:uid="{512773CA-77BE-459B-9867-FF022A0BDBCA}">
      <text>
        <r>
          <rPr>
            <b/>
            <sz val="11"/>
            <color indexed="81"/>
            <rFont val="Tahoma"/>
            <family val="2"/>
          </rPr>
          <t xml:space="preserve">Toelichting: </t>
        </r>
        <r>
          <rPr>
            <sz val="11"/>
            <color indexed="81"/>
            <rFont val="Tahoma"/>
            <family val="2"/>
          </rPr>
          <t xml:space="preserve">Hulpformule!
</t>
        </r>
      </text>
    </comment>
    <comment ref="F10" authorId="0" shapeId="0" xr:uid="{002D207A-5DC8-42C6-A6D8-B8EF1386FF76}">
      <text>
        <r>
          <rPr>
            <b/>
            <sz val="11"/>
            <color indexed="81"/>
            <rFont val="Tahoma"/>
            <family val="2"/>
          </rPr>
          <t xml:space="preserve">Toelichting: </t>
        </r>
        <r>
          <rPr>
            <sz val="11"/>
            <color indexed="81"/>
            <rFont val="Tahoma"/>
            <family val="2"/>
          </rPr>
          <t xml:space="preserve">Hulpformule!
</t>
        </r>
      </text>
    </comment>
    <comment ref="G10" authorId="0" shapeId="0" xr:uid="{42C04C26-1150-4069-916D-8C5D8F7C3EFB}">
      <text>
        <r>
          <rPr>
            <b/>
            <sz val="11"/>
            <color indexed="81"/>
            <rFont val="Tahoma"/>
            <family val="2"/>
          </rPr>
          <t xml:space="preserve">Toelichting: </t>
        </r>
        <r>
          <rPr>
            <sz val="11"/>
            <color indexed="81"/>
            <rFont val="Tahoma"/>
            <family val="2"/>
          </rPr>
          <t xml:space="preserve">Hulpformule!
</t>
        </r>
      </text>
    </comment>
    <comment ref="H10" authorId="0" shapeId="0" xr:uid="{5983D75E-1337-410E-8C4E-24939A09BD36}">
      <text>
        <r>
          <rPr>
            <b/>
            <sz val="11"/>
            <color indexed="81"/>
            <rFont val="Tahoma"/>
            <family val="2"/>
          </rPr>
          <t xml:space="preserve">Toelichting: </t>
        </r>
        <r>
          <rPr>
            <sz val="11"/>
            <color indexed="81"/>
            <rFont val="Tahoma"/>
            <family val="2"/>
          </rPr>
          <t xml:space="preserve">Hulpformule!
</t>
        </r>
      </text>
    </comment>
    <comment ref="I10" authorId="0" shapeId="0" xr:uid="{6A4252B0-0EA3-4292-983A-4E440B41A855}">
      <text>
        <r>
          <rPr>
            <b/>
            <sz val="11"/>
            <color indexed="81"/>
            <rFont val="Tahoma"/>
            <family val="2"/>
          </rPr>
          <t xml:space="preserve">Toelichting: </t>
        </r>
        <r>
          <rPr>
            <sz val="11"/>
            <color indexed="81"/>
            <rFont val="Tahoma"/>
            <family val="2"/>
          </rPr>
          <t xml:space="preserve">Hulpformule!
</t>
        </r>
      </text>
    </comment>
    <comment ref="J10" authorId="0" shapeId="0" xr:uid="{26D1B205-FE8C-4FCC-B372-F1EEE0024491}">
      <text>
        <r>
          <rPr>
            <b/>
            <sz val="11"/>
            <color indexed="81"/>
            <rFont val="Tahoma"/>
            <family val="2"/>
          </rPr>
          <t xml:space="preserve">Toelichting: </t>
        </r>
        <r>
          <rPr>
            <sz val="11"/>
            <color indexed="81"/>
            <rFont val="Tahoma"/>
            <family val="2"/>
          </rPr>
          <t xml:space="preserve">Hulpformule!
</t>
        </r>
      </text>
    </comment>
    <comment ref="K10" authorId="0" shapeId="0" xr:uid="{B2052C9B-6766-4341-88E4-657A449447B6}">
      <text>
        <r>
          <rPr>
            <b/>
            <sz val="11"/>
            <color indexed="81"/>
            <rFont val="Tahoma"/>
            <family val="2"/>
          </rPr>
          <t xml:space="preserve">Toelichting: </t>
        </r>
        <r>
          <rPr>
            <sz val="11"/>
            <color indexed="81"/>
            <rFont val="Tahoma"/>
            <family val="2"/>
          </rPr>
          <t xml:space="preserve">Hulpformule!
</t>
        </r>
      </text>
    </comment>
    <comment ref="L10" authorId="0" shapeId="0" xr:uid="{DB003381-548D-4BB5-ADB7-B1923DCEE429}">
      <text>
        <r>
          <rPr>
            <b/>
            <sz val="11"/>
            <color indexed="81"/>
            <rFont val="Tahoma"/>
            <family val="2"/>
          </rPr>
          <t xml:space="preserve">Toelichting: </t>
        </r>
        <r>
          <rPr>
            <sz val="11"/>
            <color indexed="81"/>
            <rFont val="Tahoma"/>
            <family val="2"/>
          </rPr>
          <t xml:space="preserve">Hulpformule!
</t>
        </r>
      </text>
    </comment>
    <comment ref="M10" authorId="0" shapeId="0" xr:uid="{EC1AABCF-A9C6-4F2A-8FA4-2EF9AB8B358A}">
      <text>
        <r>
          <rPr>
            <b/>
            <sz val="11"/>
            <color indexed="81"/>
            <rFont val="Tahoma"/>
            <family val="2"/>
          </rPr>
          <t xml:space="preserve">Toelichting: </t>
        </r>
        <r>
          <rPr>
            <sz val="11"/>
            <color indexed="81"/>
            <rFont val="Tahoma"/>
            <family val="2"/>
          </rPr>
          <t xml:space="preserve">Hulpformule!
</t>
        </r>
      </text>
    </comment>
    <comment ref="N10" authorId="0" shapeId="0" xr:uid="{1D298A4B-701A-4AE2-BC4C-1BFC3654A0F4}">
      <text>
        <r>
          <rPr>
            <b/>
            <sz val="11"/>
            <color indexed="81"/>
            <rFont val="Tahoma"/>
            <family val="2"/>
          </rPr>
          <t xml:space="preserve">Toelichting: </t>
        </r>
        <r>
          <rPr>
            <sz val="11"/>
            <color indexed="81"/>
            <rFont val="Tahoma"/>
            <family val="2"/>
          </rPr>
          <t xml:space="preserve">Hulpformule!
</t>
        </r>
      </text>
    </comment>
    <comment ref="O10" authorId="0" shapeId="0" xr:uid="{E0E15E8C-2783-4AEC-9B5E-EC802645C301}">
      <text>
        <r>
          <rPr>
            <b/>
            <sz val="11"/>
            <color indexed="81"/>
            <rFont val="Tahoma"/>
            <family val="2"/>
          </rPr>
          <t xml:space="preserve">Toelichting: </t>
        </r>
        <r>
          <rPr>
            <sz val="11"/>
            <color indexed="81"/>
            <rFont val="Tahoma"/>
            <family val="2"/>
          </rPr>
          <t xml:space="preserve">Hulpformule!
</t>
        </r>
      </text>
    </comment>
    <comment ref="P10" authorId="0" shapeId="0" xr:uid="{20713D07-09DD-4CBB-BF74-78DDF5919001}">
      <text>
        <r>
          <rPr>
            <b/>
            <sz val="11"/>
            <color indexed="81"/>
            <rFont val="Tahoma"/>
            <family val="2"/>
          </rPr>
          <t xml:space="preserve">Toelichting: </t>
        </r>
        <r>
          <rPr>
            <sz val="11"/>
            <color indexed="81"/>
            <rFont val="Tahoma"/>
            <family val="2"/>
          </rPr>
          <t xml:space="preserve">Hulpformule!
</t>
        </r>
      </text>
    </comment>
    <comment ref="Q10" authorId="0" shapeId="0" xr:uid="{628B27F7-22FF-47A7-96B6-E0834D997267}">
      <text>
        <r>
          <rPr>
            <b/>
            <sz val="11"/>
            <color indexed="81"/>
            <rFont val="Tahoma"/>
            <family val="2"/>
          </rPr>
          <t xml:space="preserve">Toelichting: </t>
        </r>
        <r>
          <rPr>
            <sz val="11"/>
            <color indexed="81"/>
            <rFont val="Tahoma"/>
            <family val="2"/>
          </rPr>
          <t xml:space="preserve">Hulpformule!
</t>
        </r>
      </text>
    </comment>
    <comment ref="R10" authorId="0" shapeId="0" xr:uid="{7A6B0E4A-CFA7-4E56-A97B-4373B838EC74}">
      <text>
        <r>
          <rPr>
            <b/>
            <sz val="11"/>
            <color indexed="81"/>
            <rFont val="Tahoma"/>
            <family val="2"/>
          </rPr>
          <t xml:space="preserve">Toelichting: </t>
        </r>
        <r>
          <rPr>
            <sz val="11"/>
            <color indexed="81"/>
            <rFont val="Tahoma"/>
            <family val="2"/>
          </rPr>
          <t xml:space="preserve">Hulpformule!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7" authorId="0" shapeId="0" xr:uid="{61AECC6C-D1CA-4F2C-A605-FFFDD9A186C6}">
      <text>
        <r>
          <rPr>
            <b/>
            <sz val="9"/>
            <color indexed="81"/>
            <rFont val="Tahoma"/>
            <family val="2"/>
          </rPr>
          <t>Toelichting:</t>
        </r>
        <r>
          <rPr>
            <sz val="9"/>
            <color indexed="81"/>
            <rFont val="Tahoma"/>
            <family val="2"/>
          </rPr>
          <t xml:space="preserve">
Bijvoorbeeld: Huur, Koop
</t>
        </r>
      </text>
    </comment>
    <comment ref="A11" authorId="0" shapeId="0" xr:uid="{DC1E56A8-6B51-411E-9638-72E3E32F59EE}">
      <text>
        <r>
          <rPr>
            <b/>
            <sz val="9"/>
            <color indexed="81"/>
            <rFont val="Tahoma"/>
            <family val="2"/>
          </rPr>
          <t>Toelichting:</t>
        </r>
        <r>
          <rPr>
            <sz val="9"/>
            <color indexed="81"/>
            <rFont val="Tahoma"/>
            <family val="2"/>
          </rPr>
          <t xml:space="preserve">
Let op overnameregeling</t>
        </r>
      </text>
    </comment>
    <comment ref="E16" authorId="0" shapeId="0" xr:uid="{E48B4917-5B4B-41E2-A76D-8BE7386CF27E}">
      <text>
        <r>
          <rPr>
            <sz val="9"/>
            <color indexed="81"/>
            <rFont val="Tahoma"/>
            <family val="2"/>
          </rPr>
          <t xml:space="preserve">Prijspeil 2023
</t>
        </r>
      </text>
    </comment>
    <comment ref="A31" authorId="0" shapeId="0" xr:uid="{BA4192BE-4B4E-4864-9A81-BB11EAB0E839}">
      <text>
        <r>
          <rPr>
            <b/>
            <sz val="9"/>
            <color indexed="81"/>
            <rFont val="Tahoma"/>
            <family val="2"/>
          </rPr>
          <t>Toelichting:</t>
        </r>
        <r>
          <rPr>
            <sz val="9"/>
            <color indexed="81"/>
            <rFont val="Tahoma"/>
            <family val="2"/>
          </rPr>
          <t xml:space="preserve">
Invullen als negatief bedrag!</t>
        </r>
      </text>
    </comment>
    <comment ref="A32" authorId="0" shapeId="0" xr:uid="{04EF7640-3010-4F0E-A719-672413757FB4}">
      <text>
        <r>
          <rPr>
            <b/>
            <sz val="9"/>
            <color indexed="81"/>
            <rFont val="Tahoma"/>
            <family val="2"/>
          </rPr>
          <t>Toelichting:</t>
        </r>
        <r>
          <rPr>
            <sz val="9"/>
            <color indexed="81"/>
            <rFont val="Tahoma"/>
            <family val="2"/>
          </rPr>
          <t xml:space="preserve">
Invullen als negatief bedrag!</t>
        </r>
      </text>
    </comment>
    <comment ref="A33" authorId="0" shapeId="0" xr:uid="{BB08DA32-042F-4239-A0C5-FE452AE5242B}">
      <text>
        <r>
          <rPr>
            <b/>
            <sz val="9"/>
            <color indexed="81"/>
            <rFont val="Tahoma"/>
            <family val="2"/>
          </rPr>
          <t>Toelichting:</t>
        </r>
        <r>
          <rPr>
            <sz val="9"/>
            <color indexed="81"/>
            <rFont val="Tahoma"/>
            <family val="2"/>
          </rPr>
          <t xml:space="preserve">
Invullen als negatief bedrag!</t>
        </r>
      </text>
    </comment>
    <comment ref="B61" authorId="0" shapeId="0" xr:uid="{0BF4C2CF-BEBD-4205-A49E-7D9865A657D1}">
      <text>
        <r>
          <rPr>
            <sz val="9"/>
            <color indexed="81"/>
            <rFont val="Tahoma"/>
            <family val="2"/>
          </rPr>
          <t xml:space="preserve">Prijspeil 2025
</t>
        </r>
      </text>
    </comment>
    <comment ref="C61" authorId="0" shapeId="0" xr:uid="{8883A166-31B9-4B21-8A73-3299F253527D}">
      <text>
        <r>
          <rPr>
            <sz val="9"/>
            <color indexed="81"/>
            <rFont val="Tahoma"/>
            <family val="2"/>
          </rPr>
          <t xml:space="preserve">Prijspeil 2025
</t>
        </r>
      </text>
    </comment>
    <comment ref="F61" authorId="0" shapeId="0" xr:uid="{C39E00F0-BF1B-44AD-AA94-2D023F269994}">
      <text>
        <r>
          <rPr>
            <sz val="9"/>
            <color indexed="81"/>
            <rFont val="Tahoma"/>
            <family val="2"/>
          </rPr>
          <t>Prijspeil 2026</t>
        </r>
      </text>
    </comment>
    <comment ref="H61" authorId="0" shapeId="0" xr:uid="{0C443387-8531-44FC-A9CA-426E2AB6CCC1}">
      <text>
        <r>
          <rPr>
            <sz val="9"/>
            <color indexed="81"/>
            <rFont val="Tahoma"/>
            <family val="2"/>
          </rPr>
          <t xml:space="preserve">Prijspeil 2020
</t>
        </r>
      </text>
    </comment>
    <comment ref="I68" authorId="0" shapeId="0" xr:uid="{34CB880B-9AA3-4527-A10C-BEF4292E8759}">
      <text>
        <r>
          <rPr>
            <sz val="9"/>
            <color indexed="81"/>
            <rFont val="Tahoma"/>
            <family val="2"/>
          </rPr>
          <t xml:space="preserve">Prijspeil 2022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A24" authorId="0" shapeId="0" xr:uid="{A1768066-0019-4245-9878-913A1B3A132B}">
      <text>
        <r>
          <rPr>
            <b/>
            <sz val="9"/>
            <color indexed="81"/>
            <rFont val="Tahoma"/>
            <family val="2"/>
          </rPr>
          <t>Toelichting:</t>
        </r>
        <r>
          <rPr>
            <sz val="9"/>
            <color indexed="81"/>
            <rFont val="Tahoma"/>
            <family val="2"/>
          </rPr>
          <t xml:space="preserve">
Invullen als negatief bedrag!</t>
        </r>
      </text>
    </comment>
    <comment ref="A25" authorId="0" shapeId="0" xr:uid="{69F16D36-1F6A-4DAA-BFC3-D8AEE23601B7}">
      <text>
        <r>
          <rPr>
            <b/>
            <sz val="9"/>
            <color indexed="81"/>
            <rFont val="Tahoma"/>
            <family val="2"/>
          </rPr>
          <t>Toelichting:</t>
        </r>
        <r>
          <rPr>
            <sz val="9"/>
            <color indexed="81"/>
            <rFont val="Tahoma"/>
            <family val="2"/>
          </rPr>
          <t xml:space="preserve">
Invullen als negatief bedrag!</t>
        </r>
      </text>
    </comment>
    <comment ref="A26" authorId="0" shapeId="0" xr:uid="{B6F30291-CA11-4D66-8D1D-9D20A1867637}">
      <text>
        <r>
          <rPr>
            <b/>
            <sz val="9"/>
            <color indexed="81"/>
            <rFont val="Tahoma"/>
            <family val="2"/>
          </rPr>
          <t>Toelichting:</t>
        </r>
        <r>
          <rPr>
            <sz val="9"/>
            <color indexed="81"/>
            <rFont val="Tahoma"/>
            <family val="2"/>
          </rPr>
          <t xml:space="preserve">
Invullen als negatief bedrag!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<sst xmlns="http://schemas.openxmlformats.org/spreadsheetml/2006/main" count="907" uniqueCount="426">
  <si>
    <t>Algemeen</t>
  </si>
  <si>
    <t>Concessieduur in jaren</t>
  </si>
  <si>
    <t>Invulvelden</t>
  </si>
  <si>
    <t>&lt;Uitgangspunt: constante rente&gt;</t>
  </si>
  <si>
    <t>Berekeningen</t>
  </si>
  <si>
    <t>Restwaarde wordt verminderd in het jaar waarop de nieuwe investering wordt gepleegd.</t>
  </si>
  <si>
    <t>Eigen materieel</t>
  </si>
  <si>
    <t>Investeringen en afschrijving materieel incl. apparatuur excl. batterijen</t>
  </si>
  <si>
    <t>Investeringen en afschrijving batterijen materieel</t>
  </si>
  <si>
    <t>Financieringslasten materieel</t>
  </si>
  <si>
    <t>Regulier onderhoud materieel</t>
  </si>
  <si>
    <t>Bijkomende kosten materieel</t>
  </si>
  <si>
    <t>Energieverbruik materieel</t>
  </si>
  <si>
    <t>Totaal materieel concessie</t>
  </si>
  <si>
    <t>Afkorting bus/type</t>
  </si>
  <si>
    <t>Bustype omschrijving</t>
  </si>
  <si>
    <t>Aandrijving</t>
  </si>
  <si>
    <t>Aantal zit-plaatsen</t>
  </si>
  <si>
    <t>Aantal staan-plaatsen</t>
  </si>
  <si>
    <t>Jaar ten naamstelling.</t>
  </si>
  <si>
    <t>Instoom in jaar concessie</t>
  </si>
  <si>
    <t>Totaal Jaren in concessie</t>
  </si>
  <si>
    <t>Aantal voertuigen</t>
  </si>
  <si>
    <t>Voertuigen per jaar in concessie</t>
  </si>
  <si>
    <t xml:space="preserve">Totaal aantal DRU concessie
</t>
  </si>
  <si>
    <t>Totaal aantal DRK concessie</t>
  </si>
  <si>
    <t>Aanschafkosten materieel excl. apparatuur en financiering</t>
  </si>
  <si>
    <t>Aanschafkosten apparatuur voertuigen</t>
  </si>
  <si>
    <t>Restwaarde voertuigen Incl. apparatuur</t>
  </si>
  <si>
    <t>Investeringen materieel totaal concessie</t>
  </si>
  <si>
    <t>Afschrijving materieel over aantal jaren</t>
  </si>
  <si>
    <t xml:space="preserve">Afschrijvingskosten materieel per jaar </t>
  </si>
  <si>
    <t>Kosten afschrijvingen materieel totaal concessie</t>
  </si>
  <si>
    <t>Boekwaardes materieel per jaar einde</t>
  </si>
  <si>
    <t>Nieuwprijs per batterij-pakket</t>
  </si>
  <si>
    <t>Restwaarde per batterij-pakket</t>
  </si>
  <si>
    <t>Totaal nieuwprijs batterij-pakketen</t>
  </si>
  <si>
    <t>Totaal restwaarde batterij- pakketen</t>
  </si>
  <si>
    <t>Investeringen batterijen incl. vervanging totaal concessie</t>
  </si>
  <si>
    <t>Afschrijving batterijen over aantal jaren</t>
  </si>
  <si>
    <t xml:space="preserve">Afschrijvingskosten batterijnen per jaar </t>
  </si>
  <si>
    <t>Kosten afschrijvingen batterij totaal concessie</t>
  </si>
  <si>
    <t>Boekwaarde batterijen per jaar einde</t>
  </si>
  <si>
    <t>Jaarrente langlopend vreemd vermogen</t>
  </si>
  <si>
    <t>Gemiddelde boekwaarde</t>
  </si>
  <si>
    <t>Kosten rente totaal concessie</t>
  </si>
  <si>
    <t>Onderhouds-kosten per km</t>
  </si>
  <si>
    <t>Kosten regulier onderhoud materieel totaal</t>
  </si>
  <si>
    <t>Schoonmaak-kosten p. jaar</t>
  </si>
  <si>
    <t>Schade p. jaar</t>
  </si>
  <si>
    <t>Verzekering p. jaar</t>
  </si>
  <si>
    <t>Wegen-belasting p. jaar</t>
  </si>
  <si>
    <t>Totaal schoonmaak-kosten p. jaar</t>
  </si>
  <si>
    <t>Totaal schade p. jaar</t>
  </si>
  <si>
    <t>Totaal verzekering p. jaar</t>
  </si>
  <si>
    <t>Totaal wegenbelasting p. jaar</t>
  </si>
  <si>
    <t>Overige kosten per jaar totaal</t>
  </si>
  <si>
    <t>Totaal bijkomende kosten concessie</t>
  </si>
  <si>
    <t>Eenheid brandstof</t>
  </si>
  <si>
    <t>Verbruik brandstof per 100 km</t>
  </si>
  <si>
    <t>Kosten energie-verbruik per eenheid</t>
  </si>
  <si>
    <t>Energie-verbruik totaal</t>
  </si>
  <si>
    <t>Kosten energie-verbruik per jaar</t>
  </si>
  <si>
    <t>Kosten energie totaal concessie</t>
  </si>
  <si>
    <t>Totale kosten concessie</t>
  </si>
  <si>
    <t>B12</t>
  </si>
  <si>
    <t>12 meter bus diesel</t>
  </si>
  <si>
    <t>Diesel</t>
  </si>
  <si>
    <t>Liter</t>
  </si>
  <si>
    <t>E12</t>
  </si>
  <si>
    <t>12 meter bus elektrisch</t>
  </si>
  <si>
    <t>Elektrisch</t>
  </si>
  <si>
    <t>Kwh</t>
  </si>
  <si>
    <t>Materieel lease</t>
  </si>
  <si>
    <t>Regulier onderhoud materieel (indien van toepassing)</t>
  </si>
  <si>
    <t>Leasekosten per voertuig incl. apparatuur per jaar</t>
  </si>
  <si>
    <t>Type lease (operational, financial)</t>
  </si>
  <si>
    <t>Duur lease-contract vanaf start concessie in jaren</t>
  </si>
  <si>
    <t>Totaal Leasekosten concessie</t>
  </si>
  <si>
    <t>Financial</t>
  </si>
  <si>
    <t>Materieel Inhuur</t>
  </si>
  <si>
    <t>Inhuurkosten per DRU</t>
  </si>
  <si>
    <t>Totaal inhuur concessie</t>
  </si>
  <si>
    <t>Legenda</t>
  </si>
  <si>
    <t>Financieel economische onderbouwing</t>
  </si>
  <si>
    <t>Opgave Gewogen dienstregelingsuren</t>
  </si>
  <si>
    <t>Financiering via Meerpartijenovereenkomst</t>
  </si>
  <si>
    <t>Versie geschiedenis</t>
  </si>
  <si>
    <t>Mutaties t.o.v. oorspronkelijke gepubliceerde versie:</t>
  </si>
  <si>
    <t>NvI</t>
  </si>
  <si>
    <t>Vraag</t>
  </si>
  <si>
    <t>Verwijziging</t>
  </si>
  <si>
    <t>Omschrijving aanpassing</t>
  </si>
  <si>
    <t>Instructie</t>
  </si>
  <si>
    <t>Vul de oranje cellen in</t>
  </si>
  <si>
    <t>Directe kosten</t>
  </si>
  <si>
    <t>Totaal</t>
  </si>
  <si>
    <t>Controle = 0</t>
  </si>
  <si>
    <t>Van</t>
  </si>
  <si>
    <t>tot en met</t>
  </si>
  <si>
    <t>Dagen</t>
  </si>
  <si>
    <t>A</t>
  </si>
  <si>
    <t>Loonkosten direct personeel</t>
  </si>
  <si>
    <t>Loonkosten buschauffeurs</t>
  </si>
  <si>
    <t>A.01</t>
  </si>
  <si>
    <t>Variabel</t>
  </si>
  <si>
    <t>Loonkosten toezichthouders</t>
  </si>
  <si>
    <t>A.02</t>
  </si>
  <si>
    <t>Vast</t>
  </si>
  <si>
    <t>Loonkosten overige direct pers.</t>
  </si>
  <si>
    <t>A.03</t>
  </si>
  <si>
    <t>Overige personeelskosten direct pers.</t>
  </si>
  <si>
    <t>B</t>
  </si>
  <si>
    <t>Kosten Bussen en Auto's</t>
  </si>
  <si>
    <t>Afschr. kosten Bussen en Auto's</t>
  </si>
  <si>
    <t>B.01</t>
  </si>
  <si>
    <t>B.02</t>
  </si>
  <si>
    <t>B.03</t>
  </si>
  <si>
    <t>Kosten financiering Bussen en Auto's</t>
  </si>
  <si>
    <t>Leasekosten Bussen en Auto's</t>
  </si>
  <si>
    <t>B.05</t>
  </si>
  <si>
    <t>B.06</t>
  </si>
  <si>
    <t>Onderhoudskosten Bussen en Auto's</t>
  </si>
  <si>
    <t>B.07</t>
  </si>
  <si>
    <t>Onderhoudskosten Laadinfrastructuur</t>
  </si>
  <si>
    <t>Schoonmaakkosten  Bussen en Auto's</t>
  </si>
  <si>
    <t>Schade Bussen en Auto's</t>
  </si>
  <si>
    <t>Verzekering Bussen en Auto's</t>
  </si>
  <si>
    <t>Onderhoud apparatuur Bussen en Auto's</t>
  </si>
  <si>
    <t>Wegenbelasting Bussen en Auto's</t>
  </si>
  <si>
    <t>Brandstof en/of energie Bussen en Auto's</t>
  </si>
  <si>
    <t>C</t>
  </si>
  <si>
    <t>Inhuur</t>
  </si>
  <si>
    <t>Inhuurkosten Bussen en Auto's</t>
  </si>
  <si>
    <t>Indirecte kosten</t>
  </si>
  <si>
    <t>D</t>
  </si>
  <si>
    <t>Loonkosten indirect personeel</t>
  </si>
  <si>
    <t>D.01</t>
  </si>
  <si>
    <t>Loonkosten overig indirect pers.</t>
  </si>
  <si>
    <t>D.02</t>
  </si>
  <si>
    <t>Overige personeelkosten indirect pers.</t>
  </si>
  <si>
    <t>E</t>
  </si>
  <si>
    <t>Overige indirecte kosten</t>
  </si>
  <si>
    <t>Huisvesting</t>
  </si>
  <si>
    <t>E.01</t>
  </si>
  <si>
    <t>E.02</t>
  </si>
  <si>
    <t>Merk en huisstijl</t>
  </si>
  <si>
    <t>Marketingbudget</t>
  </si>
  <si>
    <t>Verkoop- en servicekosten</t>
  </si>
  <si>
    <t>Landelijke hoofdkantoor</t>
  </si>
  <si>
    <t>Moederbedrijf</t>
  </si>
  <si>
    <t>Implementatie- en overdracht</t>
  </si>
  <si>
    <t>E.09</t>
  </si>
  <si>
    <t>Overige kosten</t>
  </si>
  <si>
    <t>… &lt; specificeren &gt; …</t>
  </si>
  <si>
    <t>F</t>
  </si>
  <si>
    <t>G</t>
  </si>
  <si>
    <t>Totaal kosten (A +B + C + D + E + F)</t>
  </si>
  <si>
    <t>Subtotaal directe kosten</t>
  </si>
  <si>
    <t>Subtotaal indirecte kosten</t>
  </si>
  <si>
    <t>Subtotaal rendement</t>
  </si>
  <si>
    <t>(controle = nul)</t>
  </si>
  <si>
    <t>Reizigersopbrengsten (excl. Studentenreisrecht)</t>
  </si>
  <si>
    <t>H</t>
  </si>
  <si>
    <t>Opbrengsten Studentenreisrecht</t>
  </si>
  <si>
    <t>I</t>
  </si>
  <si>
    <t>Concessiebijdrage</t>
  </si>
  <si>
    <t>J</t>
  </si>
  <si>
    <t>Exploitatiesubsidie</t>
  </si>
  <si>
    <t>K</t>
  </si>
  <si>
    <t>Subsidie Sociale Veiligheid</t>
  </si>
  <si>
    <t>L</t>
  </si>
  <si>
    <t>Subsidie Buurtbus</t>
  </si>
  <si>
    <t>M</t>
  </si>
  <si>
    <t>N</t>
  </si>
  <si>
    <t>Financiering investeringen</t>
  </si>
  <si>
    <t>Investeringen</t>
  </si>
  <si>
    <t>Eigen vermogen</t>
  </si>
  <si>
    <t>Vreemd vermogen</t>
  </si>
  <si>
    <t>Productieniveau</t>
  </si>
  <si>
    <t>Aantal Gewogen DRU</t>
  </si>
  <si>
    <t>DRU</t>
  </si>
  <si>
    <t>Productiedelta</t>
  </si>
  <si>
    <t>Opbrengstendelta</t>
  </si>
  <si>
    <t>Productietarief</t>
  </si>
  <si>
    <t>Totale kosten bus</t>
  </si>
  <si>
    <t>Totale kosten per DRU</t>
  </si>
  <si>
    <t>Vaste kosten per DRU</t>
  </si>
  <si>
    <t>Variabele kosten per DRU</t>
  </si>
  <si>
    <t>Toelichting :</t>
  </si>
  <si>
    <t>Naam Inschrijver</t>
  </si>
  <si>
    <t xml:space="preserve">Naam Vertegenwoordingsbevoegde ondertekenaar 
</t>
  </si>
  <si>
    <t>Functie</t>
  </si>
  <si>
    <t>Handtekening</t>
  </si>
  <si>
    <t>Datum</t>
  </si>
  <si>
    <t>A.01 Loonkosten buschauffeurs</t>
  </si>
  <si>
    <t xml:space="preserve">Instructie </t>
  </si>
  <si>
    <t>terug</t>
  </si>
  <si>
    <t>Jaar</t>
  </si>
  <si>
    <t>Gemiddelde jaarloonsom per fte</t>
  </si>
  <si>
    <t>Aantal fte</t>
  </si>
  <si>
    <t>Totale loonsom</t>
  </si>
  <si>
    <t>A.02 Loonkosten toezichthouders</t>
  </si>
  <si>
    <t>A.03 Loonkosten overige direct personeel bus</t>
  </si>
  <si>
    <t>B.01 Afschrijving voertuigen</t>
  </si>
  <si>
    <t>Omschrijving voertuigtype</t>
  </si>
  <si>
    <t>Ruimte voor specificatie telematica</t>
  </si>
  <si>
    <t>Bouwjaar</t>
  </si>
  <si>
    <t>Afschrijvingstermijn in jaren</t>
  </si>
  <si>
    <t>Aanschafprijs per voertuig</t>
  </si>
  <si>
    <t>Aanschafprijs voertuig</t>
  </si>
  <si>
    <t>Subtotaal voertuigen</t>
  </si>
  <si>
    <t>Overname einde concessie</t>
  </si>
  <si>
    <t>Aanschafprijs apparatuur nieuw of ter vervanging per voertuig</t>
  </si>
  <si>
    <t xml:space="preserve"> - …</t>
  </si>
  <si>
    <t>Subtotaal aanschafprijs apparatuur nieuw (of vervanging)</t>
  </si>
  <si>
    <t>Totaal aanschafprijs</t>
  </si>
  <si>
    <t>Fiscale regelingen per voertuig</t>
  </si>
  <si>
    <t>Overige subsidies per voertuig</t>
  </si>
  <si>
    <t>Totaal baten</t>
  </si>
  <si>
    <t>Totaal aanschafwaarde</t>
  </si>
  <si>
    <t>Datum Instroom Concessie</t>
  </si>
  <si>
    <t>Datum Uitstroom Concessie</t>
  </si>
  <si>
    <t>Afschrijvingstermijn in dagen totaal</t>
  </si>
  <si>
    <t>Afschrijvingstermijn in dagen Concessie</t>
  </si>
  <si>
    <t>Afschrijving per dag</t>
  </si>
  <si>
    <t>Jaren</t>
  </si>
  <si>
    <t>TOTAAL</t>
  </si>
  <si>
    <t>VERWACHTE OVERNAMEWAARDE*</t>
  </si>
  <si>
    <t>Controle</t>
  </si>
  <si>
    <t>* Of restwaarde einde concessie indien overname niet van toepassing is.</t>
  </si>
  <si>
    <t>Omschrijving batterijpakket</t>
  </si>
  <si>
    <t>&lt;tekst&gt;</t>
  </si>
  <si>
    <t>Aantal batterijpakket</t>
  </si>
  <si>
    <t>Aanschafprijs per batterijpakket</t>
  </si>
  <si>
    <t>Subsidies per batterijpakket</t>
  </si>
  <si>
    <t>Fiscale regelingen per batterijpakket</t>
  </si>
  <si>
    <t>Overige per batterijpakket</t>
  </si>
  <si>
    <t>Datum Instroom concessie</t>
  </si>
  <si>
    <t>Datum Uitstroom concessie</t>
  </si>
  <si>
    <t>Afschrijvingstermijn in dagen concessie</t>
  </si>
  <si>
    <t>VERWACHTE OVERNAMEWAARDE</t>
  </si>
  <si>
    <t>Omschrijving laadlocatie</t>
  </si>
  <si>
    <t>Adres</t>
  </si>
  <si>
    <t>Type locatie</t>
  </si>
  <si>
    <t>…</t>
  </si>
  <si>
    <t>ELEKTRISCHE LAADINFRASTRUCTUUR</t>
  </si>
  <si>
    <t>Aantal laadunits</t>
  </si>
  <si>
    <t>&lt;omschrijving 1&gt;</t>
  </si>
  <si>
    <t>&lt;omschrijving 2&gt;</t>
  </si>
  <si>
    <t>&lt;omschrijving 3&gt;</t>
  </si>
  <si>
    <t>&lt;omschrijving 4&gt;</t>
  </si>
  <si>
    <t>&lt;omschrijving 5&gt;</t>
  </si>
  <si>
    <t>Aanschafprijzen laadunits</t>
  </si>
  <si>
    <t>Totaal aanschafprijs laadunits</t>
  </si>
  <si>
    <t>Subtotaal aanschafprijs laadunits</t>
  </si>
  <si>
    <t>Overige kosten laadinfrastructuur</t>
  </si>
  <si>
    <t>Subtotaal overige kosten laadinfrastructuur</t>
  </si>
  <si>
    <t>TOTAAL aanschafprijs laadinfrastructuur</t>
  </si>
  <si>
    <t>Subsidies laadinfrastructuur</t>
  </si>
  <si>
    <t>Fiscale regelingen laadinfrastructuur</t>
  </si>
  <si>
    <t>Overige laadinfrastructuur</t>
  </si>
  <si>
    <t xml:space="preserve">TOTAAL AANSCHAFWAARDE </t>
  </si>
  <si>
    <t>Afschrijvingskosten per dag</t>
  </si>
  <si>
    <t>Overzicht aandeel in Financieel economische onderbouwing</t>
  </si>
  <si>
    <t>VERWACHTE
OVERNAMEWAARDE</t>
  </si>
  <si>
    <t>ENERGIEVOORZIENING</t>
  </si>
  <si>
    <t>Subtotaal basisvoorziening elektriciteitslevering</t>
  </si>
  <si>
    <t>Overige subsidies Energievoorziening</t>
  </si>
  <si>
    <t>Fiscale regelingen Energievoorziening</t>
  </si>
  <si>
    <t>Overige Energievoorziening</t>
  </si>
  <si>
    <t>Datum in Concessie</t>
  </si>
  <si>
    <t>Datum uit Concessie</t>
  </si>
  <si>
    <t>Afschrijvingstermijn in Dagen concessie</t>
  </si>
  <si>
    <t>B.05 Leasekosten Bussen en Auto's</t>
  </si>
  <si>
    <t>Type leaseovereenkomst</t>
  </si>
  <si>
    <t>Leasebedrag per voertuig</t>
  </si>
  <si>
    <t>Totaal voertuigen</t>
  </si>
  <si>
    <t>Leasetermijn in maanden</t>
  </si>
  <si>
    <t>Leasebedrag per maand</t>
  </si>
  <si>
    <t>Aantal batterpakketten</t>
  </si>
  <si>
    <t>Leasebedrag per batterijpakket</t>
  </si>
  <si>
    <t>Totaal batterijen</t>
  </si>
  <si>
    <t>B.07 Onderhoudskosten Bussen en Auto's</t>
  </si>
  <si>
    <t>...</t>
  </si>
  <si>
    <t>Totaal Onderhoudskosten op jaarbasis</t>
  </si>
  <si>
    <t>Nr.</t>
  </si>
  <si>
    <t>Kalenderjaar</t>
  </si>
  <si>
    <t>Totaal aantal kilometers op jaarbasis</t>
  </si>
  <si>
    <t>Aantal voertuigen per jaar</t>
  </si>
  <si>
    <t>Gemiddeld onderhoudstarief per kilometer per jaar</t>
  </si>
  <si>
    <t>D.01 Loonkosten onderhoudspersoneel bus</t>
  </si>
  <si>
    <t>D.02 Loonkosten overige indirect personeel</t>
  </si>
  <si>
    <t>E.01 Huisvesting</t>
  </si>
  <si>
    <t>Locatie</t>
  </si>
  <si>
    <t>Eigendoms-situatie</t>
  </si>
  <si>
    <t>Huur</t>
  </si>
  <si>
    <t>INVESTERINGSKOSTEN ONROEREND GOED</t>
  </si>
  <si>
    <t>Specificatie aanschafprijs</t>
  </si>
  <si>
    <t>Subsidies</t>
  </si>
  <si>
    <t>Fiscale regelingen</t>
  </si>
  <si>
    <t>Overige</t>
  </si>
  <si>
    <t>Datum in concessie</t>
  </si>
  <si>
    <t>Datum uit concessie</t>
  </si>
  <si>
    <t>JAARLIJKSE KOSTEN HUURTERMIJNEN, BEHEER EN ONDERHOUD ONROEREND GOED</t>
  </si>
  <si>
    <t>Specificatie kostenpost</t>
  </si>
  <si>
    <t>Totaal jaarlijkste kosten</t>
  </si>
  <si>
    <t>Kosten per dag</t>
  </si>
  <si>
    <t>TOTAAL KOSTEN PER JAAR</t>
  </si>
  <si>
    <t>VERWACHTE RESTWAARDE</t>
  </si>
  <si>
    <t>VERWACHTE
RESTWAARDE</t>
  </si>
  <si>
    <t>E.09 Implementatie- en overdrachtskosten</t>
  </si>
  <si>
    <t>Omschrijving</t>
  </si>
  <si>
    <t>Type kosten</t>
  </si>
  <si>
    <t>Restwaarde</t>
  </si>
  <si>
    <t>Totaal investeringen</t>
  </si>
  <si>
    <t>Datum start afschrijving</t>
  </si>
  <si>
    <t>Datum laatste termijn afschrijving</t>
  </si>
  <si>
    <t>Afschrijvingstermijn in dagen (dagen in concessie)</t>
  </si>
  <si>
    <t>SPECIFICATIE FINANCIERING VIA MEERPARTIJENOVEREENKOMST</t>
  </si>
  <si>
    <t>Tot</t>
  </si>
  <si>
    <t>Termijnen in maanden</t>
  </si>
  <si>
    <t>Hoofdsom</t>
  </si>
  <si>
    <t>Rente</t>
  </si>
  <si>
    <t xml:space="preserve">van </t>
  </si>
  <si>
    <t>tot</t>
  </si>
  <si>
    <t>Termijn</t>
  </si>
  <si>
    <t>Resterend</t>
  </si>
  <si>
    <t>Saldo</t>
  </si>
  <si>
    <t>Aflossing</t>
  </si>
  <si>
    <t>Extra aflossing</t>
  </si>
  <si>
    <t>Afgelost</t>
  </si>
  <si>
    <t>B.06 Leasekosten (vervangende) Batterijpakketten</t>
  </si>
  <si>
    <t>Afschr. kosten Energievoorziening en Laadinfrastructuur</t>
  </si>
  <si>
    <t>B.03 Afschrijvingskosten Energievoorziening en Laadinfrastructuur</t>
  </si>
  <si>
    <t>Overige inkomsten</t>
  </si>
  <si>
    <t>O</t>
  </si>
  <si>
    <t>Hernieuwbare Brandstof Eenheden (HBE's)</t>
  </si>
  <si>
    <t>Rendement (A + B + C + D + E + H + I + J + K + L + N + O)</t>
  </si>
  <si>
    <t>B.02 Afschrijvingskosten (vervangende) batterijpakketten</t>
  </si>
  <si>
    <t>Afschr. kosten (vervangende) batterijpakketten</t>
  </si>
  <si>
    <t>Leasekosten (vervangende) Batterijpakketten</t>
  </si>
  <si>
    <t>Loonkosten onderhoudspersoneel Bus en Auto</t>
  </si>
  <si>
    <t>Afschr. kosten installaties op Stallingen</t>
  </si>
  <si>
    <t>Afschr. kosten van inrichting Stallingen</t>
  </si>
  <si>
    <t>E.02 Afschrijvingskosten installaties op Stallingen</t>
  </si>
  <si>
    <t>E.03 Afschrijvingskosten van inrichting Stallingen</t>
  </si>
  <si>
    <t>Controlekolom (Geldigheid Inschrijving)</t>
  </si>
  <si>
    <t>(Prijspeil 2025)</t>
  </si>
  <si>
    <t>Implementatie tot start concessie juli 2028</t>
  </si>
  <si>
    <t>Alle bedragen dienen reëel, in Euro's (exclusief btw), prijspeil 2025, te zijn weergegeven. 
De Inschrijver dient de ontwikkelingen binnen kosten- en batenposten toe te lichten d.m.v. een verklarende tekst in de bijlage bij Standaardformulier 12 welke onlosmakelijk verbonden is aan deze cijfermatige onderbouwing.</t>
  </si>
  <si>
    <t>P</t>
  </si>
  <si>
    <t>R</t>
  </si>
  <si>
    <t>Bovenstaand totaal sluit aan met het totaal uit het Standaardformulier 14 Aanbod Gewogen dienstregelinguren.</t>
  </si>
  <si>
    <t>Aanschafprijs grond/kavel</t>
  </si>
  <si>
    <t xml:space="preserve"> </t>
  </si>
  <si>
    <t>Totaal aantal Gewogen dienstregelinguren Dienstregelingjaar 2030</t>
  </si>
  <si>
    <t>Controle (G - P - N) = Nul</t>
  </si>
  <si>
    <r>
      <t xml:space="preserve">Extra </t>
    </r>
    <r>
      <rPr>
        <sz val="11"/>
        <color theme="1"/>
        <rFont val="Calibri"/>
        <family val="2"/>
        <scheme val="minor"/>
      </rPr>
      <t>kosten matritten als gevolg verplaatsing stalling Hoorn</t>
    </r>
  </si>
  <si>
    <t>Den Helder</t>
  </si>
  <si>
    <t>Standaardformulier 12 Financieel economische onderbouwing</t>
  </si>
  <si>
    <t>Hoorn</t>
  </si>
  <si>
    <t xml:space="preserve">Stationsplein 2 </t>
  </si>
  <si>
    <t xml:space="preserve">Pastoor Koopmanweg 2 </t>
  </si>
  <si>
    <t>Berkhouterweg 28-30</t>
  </si>
  <si>
    <t>Onderhoud</t>
  </si>
  <si>
    <t>Gas, water, licht</t>
  </si>
  <si>
    <t>Belastingen</t>
  </si>
  <si>
    <t>Schoonmaak</t>
  </si>
  <si>
    <t>Verzekeringen</t>
  </si>
  <si>
    <t xml:space="preserve">Verplicht, optioneel of eigen keuze </t>
  </si>
  <si>
    <t>Haarlem</t>
  </si>
  <si>
    <t>Ingroei 25%</t>
  </si>
  <si>
    <t>Ingroei 25% tot en met 20 juli</t>
  </si>
  <si>
    <t>Omzetbelasting</t>
  </si>
  <si>
    <t>Huur grond en opstal</t>
  </si>
  <si>
    <t xml:space="preserve">Huur grond </t>
  </si>
  <si>
    <t>Berkhouterweg 28-31</t>
  </si>
  <si>
    <t>Ijmuiden</t>
  </si>
  <si>
    <t>Dennekoplaan 92</t>
  </si>
  <si>
    <t>Grond voor laadinfra en een eindpuntenvoorziening.</t>
  </si>
  <si>
    <t>EBUSCO 2.2 LE-12-HV-362</t>
  </si>
  <si>
    <t>Ja</t>
  </si>
  <si>
    <t>VDL CITEA LLE-99E</t>
  </si>
  <si>
    <t>EBUSCO 363 KW</t>
  </si>
  <si>
    <t>Industrieweg 5</t>
  </si>
  <si>
    <t>Huur grond</t>
  </si>
  <si>
    <t xml:space="preserve">  Koop opstal</t>
  </si>
  <si>
    <t xml:space="preserve">Totaal aantal ongewogen dienstregelinguren Dienstregelingjaar 2029 tot en met 20 juli </t>
  </si>
  <si>
    <t>Totaal aantal ongewogen dienstregelinguren Dienstregelingjaar 2028</t>
  </si>
  <si>
    <t>Totaal aantal ongewogen dienstregelinguren 2026 (Referentieniveau)</t>
  </si>
  <si>
    <t>Opgave dienstregelinguren en dienstregelingkilometers</t>
  </si>
  <si>
    <t>Totaal aantal ongewogen  dienstregelinguren Dienstregelingjaar 2031</t>
  </si>
  <si>
    <t xml:space="preserve">Minimum aanbod ongewogen dienstregelinguren </t>
  </si>
  <si>
    <t>n.v.t.</t>
  </si>
  <si>
    <t>Aanbod ongewogen dienstregelinguren</t>
  </si>
  <si>
    <t>Aanbod gewogen dienstregelinguren</t>
  </si>
  <si>
    <t>J.02</t>
  </si>
  <si>
    <t>Bikker - algemeen</t>
  </si>
  <si>
    <t>J.03</t>
  </si>
  <si>
    <t xml:space="preserve">Bikker - indexatie </t>
  </si>
  <si>
    <t>J.04</t>
  </si>
  <si>
    <t>SOV-derving HIJ</t>
  </si>
  <si>
    <t>Stalling met kantoor en laadvoorziening</t>
  </si>
  <si>
    <t>Stalling met kantoor</t>
  </si>
  <si>
    <t>Stalling met kantoor, werkplaats en laadvoorziening</t>
  </si>
  <si>
    <t>Koop opstal</t>
  </si>
  <si>
    <t>Beverwijk</t>
  </si>
  <si>
    <t>Laadvoorziening</t>
  </si>
  <si>
    <t>Station</t>
  </si>
  <si>
    <t>Verplicht</t>
  </si>
  <si>
    <t>Helderseweg</t>
  </si>
  <si>
    <t>Haarlem-IJmond laadinfrastructuur en energievoorziening (startdatum afschrijving 2026)</t>
  </si>
  <si>
    <t>Haarlem-IJmond laadinfrastructuur en energievoorziening (startdatum afschrijving 2020)</t>
  </si>
  <si>
    <t>Alkmaar laadinfrastructuur en energievoorziening</t>
  </si>
  <si>
    <t>Hoorn laadinfrastructuur en energievoorziening</t>
  </si>
  <si>
    <t xml:space="preserve">Hoorn  </t>
  </si>
  <si>
    <t xml:space="preserve">Stationsplein </t>
  </si>
  <si>
    <t xml:space="preserve">Berkhouterweg  </t>
  </si>
  <si>
    <t>Opstallingen</t>
  </si>
  <si>
    <t xml:space="preserve">Raming remise Hoorn conform Bijlage M6.3 (exclusief energievoorziening en aansluiting, laadinfra, en wasplaatsvoorziening) </t>
  </si>
  <si>
    <t xml:space="preserve">Nieuw te ontwikkelen locatie </t>
  </si>
  <si>
    <t>Nieuw te ontwikkelen locatie</t>
  </si>
  <si>
    <t>Jaarlijkse retributie onderopstalrecht</t>
  </si>
  <si>
    <t>Wasplaatsvoorziening</t>
  </si>
  <si>
    <t>Overnamewaarde laadinfrastructuur en energievoorziening conform Bijlage 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</si>
</sst>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8" formatCode="&quot;€&quot;\ #,##0.00;[Red]&quot;€&quot;\ \-#,##0.00"/>
    <numFmt numFmtId="44" formatCode="_ &quot;€&quot;\ * #,##0.00_ ;_ &quot;€&quot;\ * \-#,##0.00_ ;_ &quot;€&quot;\ * &quot;-&quot;??_ ;_ @_ "/>
    <numFmt numFmtId="43" formatCode="_ * #,##0.00_ ;_ * \-#,##0.00_ ;_ * &quot;-&quot;??_ ;_ @_ "/>
    <numFmt numFmtId="164" formatCode="&quot;€&quot;#,##0_);[Red]\(&quot;€&quot;#,##0\)"/>
    <numFmt numFmtId="165" formatCode="_(&quot;€&quot;* #,##0.00_);_(&quot;€&quot;* \(#,##0.00\);_(&quot;€&quot;* &quot;-&quot;??_);_(@_)"/>
    <numFmt numFmtId="166" formatCode="_(* #,##0.00_);_(* \(#,##0.00\);_(* &quot;-&quot;??_);_(@_)"/>
    <numFmt numFmtId="167" formatCode="_ * #,##0_ ;_ * \-#,##0_ ;_ * &quot;-&quot;??_ ;_ @_ "/>
    <numFmt numFmtId="168" formatCode="_ &quot;€&quot;\ * #,##0_ ;_ &quot;€&quot;\ * \-#,##0_ ;_ &quot;€&quot;\ * &quot;-&quot;??_ ;_ @_ "/>
    <numFmt numFmtId="169" formatCode="_(* #,##0_);_(* \(#,##0\);_(* &quot;-&quot;??_);_(@_)"/>
    <numFmt numFmtId="170" formatCode="_(&quot;€&quot;* #,##0_);_(&quot;€&quot;* \(#,##0\);_(&quot;€&quot;* &quot;-&quot;??_);_(@_)"/>
    <numFmt numFmtId="171" formatCode="&quot;€&quot;#,##0.00_);[Red]\(&quot;€&quot;#,##0.00\)"/>
    <numFmt numFmtId="172" formatCode="_(* #,##0.0_);_(* \(#,##0.0\);_(* &quot;-&quot;??_);_(@_)"/>
    <numFmt numFmtId="173" formatCode="_ [$€-2]\ * #,##0_ ;_ [$€-2]\ * \-#,##0_ ;_ [$€-2]\ * &quot;-&quot;??_ ;_ @_ "/>
    <numFmt numFmtId="174" formatCode="ddd/dd/m/yyyy"/>
    <numFmt numFmtId="175" formatCode="&quot;€&quot;\ #,##0"/>
    <numFmt numFmtId="176" formatCode="_ [$€-2]\ * #,##0.00_ ;_ [$€-2]\ * \-#,##0.00_ ;_ [$€-2]\ * &quot;-&quot;??_ ;_ @_ "/>
    <numFmt numFmtId="177" formatCode="_ * #,##0.0_ ;_ * \-#,##0.0_ ;_ * &quot;-&quot;?_ ;_ @_ "/>
    <numFmt numFmtId="178" formatCode="_ * #,##0.0_ ;_ * \-#,##0.0_ ;_ * &quot;-&quot;??_ ;_ @_ "/>
    <numFmt numFmtId="179" formatCode="0.0%"/>
    <numFmt numFmtId="180" formatCode="_ [$€-2]\ * #,##0.0000_ ;_ [$€-2]\ * \-#,##0.0000_ ;_ [$€-2]\ * &quot;-&quot;??_ ;_ @_ "/>
    <numFmt numFmtId="181" formatCode="_ [$€-2]\ * #,##0_ ;_ [$€-2]\ * \-#,##0_ ;_ [$€-2]\ * &quot;-&quot;????_ ;_ @_ "/>
    <numFmt numFmtId="182" formatCode="_-&quot;€&quot;\ * #,##0.00_-;_-&quot;€&quot;\ * #,##0.00\-;_-&quot;€&quot;\ * &quot;-&quot;??_-;_-@_-"/>
    <numFmt numFmtId="183" formatCode="_-* #,##0.00_-;_-* #,##0.00\-;_-* &quot;-&quot;??_-;_-@_-"/>
    <numFmt numFmtId="184" formatCode="0.000%"/>
    <numFmt numFmtId="185" formatCode="_ [$€-2]\ * #,##0.0000_ ;_ [$€-2]\ * \-#,##0.0000_ ;_ [$€-2]\ * &quot;-&quot;????_ ;_ @_ "/>
    <numFmt numFmtId="186" formatCode="&quot;€&quot;\ #,##0.00;[Red]&quot;€&quot;\ #,##0.00"/>
    <numFmt numFmtId="187" formatCode="0.0"/>
    <numFmt numFmtId="188" formatCode="&quot;€&quot;#,##0.0_);[Red]\(&quot;€&quot;#,##0.0\)"/>
    <numFmt numFmtId="189" formatCode="#,###\ &quot;DRU&quot;"/>
  </numFmts>
  <fonts count="77" x14ac:knownFonts="1">
    <font>
      <sz val="8"/>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8"/>
      <color theme="1"/>
      <name val="Verdana"/>
      <family val="2"/>
    </font>
    <font>
      <b/>
      <sz val="8"/>
      <color theme="1"/>
      <name val="Verdana"/>
      <family val="2"/>
    </font>
    <font>
      <b/>
      <sz val="12"/>
      <color theme="1"/>
      <name val="Verdana"/>
      <family val="2"/>
    </font>
    <font>
      <i/>
      <sz val="8"/>
      <color theme="1"/>
      <name val="Verdana"/>
      <family val="2"/>
    </font>
    <font>
      <b/>
      <sz val="8"/>
      <color theme="3" tint="0.39997558519241921"/>
      <name val="Verdana"/>
      <family val="2"/>
    </font>
    <font>
      <sz val="10"/>
      <name val="Arial"/>
      <family val="2"/>
    </font>
    <font>
      <b/>
      <sz val="12"/>
      <color theme="1"/>
      <name val="Calibri"/>
      <family val="2"/>
      <scheme val="minor"/>
    </font>
    <font>
      <sz val="12"/>
      <color rgb="FFFF0000"/>
      <name val="Calibri"/>
      <family val="2"/>
      <scheme val="minor"/>
    </font>
    <font>
      <u/>
      <sz val="12"/>
      <color theme="1"/>
      <name val="Verdana"/>
      <family val="2"/>
    </font>
    <font>
      <sz val="12"/>
      <name val="Calibri"/>
      <family val="2"/>
      <scheme val="minor"/>
    </font>
    <font>
      <b/>
      <sz val="9"/>
      <color indexed="81"/>
      <name val="Tahoma"/>
      <family val="2"/>
    </font>
    <font>
      <sz val="9"/>
      <color indexed="81"/>
      <name val="Tahoma"/>
      <family val="2"/>
    </font>
    <font>
      <sz val="8"/>
      <name val="Verdana"/>
      <family val="2"/>
    </font>
    <font>
      <b/>
      <sz val="8"/>
      <name val="Verdana"/>
      <family val="2"/>
    </font>
    <font>
      <i/>
      <sz val="9"/>
      <color rgb="FF000000"/>
      <name val="Verdana"/>
      <family val="2"/>
    </font>
    <font>
      <i/>
      <sz val="9"/>
      <color rgb="FF4F81BD"/>
      <name val="Verdana"/>
      <family val="2"/>
    </font>
    <font>
      <b/>
      <sz val="12"/>
      <color theme="1" tint="0.499984740745262"/>
      <name val="Verdana"/>
      <family val="2"/>
    </font>
    <font>
      <b/>
      <i/>
      <sz val="9"/>
      <color theme="1"/>
      <name val="Verdana"/>
      <family val="2"/>
    </font>
    <font>
      <i/>
      <sz val="9"/>
      <color theme="4"/>
      <name val="Verdana"/>
      <family val="2"/>
    </font>
    <font>
      <u/>
      <sz val="8"/>
      <color theme="10"/>
      <name val="Verdana"/>
      <family val="2"/>
    </font>
    <font>
      <sz val="11"/>
      <color indexed="81"/>
      <name val="Tahoma"/>
      <family val="2"/>
    </font>
    <font>
      <sz val="8"/>
      <color rgb="FF3F3F76"/>
      <name val="Verdana"/>
      <family val="2"/>
    </font>
    <font>
      <sz val="12"/>
      <color theme="1"/>
      <name val="Calibri"/>
      <family val="2"/>
      <scheme val="minor"/>
    </font>
    <font>
      <b/>
      <u/>
      <sz val="12"/>
      <color indexed="8"/>
      <name val="Calibri"/>
      <family val="2"/>
      <scheme val="minor"/>
    </font>
    <font>
      <b/>
      <sz val="12"/>
      <color rgb="FF3F3F76"/>
      <name val="Calibri"/>
      <family val="2"/>
      <scheme val="minor"/>
    </font>
    <font>
      <u/>
      <sz val="12"/>
      <color theme="1"/>
      <name val="Calibri"/>
      <family val="2"/>
      <scheme val="minor"/>
    </font>
    <font>
      <b/>
      <sz val="12"/>
      <color rgb="FFFF0000"/>
      <name val="Calibri"/>
      <family val="2"/>
      <scheme val="minor"/>
    </font>
    <font>
      <i/>
      <sz val="12"/>
      <color theme="1"/>
      <name val="Calibri"/>
      <family val="2"/>
      <scheme val="minor"/>
    </font>
    <font>
      <b/>
      <sz val="11"/>
      <color indexed="81"/>
      <name val="Tahoma"/>
      <family val="2"/>
    </font>
    <font>
      <b/>
      <i/>
      <sz val="9"/>
      <color rgb="FF000000"/>
      <name val="Verdana"/>
      <family val="2"/>
    </font>
    <font>
      <b/>
      <i/>
      <sz val="9"/>
      <color rgb="FF4F81BD"/>
      <name val="Verdana"/>
      <family val="2"/>
    </font>
    <font>
      <i/>
      <u/>
      <sz val="9"/>
      <color rgb="FF000000"/>
      <name val="Verdana"/>
      <family val="2"/>
    </font>
    <font>
      <sz val="9"/>
      <color theme="1"/>
      <name val="Verdana"/>
      <family val="2"/>
    </font>
    <font>
      <b/>
      <sz val="10"/>
      <color theme="1"/>
      <name val="Arial"/>
      <family val="2"/>
    </font>
    <font>
      <sz val="11"/>
      <color theme="1"/>
      <name val="Calibri"/>
      <family val="2"/>
      <scheme val="minor"/>
    </font>
    <font>
      <b/>
      <sz val="11"/>
      <color theme="1"/>
      <name val="Calibri"/>
      <family val="2"/>
      <scheme val="minor"/>
    </font>
    <font>
      <b/>
      <sz val="11"/>
      <color rgb="FF3F3F76"/>
      <name val="Calibri"/>
      <family val="2"/>
      <scheme val="minor"/>
    </font>
    <font>
      <b/>
      <u/>
      <sz val="11"/>
      <color indexed="8"/>
      <name val="Calibri"/>
      <family val="2"/>
    </font>
    <font>
      <sz val="8"/>
      <color rgb="FFFF0000"/>
      <name val="Verdana"/>
      <family val="2"/>
    </font>
    <font>
      <i/>
      <sz val="9"/>
      <color rgb="FFFF0000"/>
      <name val="Verdana"/>
      <family val="2"/>
    </font>
    <font>
      <b/>
      <sz val="8"/>
      <color rgb="FFFF0000"/>
      <name val="Verdana"/>
      <family val="2"/>
    </font>
    <font>
      <i/>
      <sz val="8"/>
      <name val="Verdana"/>
      <family val="2"/>
    </font>
    <font>
      <b/>
      <sz val="22"/>
      <name val="Calibri"/>
      <family val="2"/>
      <scheme val="minor"/>
    </font>
    <font>
      <b/>
      <sz val="10"/>
      <name val="Arial"/>
      <family val="2"/>
    </font>
    <font>
      <b/>
      <sz val="10"/>
      <color theme="1"/>
      <name val="Verdana"/>
      <family val="2"/>
    </font>
    <font>
      <sz val="8"/>
      <color theme="1"/>
      <name val="Verdana"/>
      <family val="2"/>
    </font>
    <font>
      <b/>
      <sz val="8"/>
      <color rgb="FFFF0000"/>
      <name val="Calibri"/>
      <family val="2"/>
      <scheme val="minor"/>
    </font>
    <font>
      <b/>
      <sz val="14"/>
      <color rgb="FFFF0000"/>
      <name val="Calibri"/>
      <family val="2"/>
      <scheme val="minor"/>
    </font>
    <font>
      <u/>
      <sz val="11"/>
      <color theme="1"/>
      <name val="Calibri"/>
      <family val="2"/>
      <scheme val="minor"/>
    </font>
    <font>
      <u val="singleAccounting"/>
      <sz val="11"/>
      <color theme="1"/>
      <name val="Calibri"/>
      <family val="2"/>
      <scheme val="minor"/>
    </font>
    <font>
      <u/>
      <sz val="11"/>
      <color theme="10"/>
      <name val="Calibri"/>
      <family val="2"/>
      <scheme val="minor"/>
    </font>
    <font>
      <sz val="11"/>
      <name val="Calibri"/>
      <family val="2"/>
      <scheme val="minor"/>
    </font>
    <font>
      <b/>
      <sz val="11"/>
      <color rgb="FFFF0000"/>
      <name val="Calibri"/>
      <family val="2"/>
      <scheme val="minor"/>
    </font>
    <font>
      <i/>
      <sz val="11"/>
      <color theme="1"/>
      <name val="Calibri"/>
      <family val="2"/>
      <scheme val="minor"/>
    </font>
    <font>
      <b/>
      <u/>
      <sz val="11"/>
      <color theme="1"/>
      <name val="Calibri"/>
      <family val="2"/>
      <scheme val="minor"/>
    </font>
    <font>
      <b/>
      <u val="singleAccounting"/>
      <sz val="11"/>
      <color theme="1"/>
      <name val="Calibri"/>
      <family val="2"/>
      <scheme val="minor"/>
    </font>
    <font>
      <sz val="11"/>
      <color rgb="FFFF0000"/>
      <name val="Calibri"/>
      <family val="2"/>
      <scheme val="minor"/>
    </font>
    <font>
      <u/>
      <sz val="11"/>
      <name val="Calibri"/>
      <family val="2"/>
      <scheme val="minor"/>
    </font>
    <font>
      <b/>
      <i/>
      <sz val="9"/>
      <color theme="4"/>
      <name val="Verdana"/>
      <family val="2"/>
    </font>
    <font>
      <b/>
      <sz val="14"/>
      <name val="Calibri"/>
      <family val="2"/>
      <scheme val="minor"/>
    </font>
    <font>
      <b/>
      <sz val="14"/>
      <color theme="1"/>
      <name val="Verdana"/>
      <family val="2"/>
    </font>
    <font>
      <sz val="12"/>
      <color theme="1"/>
      <name val="Verdana"/>
      <family val="2"/>
    </font>
    <font>
      <b/>
      <sz val="11"/>
      <name val="Calibri"/>
      <family val="2"/>
      <scheme val="minor"/>
    </font>
    <font>
      <sz val="8"/>
      <color theme="1"/>
      <name val="Calibri"/>
      <family val="2"/>
      <scheme val="minor"/>
    </font>
    <font>
      <sz val="8"/>
      <name val="Calibri"/>
      <family val="2"/>
      <scheme val="minor"/>
    </font>
    <font>
      <i/>
      <sz val="11"/>
      <name val="Calibri"/>
      <family val="2"/>
      <scheme val="minor"/>
    </font>
    <font>
      <i/>
      <sz val="8"/>
      <name val="Calibri"/>
      <family val="2"/>
      <scheme val="minor"/>
    </font>
    <font>
      <i/>
      <sz val="9"/>
      <color theme="1"/>
      <name val="Verdana"/>
      <family val="2"/>
    </font>
    <font>
      <b/>
      <sz val="12"/>
      <name val="Calibri"/>
      <family val="2"/>
      <scheme val="minor"/>
    </font>
    <font>
      <sz val="9"/>
      <color theme="4"/>
      <name val="Verdana"/>
      <family val="2"/>
    </font>
    <font>
      <sz val="8"/>
      <color theme="4" tint="-0.249977111117893"/>
      <name val="Verdana"/>
      <family val="2"/>
    </font>
  </fonts>
  <fills count="16">
    <fill>
      <patternFill patternType="none"/>
    </fill>
    <fill>
      <patternFill patternType="gray125"/>
    </fill>
    <fill>
      <patternFill patternType="solid">
        <fgColor rgb="FFFFFFCC"/>
        <bgColor indexed="64"/>
      </patternFill>
    </fill>
    <fill>
      <patternFill patternType="solid">
        <fgColor rgb="FFFFC0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FFCC99"/>
      </patternFill>
    </fill>
    <fill>
      <patternFill patternType="solid">
        <fgColor theme="0"/>
        <bgColor indexed="64"/>
      </patternFill>
    </fill>
    <fill>
      <patternFill patternType="solid">
        <fgColor rgb="FFFFCC99"/>
        <bgColor indexed="64"/>
      </patternFill>
    </fill>
    <fill>
      <patternFill patternType="solid">
        <fgColor theme="4" tint="0.79998168889431442"/>
        <bgColor indexed="64"/>
      </patternFill>
    </fill>
    <fill>
      <patternFill patternType="solid">
        <fgColor rgb="FF00B0F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gray0625">
        <bgColor theme="0"/>
      </patternFill>
    </fill>
    <fill>
      <patternFill patternType="solid">
        <fgColor rgb="FF00B050"/>
        <bgColor indexed="64"/>
      </patternFill>
    </fill>
  </fills>
  <borders count="5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BFBFBF"/>
      </left>
      <right style="medium">
        <color rgb="FFBFBFBF"/>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BFBFBF"/>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diagonal/>
    </border>
    <border>
      <left/>
      <right style="medium">
        <color rgb="FFBFBFBF"/>
      </right>
      <top/>
      <bottom/>
      <diagonal/>
    </border>
    <border>
      <left style="medium">
        <color rgb="FFBFBFBF"/>
      </left>
      <right/>
      <top/>
      <bottom style="medium">
        <color rgb="FFBFBFBF"/>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double">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double">
        <color rgb="FF000000"/>
      </bottom>
      <diagonal/>
    </border>
    <border>
      <left style="thin">
        <color indexed="64"/>
      </left>
      <right style="thin">
        <color indexed="64"/>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style="medium">
        <color rgb="FFBFBFBF"/>
      </left>
      <right style="medium">
        <color rgb="FFBFBFBF"/>
      </right>
      <top style="medium">
        <color rgb="FFBFBFBF"/>
      </top>
      <bottom/>
      <diagonal/>
    </border>
    <border>
      <left style="medium">
        <color rgb="FFBFBFBF"/>
      </left>
      <right style="medium">
        <color rgb="FFBFBFBF"/>
      </right>
      <top/>
      <bottom/>
      <diagonal/>
    </border>
    <border>
      <left/>
      <right/>
      <top/>
      <bottom style="thin">
        <color theme="0" tint="-0.249977111117893"/>
      </bottom>
      <diagonal/>
    </border>
    <border>
      <left style="medium">
        <color rgb="FFBFBFBF"/>
      </left>
      <right/>
      <top style="medium">
        <color theme="0" tint="-0.249977111117893"/>
      </top>
      <bottom style="medium">
        <color rgb="FFBFBFBF"/>
      </bottom>
      <diagonal/>
    </border>
    <border>
      <left/>
      <right style="medium">
        <color rgb="FFBFBFBF"/>
      </right>
      <top style="medium">
        <color theme="0" tint="-0.249977111117893"/>
      </top>
      <bottom style="medium">
        <color rgb="FFBFBFBF"/>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rgb="FFBFBFBF"/>
      </left>
      <right style="medium">
        <color rgb="FFBFBFBF"/>
      </right>
      <top style="medium">
        <color theme="0" tint="-0.14999847407452621"/>
      </top>
      <bottom style="medium">
        <color rgb="FFBFBFBF"/>
      </bottom>
      <diagonal/>
    </border>
    <border>
      <left style="medium">
        <color rgb="FFBFBFBF"/>
      </left>
      <right/>
      <top style="medium">
        <color theme="0" tint="-0.14999847407452621"/>
      </top>
      <bottom style="medium">
        <color theme="0" tint="-0.249977111117893"/>
      </bottom>
      <diagonal/>
    </border>
    <border>
      <left style="medium">
        <color theme="0" tint="-0.14999847407452621"/>
      </left>
      <right/>
      <top/>
      <bottom style="medium">
        <color theme="0" tint="-0.249977111117893"/>
      </bottom>
      <diagonal/>
    </border>
    <border>
      <left/>
      <right/>
      <top/>
      <bottom style="medium">
        <color theme="0" tint="-0.14999847407452621"/>
      </bottom>
      <diagonal/>
    </border>
    <border>
      <left style="medium">
        <color theme="0" tint="-0.14999847407452621"/>
      </left>
      <right style="medium">
        <color theme="0" tint="-0.14999847407452621"/>
      </right>
      <top style="medium">
        <color theme="0" tint="-0.14999847407452621"/>
      </top>
      <bottom style="medium">
        <color theme="0" tint="-0.249977111117893"/>
      </bottom>
      <diagonal/>
    </border>
    <border>
      <left style="medium">
        <color theme="0" tint="-0.14999847407452621"/>
      </left>
      <right/>
      <top/>
      <bottom/>
      <diagonal/>
    </border>
  </borders>
  <cellStyleXfs count="16">
    <xf numFmtId="0" fontId="0" fillId="0" borderId="0"/>
    <xf numFmtId="166" fontId="6" fillId="0" borderId="0" applyFont="0" applyFill="0" applyBorder="0" applyAlignment="0" applyProtection="0"/>
    <xf numFmtId="165" fontId="6" fillId="0" borderId="0" applyFont="0" applyFill="0" applyBorder="0" applyAlignment="0" applyProtection="0"/>
    <xf numFmtId="9" fontId="6" fillId="0" borderId="0" applyFont="0" applyFill="0" applyBorder="0" applyAlignment="0" applyProtection="0"/>
    <xf numFmtId="0" fontId="11" fillId="0" borderId="0"/>
    <xf numFmtId="0" fontId="25" fillId="0" borderId="0" applyNumberFormat="0" applyFill="0" applyBorder="0" applyAlignment="0" applyProtection="0"/>
    <xf numFmtId="0" fontId="27" fillId="6" borderId="14" applyNumberFormat="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0" fillId="0" borderId="0"/>
    <xf numFmtId="182" fontId="11" fillId="0" borderId="0" applyFont="0" applyFill="0" applyBorder="0" applyAlignment="0" applyProtection="0"/>
    <xf numFmtId="183" fontId="11" fillId="0" borderId="0" applyFont="0" applyFill="0" applyBorder="0" applyAlignment="0" applyProtection="0"/>
    <xf numFmtId="9" fontId="11" fillId="0" borderId="0" applyFont="0" applyFill="0" applyBorder="0" applyAlignment="0" applyProtection="0"/>
    <xf numFmtId="0" fontId="40" fillId="0" borderId="0"/>
    <xf numFmtId="0" fontId="11" fillId="0" borderId="0"/>
  </cellStyleXfs>
  <cellXfs count="438">
    <xf numFmtId="0" fontId="0" fillId="0" borderId="0" xfId="0"/>
    <xf numFmtId="0" fontId="8" fillId="0" borderId="0" xfId="0" applyFont="1"/>
    <xf numFmtId="0" fontId="7" fillId="0" borderId="0" xfId="0" applyFont="1"/>
    <xf numFmtId="167" fontId="0" fillId="0" borderId="0" xfId="1" applyNumberFormat="1" applyFont="1" applyBorder="1"/>
    <xf numFmtId="167" fontId="7" fillId="0" borderId="0" xfId="1" applyNumberFormat="1" applyFont="1" applyBorder="1"/>
    <xf numFmtId="0" fontId="0" fillId="0" borderId="8" xfId="0" applyBorder="1"/>
    <xf numFmtId="0" fontId="0" fillId="2" borderId="6" xfId="0" applyFill="1" applyBorder="1"/>
    <xf numFmtId="165" fontId="0" fillId="2" borderId="6" xfId="2" applyFont="1" applyFill="1" applyBorder="1"/>
    <xf numFmtId="168" fontId="0" fillId="2" borderId="6" xfId="2" applyNumberFormat="1" applyFont="1" applyFill="1" applyBorder="1"/>
    <xf numFmtId="2" fontId="9" fillId="0" borderId="0" xfId="0" applyNumberFormat="1" applyFont="1" applyAlignment="1">
      <alignment vertical="top" wrapText="1"/>
    </xf>
    <xf numFmtId="168" fontId="7" fillId="0" borderId="0" xfId="2" applyNumberFormat="1" applyFont="1" applyBorder="1"/>
    <xf numFmtId="168" fontId="0" fillId="0" borderId="0" xfId="2" applyNumberFormat="1" applyFont="1" applyBorder="1"/>
    <xf numFmtId="0" fontId="0" fillId="0" borderId="0" xfId="0" applyAlignment="1">
      <alignment horizontal="center"/>
    </xf>
    <xf numFmtId="168" fontId="0" fillId="0" borderId="0" xfId="2" applyNumberFormat="1" applyFont="1" applyFill="1" applyBorder="1"/>
    <xf numFmtId="0" fontId="10" fillId="0" borderId="0" xfId="0" applyFont="1" applyAlignment="1">
      <alignment horizontal="center"/>
    </xf>
    <xf numFmtId="0" fontId="10" fillId="0" borderId="0" xfId="0" applyFont="1"/>
    <xf numFmtId="0" fontId="10" fillId="0" borderId="0" xfId="0" applyFont="1" applyAlignment="1">
      <alignment horizontal="center" vertical="top"/>
    </xf>
    <xf numFmtId="0" fontId="10" fillId="0" borderId="0" xfId="0" applyFont="1" applyAlignment="1">
      <alignment horizontal="center" vertical="top" wrapText="1"/>
    </xf>
    <xf numFmtId="0" fontId="10" fillId="0" borderId="0" xfId="0" applyFont="1" applyAlignment="1">
      <alignment vertical="top"/>
    </xf>
    <xf numFmtId="0" fontId="12" fillId="0" borderId="0" xfId="0" applyFont="1"/>
    <xf numFmtId="0" fontId="0" fillId="3" borderId="6" xfId="0" applyFill="1" applyBorder="1"/>
    <xf numFmtId="0" fontId="13" fillId="0" borderId="0" xfId="0" applyFont="1"/>
    <xf numFmtId="171" fontId="0" fillId="0" borderId="0" xfId="0" applyNumberFormat="1"/>
    <xf numFmtId="171" fontId="13" fillId="0" borderId="0" xfId="0" applyNumberFormat="1" applyFont="1"/>
    <xf numFmtId="0" fontId="14" fillId="0" borderId="0" xfId="0" applyFont="1"/>
    <xf numFmtId="1" fontId="9" fillId="0" borderId="0" xfId="0" applyNumberFormat="1" applyFont="1" applyAlignment="1">
      <alignment horizontal="center" vertical="top" wrapText="1"/>
    </xf>
    <xf numFmtId="169" fontId="15" fillId="4" borderId="6" xfId="1" applyNumberFormat="1" applyFont="1" applyFill="1" applyBorder="1" applyAlignment="1">
      <alignment horizontal="center"/>
    </xf>
    <xf numFmtId="169" fontId="0" fillId="0" borderId="0" xfId="1" applyNumberFormat="1" applyFont="1" applyBorder="1"/>
    <xf numFmtId="170" fontId="0" fillId="2" borderId="6" xfId="2" applyNumberFormat="1" applyFont="1" applyFill="1" applyBorder="1"/>
    <xf numFmtId="169" fontId="0" fillId="5" borderId="6" xfId="1" applyNumberFormat="1" applyFont="1" applyFill="1" applyBorder="1" applyAlignment="1">
      <alignment horizontal="center"/>
    </xf>
    <xf numFmtId="164" fontId="0" fillId="5" borderId="6" xfId="3" applyNumberFormat="1" applyFont="1" applyFill="1" applyBorder="1" applyAlignment="1">
      <alignment horizontal="center"/>
    </xf>
    <xf numFmtId="172" fontId="0" fillId="2" borderId="6" xfId="1" applyNumberFormat="1" applyFont="1" applyFill="1" applyBorder="1"/>
    <xf numFmtId="10" fontId="0" fillId="2" borderId="6" xfId="3" applyNumberFormat="1" applyFont="1" applyFill="1" applyBorder="1" applyAlignment="1">
      <alignment horizontal="center"/>
    </xf>
    <xf numFmtId="170" fontId="0" fillId="0" borderId="0" xfId="2" applyNumberFormat="1" applyFont="1" applyBorder="1"/>
    <xf numFmtId="169" fontId="0" fillId="0" borderId="0" xfId="1" applyNumberFormat="1" applyFont="1"/>
    <xf numFmtId="169" fontId="7" fillId="0" borderId="0" xfId="1" applyNumberFormat="1" applyFont="1" applyBorder="1"/>
    <xf numFmtId="0" fontId="0" fillId="2" borderId="6" xfId="1" applyNumberFormat="1" applyFont="1" applyFill="1" applyBorder="1"/>
    <xf numFmtId="173" fontId="0" fillId="0" borderId="0" xfId="0" applyNumberFormat="1"/>
    <xf numFmtId="169" fontId="18" fillId="4" borderId="6" xfId="1" applyNumberFormat="1" applyFont="1" applyFill="1" applyBorder="1" applyAlignment="1">
      <alignment horizontal="center"/>
    </xf>
    <xf numFmtId="169" fontId="19" fillId="4" borderId="6" xfId="1" applyNumberFormat="1" applyFont="1" applyFill="1" applyBorder="1" applyAlignment="1">
      <alignment horizontal="center"/>
    </xf>
    <xf numFmtId="169" fontId="18" fillId="2" borderId="6" xfId="1" applyNumberFormat="1" applyFont="1" applyFill="1" applyBorder="1" applyAlignment="1">
      <alignment horizontal="center"/>
    </xf>
    <xf numFmtId="168" fontId="0" fillId="5" borderId="6" xfId="2" applyNumberFormat="1" applyFont="1" applyFill="1" applyBorder="1"/>
    <xf numFmtId="0" fontId="0" fillId="0" borderId="0" xfId="1" applyNumberFormat="1" applyFont="1" applyFill="1" applyBorder="1"/>
    <xf numFmtId="169" fontId="18" fillId="0" borderId="0" xfId="1" applyNumberFormat="1" applyFont="1" applyFill="1" applyBorder="1" applyAlignment="1">
      <alignment horizontal="center"/>
    </xf>
    <xf numFmtId="169" fontId="19" fillId="0" borderId="0" xfId="1" applyNumberFormat="1" applyFont="1" applyFill="1" applyBorder="1" applyAlignment="1">
      <alignment horizontal="center"/>
    </xf>
    <xf numFmtId="169" fontId="0" fillId="0" borderId="0" xfId="1" applyNumberFormat="1" applyFont="1" applyFill="1" applyBorder="1"/>
    <xf numFmtId="169" fontId="7" fillId="0" borderId="0" xfId="1" applyNumberFormat="1" applyFont="1" applyFill="1" applyBorder="1"/>
    <xf numFmtId="0" fontId="20" fillId="0" borderId="10" xfId="0" applyFont="1" applyBorder="1" applyAlignment="1">
      <alignment vertical="center" wrapText="1"/>
    </xf>
    <xf numFmtId="0" fontId="21" fillId="0" borderId="11" xfId="0" applyFont="1" applyBorder="1" applyAlignment="1">
      <alignment vertical="center" wrapText="1"/>
    </xf>
    <xf numFmtId="0" fontId="20" fillId="0" borderId="12" xfId="0" applyFont="1" applyBorder="1" applyAlignment="1">
      <alignment vertical="center" wrapText="1"/>
    </xf>
    <xf numFmtId="164" fontId="21" fillId="0" borderId="13" xfId="0" applyNumberFormat="1" applyFont="1" applyBorder="1" applyAlignment="1">
      <alignment horizontal="right" vertical="center" wrapText="1"/>
    </xf>
    <xf numFmtId="0" fontId="22" fillId="0" borderId="0" xfId="0" applyFont="1"/>
    <xf numFmtId="0" fontId="20" fillId="0" borderId="0" xfId="0" applyFont="1" applyAlignment="1">
      <alignment vertical="center" wrapText="1"/>
    </xf>
    <xf numFmtId="0" fontId="20" fillId="0" borderId="12" xfId="0" applyFont="1" applyBorder="1" applyAlignment="1">
      <alignment horizontal="left" vertical="center" wrapText="1"/>
    </xf>
    <xf numFmtId="0" fontId="23" fillId="0" borderId="0" xfId="0" applyFont="1"/>
    <xf numFmtId="0" fontId="20" fillId="0" borderId="10" xfId="0" applyFont="1" applyBorder="1" applyAlignment="1">
      <alignment horizontal="left" vertical="center" wrapText="1"/>
    </xf>
    <xf numFmtId="164" fontId="21" fillId="0" borderId="11" xfId="0" applyNumberFormat="1" applyFont="1" applyBorder="1" applyAlignment="1">
      <alignment horizontal="right" vertical="center" wrapText="1"/>
    </xf>
    <xf numFmtId="173" fontId="24" fillId="0" borderId="13" xfId="0" applyNumberFormat="1" applyFont="1" applyBorder="1" applyAlignment="1">
      <alignment vertical="center" wrapText="1"/>
    </xf>
    <xf numFmtId="0" fontId="25" fillId="0" borderId="0" xfId="5"/>
    <xf numFmtId="169" fontId="21" fillId="8" borderId="13" xfId="1" applyNumberFormat="1" applyFont="1" applyFill="1" applyBorder="1" applyAlignment="1">
      <alignment horizontal="right" vertical="center" wrapText="1"/>
    </xf>
    <xf numFmtId="0" fontId="21" fillId="8" borderId="11" xfId="0" applyFont="1" applyFill="1" applyBorder="1" applyAlignment="1">
      <alignment vertical="center" wrapText="1"/>
    </xf>
    <xf numFmtId="0" fontId="21" fillId="8" borderId="13" xfId="0" applyFont="1" applyFill="1" applyBorder="1" applyAlignment="1">
      <alignment vertical="center" wrapText="1"/>
    </xf>
    <xf numFmtId="0" fontId="21" fillId="8" borderId="13" xfId="0" applyFont="1" applyFill="1" applyBorder="1" applyAlignment="1">
      <alignment horizontal="right" vertical="center" wrapText="1"/>
    </xf>
    <xf numFmtId="164" fontId="21" fillId="8" borderId="13" xfId="0" applyNumberFormat="1" applyFont="1" applyFill="1" applyBorder="1" applyAlignment="1">
      <alignment horizontal="right" vertical="center" wrapText="1"/>
    </xf>
    <xf numFmtId="14" fontId="21" fillId="8" borderId="13" xfId="0" applyNumberFormat="1" applyFont="1" applyFill="1" applyBorder="1" applyAlignment="1">
      <alignment horizontal="right" vertical="center" wrapText="1"/>
    </xf>
    <xf numFmtId="0" fontId="24" fillId="8" borderId="11" xfId="0" applyFont="1" applyFill="1" applyBorder="1" applyAlignment="1">
      <alignment vertical="center" wrapText="1"/>
    </xf>
    <xf numFmtId="0" fontId="24" fillId="8" borderId="13" xfId="0" applyFont="1" applyFill="1" applyBorder="1" applyAlignment="1">
      <alignment vertical="center" wrapText="1"/>
    </xf>
    <xf numFmtId="14" fontId="21" fillId="8" borderId="13" xfId="0" applyNumberFormat="1" applyFont="1" applyFill="1" applyBorder="1" applyAlignment="1">
      <alignment horizontal="center" vertical="center" wrapText="1"/>
    </xf>
    <xf numFmtId="0" fontId="28" fillId="0" borderId="0" xfId="0" applyFont="1" applyAlignment="1">
      <alignment horizontal="center"/>
    </xf>
    <xf numFmtId="0" fontId="28" fillId="0" borderId="0" xfId="0" applyFont="1"/>
    <xf numFmtId="0" fontId="28" fillId="0" borderId="4" xfId="0" applyFont="1" applyBorder="1" applyAlignment="1">
      <alignment horizontal="center"/>
    </xf>
    <xf numFmtId="0" fontId="28" fillId="0" borderId="5" xfId="0" applyFont="1" applyBorder="1"/>
    <xf numFmtId="0" fontId="32" fillId="0" borderId="0" xfId="0" applyFont="1"/>
    <xf numFmtId="168" fontId="28" fillId="0" borderId="0" xfId="2" applyNumberFormat="1" applyFont="1" applyBorder="1"/>
    <xf numFmtId="0" fontId="28" fillId="0" borderId="0" xfId="0" applyFont="1" applyAlignment="1">
      <alignment vertical="center"/>
    </xf>
    <xf numFmtId="165" fontId="28" fillId="0" borderId="0" xfId="0" applyNumberFormat="1" applyFont="1"/>
    <xf numFmtId="167" fontId="28" fillId="0" borderId="0" xfId="1" applyNumberFormat="1" applyFont="1" applyBorder="1"/>
    <xf numFmtId="9" fontId="28" fillId="0" borderId="0" xfId="3" applyFont="1" applyBorder="1" applyAlignment="1">
      <alignment horizontal="center"/>
    </xf>
    <xf numFmtId="165" fontId="28" fillId="0" borderId="0" xfId="2" applyFont="1" applyBorder="1"/>
    <xf numFmtId="168" fontId="28" fillId="0" borderId="0" xfId="0" applyNumberFormat="1" applyFont="1"/>
    <xf numFmtId="3" fontId="28" fillId="0" borderId="0" xfId="0" applyNumberFormat="1" applyFont="1"/>
    <xf numFmtId="0" fontId="33" fillId="0" borderId="0" xfId="0" applyFont="1"/>
    <xf numFmtId="0" fontId="35" fillId="0" borderId="12" xfId="0" applyFont="1" applyBorder="1" applyAlignment="1">
      <alignment vertical="center" wrapText="1"/>
    </xf>
    <xf numFmtId="164" fontId="36" fillId="0" borderId="11" xfId="0" applyNumberFormat="1" applyFont="1" applyBorder="1" applyAlignment="1">
      <alignment horizontal="right" vertical="center" wrapText="1"/>
    </xf>
    <xf numFmtId="0" fontId="37" fillId="0" borderId="0" xfId="0" applyFont="1" applyAlignment="1">
      <alignment vertical="center"/>
    </xf>
    <xf numFmtId="169" fontId="24" fillId="8" borderId="13" xfId="1" applyNumberFormat="1" applyFont="1" applyFill="1" applyBorder="1" applyAlignment="1">
      <alignment vertical="center" wrapText="1"/>
    </xf>
    <xf numFmtId="169" fontId="24" fillId="0" borderId="13" xfId="1" applyNumberFormat="1" applyFont="1" applyFill="1" applyBorder="1" applyAlignment="1">
      <alignment vertical="center" wrapText="1"/>
    </xf>
    <xf numFmtId="169" fontId="24" fillId="8" borderId="10" xfId="1" applyNumberFormat="1" applyFont="1" applyFill="1" applyBorder="1" applyAlignment="1">
      <alignment vertical="center" wrapText="1"/>
    </xf>
    <xf numFmtId="175" fontId="24" fillId="8" borderId="13" xfId="1" applyNumberFormat="1" applyFont="1" applyFill="1" applyBorder="1" applyAlignment="1">
      <alignment vertical="center" wrapText="1"/>
    </xf>
    <xf numFmtId="175" fontId="21" fillId="8" borderId="13" xfId="0" applyNumberFormat="1" applyFont="1" applyFill="1" applyBorder="1" applyAlignment="1">
      <alignment horizontal="right" vertical="center" wrapText="1"/>
    </xf>
    <xf numFmtId="169" fontId="0" fillId="0" borderId="0" xfId="0" applyNumberFormat="1"/>
    <xf numFmtId="173" fontId="21" fillId="8" borderId="13" xfId="0" applyNumberFormat="1" applyFont="1" applyFill="1" applyBorder="1" applyAlignment="1">
      <alignment horizontal="right" vertical="center" wrapText="1"/>
    </xf>
    <xf numFmtId="0" fontId="20" fillId="0" borderId="0" xfId="0" applyFont="1" applyAlignment="1">
      <alignment vertical="center"/>
    </xf>
    <xf numFmtId="0" fontId="38" fillId="0" borderId="0" xfId="0" applyFont="1"/>
    <xf numFmtId="0" fontId="38" fillId="0" borderId="0" xfId="0" quotePrefix="1" applyFont="1"/>
    <xf numFmtId="172" fontId="21" fillId="8" borderId="13" xfId="1" applyNumberFormat="1" applyFont="1" applyFill="1" applyBorder="1" applyAlignment="1">
      <alignment horizontal="right" vertical="center" wrapText="1"/>
    </xf>
    <xf numFmtId="177" fontId="0" fillId="0" borderId="0" xfId="0" applyNumberFormat="1"/>
    <xf numFmtId="178" fontId="28" fillId="0" borderId="0" xfId="1" applyNumberFormat="1" applyFont="1" applyBorder="1"/>
    <xf numFmtId="179" fontId="28" fillId="0" borderId="0" xfId="3" applyNumberFormat="1" applyFont="1" applyBorder="1"/>
    <xf numFmtId="164" fontId="0" fillId="0" borderId="0" xfId="0" applyNumberFormat="1"/>
    <xf numFmtId="167" fontId="28" fillId="0" borderId="0" xfId="0" applyNumberFormat="1" applyFont="1"/>
    <xf numFmtId="167" fontId="28" fillId="0" borderId="0" xfId="1" applyNumberFormat="1" applyFont="1" applyFill="1" applyBorder="1"/>
    <xf numFmtId="9" fontId="31" fillId="0" borderId="0" xfId="3" applyFont="1" applyFill="1" applyBorder="1"/>
    <xf numFmtId="9" fontId="28" fillId="0" borderId="0" xfId="3" applyFont="1" applyFill="1" applyBorder="1"/>
    <xf numFmtId="179" fontId="28" fillId="0" borderId="0" xfId="3" applyNumberFormat="1" applyFont="1" applyFill="1" applyBorder="1"/>
    <xf numFmtId="173" fontId="28" fillId="0" borderId="0" xfId="0" applyNumberFormat="1" applyFont="1"/>
    <xf numFmtId="170" fontId="28" fillId="0" borderId="0" xfId="2" applyNumberFormat="1" applyFont="1" applyFill="1" applyBorder="1"/>
    <xf numFmtId="0" fontId="0" fillId="0" borderId="0" xfId="0" applyAlignment="1">
      <alignment vertical="top"/>
    </xf>
    <xf numFmtId="0" fontId="0" fillId="0" borderId="0" xfId="0" applyAlignment="1">
      <alignment vertical="top" wrapText="1"/>
    </xf>
    <xf numFmtId="10" fontId="0" fillId="0" borderId="0" xfId="0" applyNumberFormat="1"/>
    <xf numFmtId="9" fontId="0" fillId="0" borderId="0" xfId="0" applyNumberFormat="1"/>
    <xf numFmtId="10" fontId="0" fillId="0" borderId="0" xfId="3" applyNumberFormat="1" applyFont="1"/>
    <xf numFmtId="9" fontId="28" fillId="0" borderId="0" xfId="3" applyFont="1"/>
    <xf numFmtId="0" fontId="15" fillId="0" borderId="0" xfId="0" applyFont="1"/>
    <xf numFmtId="0" fontId="40" fillId="0" borderId="0" xfId="0" applyFont="1"/>
    <xf numFmtId="0" fontId="43" fillId="7" borderId="15" xfId="10" applyFont="1" applyFill="1" applyBorder="1"/>
    <xf numFmtId="0" fontId="39" fillId="0" borderId="0" xfId="0" applyFont="1"/>
    <xf numFmtId="0" fontId="39" fillId="0" borderId="0" xfId="0" applyFont="1" applyAlignment="1">
      <alignment horizontal="center"/>
    </xf>
    <xf numFmtId="0" fontId="0" fillId="0" borderId="0" xfId="0" applyAlignment="1">
      <alignment horizontal="left"/>
    </xf>
    <xf numFmtId="168" fontId="0" fillId="0" borderId="0" xfId="0" applyNumberFormat="1"/>
    <xf numFmtId="181" fontId="0" fillId="0" borderId="0" xfId="0" applyNumberFormat="1"/>
    <xf numFmtId="0" fontId="21" fillId="8" borderId="10" xfId="0" applyFont="1" applyFill="1" applyBorder="1" applyAlignment="1">
      <alignment horizontal="right" vertical="center" wrapText="1"/>
    </xf>
    <xf numFmtId="0" fontId="21" fillId="8" borderId="12" xfId="0" applyFont="1" applyFill="1" applyBorder="1" applyAlignment="1">
      <alignment horizontal="right" vertical="center" wrapText="1"/>
    </xf>
    <xf numFmtId="172" fontId="0" fillId="0" borderId="0" xfId="1" applyNumberFormat="1" applyFont="1"/>
    <xf numFmtId="168" fontId="32" fillId="0" borderId="0" xfId="0" applyNumberFormat="1" applyFont="1"/>
    <xf numFmtId="14" fontId="0" fillId="0" borderId="0" xfId="0" applyNumberFormat="1"/>
    <xf numFmtId="0" fontId="44" fillId="0" borderId="0" xfId="0" applyFont="1"/>
    <xf numFmtId="164" fontId="44" fillId="0" borderId="0" xfId="0" applyNumberFormat="1" applyFont="1"/>
    <xf numFmtId="0" fontId="45" fillId="0" borderId="0" xfId="0" applyFont="1" applyAlignment="1">
      <alignment horizontal="left" vertical="center" wrapText="1"/>
    </xf>
    <xf numFmtId="0" fontId="46" fillId="0" borderId="0" xfId="0" applyFont="1"/>
    <xf numFmtId="0" fontId="35" fillId="0" borderId="10" xfId="0" applyFont="1" applyBorder="1" applyAlignment="1">
      <alignment horizontal="left" vertical="center" wrapText="1"/>
    </xf>
    <xf numFmtId="0" fontId="35" fillId="0" borderId="0" xfId="0" applyFont="1" applyAlignment="1">
      <alignment horizontal="left" vertical="center" wrapText="1"/>
    </xf>
    <xf numFmtId="164" fontId="36" fillId="0" borderId="0" xfId="0" applyNumberFormat="1" applyFont="1" applyAlignment="1">
      <alignment horizontal="right" vertical="center" wrapText="1"/>
    </xf>
    <xf numFmtId="0" fontId="11" fillId="0" borderId="0" xfId="4"/>
    <xf numFmtId="173" fontId="11" fillId="0" borderId="0" xfId="4" applyNumberFormat="1"/>
    <xf numFmtId="182" fontId="0" fillId="0" borderId="0" xfId="11" applyFont="1"/>
    <xf numFmtId="44" fontId="11" fillId="0" borderId="0" xfId="4" applyNumberFormat="1"/>
    <xf numFmtId="14" fontId="11" fillId="0" borderId="0" xfId="12" applyNumberFormat="1" applyFont="1"/>
    <xf numFmtId="14" fontId="11" fillId="0" borderId="0" xfId="4" applyNumberFormat="1"/>
    <xf numFmtId="173" fontId="0" fillId="0" borderId="0" xfId="11" applyNumberFormat="1" applyFont="1"/>
    <xf numFmtId="0" fontId="49" fillId="0" borderId="0" xfId="4" applyFont="1"/>
    <xf numFmtId="183" fontId="49" fillId="0" borderId="0" xfId="12" applyFont="1"/>
    <xf numFmtId="184" fontId="0" fillId="0" borderId="0" xfId="13" applyNumberFormat="1" applyFont="1"/>
    <xf numFmtId="176" fontId="11" fillId="0" borderId="0" xfId="4" applyNumberFormat="1"/>
    <xf numFmtId="0" fontId="29" fillId="7" borderId="6" xfId="4" applyFont="1" applyFill="1" applyBorder="1" applyAlignment="1">
      <alignment horizontal="center" vertical="center"/>
    </xf>
    <xf numFmtId="10" fontId="32" fillId="0" borderId="0" xfId="3" applyNumberFormat="1" applyFont="1" applyFill="1" applyBorder="1"/>
    <xf numFmtId="10" fontId="32" fillId="0" borderId="0" xfId="3" applyNumberFormat="1" applyFont="1" applyBorder="1"/>
    <xf numFmtId="0" fontId="7" fillId="0" borderId="0" xfId="0" applyFont="1" applyAlignment="1">
      <alignment vertical="top" wrapText="1"/>
    </xf>
    <xf numFmtId="0" fontId="41" fillId="0" borderId="0" xfId="0" applyFont="1"/>
    <xf numFmtId="0" fontId="39" fillId="0" borderId="0" xfId="0" applyFont="1" applyAlignment="1">
      <alignment horizontal="left"/>
    </xf>
    <xf numFmtId="173" fontId="7" fillId="0" borderId="0" xfId="0" applyNumberFormat="1" applyFont="1"/>
    <xf numFmtId="0" fontId="50" fillId="0" borderId="0" xfId="0" applyFont="1" applyAlignment="1">
      <alignment horizontal="left"/>
    </xf>
    <xf numFmtId="0" fontId="51" fillId="0" borderId="0" xfId="0" applyFont="1"/>
    <xf numFmtId="173" fontId="39" fillId="0" borderId="0" xfId="0" applyNumberFormat="1" applyFont="1"/>
    <xf numFmtId="14" fontId="52" fillId="0" borderId="0" xfId="0" applyNumberFormat="1" applyFont="1" applyAlignment="1">
      <alignment horizontal="center" vertical="center"/>
    </xf>
    <xf numFmtId="167" fontId="52" fillId="0" borderId="0" xfId="0" applyNumberFormat="1" applyFont="1" applyAlignment="1">
      <alignment horizontal="center" vertical="center"/>
    </xf>
    <xf numFmtId="176" fontId="0" fillId="0" borderId="0" xfId="0" applyNumberFormat="1"/>
    <xf numFmtId="164" fontId="21" fillId="0" borderId="0" xfId="0" applyNumberFormat="1" applyFont="1" applyAlignment="1">
      <alignment horizontal="right" vertical="center" wrapText="1"/>
    </xf>
    <xf numFmtId="0" fontId="21" fillId="0" borderId="13" xfId="0" applyFont="1" applyBorder="1" applyAlignment="1">
      <alignment vertical="center" wrapText="1"/>
    </xf>
    <xf numFmtId="0" fontId="20" fillId="0" borderId="10" xfId="0" applyFont="1" applyBorder="1" applyAlignment="1">
      <alignment vertical="top" wrapText="1"/>
    </xf>
    <xf numFmtId="0" fontId="21" fillId="8" borderId="11" xfId="0" applyFont="1" applyFill="1" applyBorder="1" applyAlignment="1">
      <alignment vertical="top" wrapText="1"/>
    </xf>
    <xf numFmtId="173" fontId="21" fillId="8" borderId="13" xfId="0" applyNumberFormat="1" applyFont="1" applyFill="1" applyBorder="1" applyAlignment="1">
      <alignment vertical="center" wrapText="1"/>
    </xf>
    <xf numFmtId="173" fontId="24" fillId="8" borderId="11" xfId="0" applyNumberFormat="1" applyFont="1" applyFill="1" applyBorder="1" applyAlignment="1">
      <alignment vertical="center" wrapText="1"/>
    </xf>
    <xf numFmtId="0" fontId="53" fillId="0" borderId="0" xfId="0" applyFont="1"/>
    <xf numFmtId="0" fontId="54" fillId="0" borderId="4" xfId="0" applyFont="1" applyBorder="1" applyAlignment="1">
      <alignment horizontal="center"/>
    </xf>
    <xf numFmtId="0" fontId="54" fillId="0" borderId="0" xfId="0" applyFont="1"/>
    <xf numFmtId="168" fontId="55" fillId="0" borderId="0" xfId="0" applyNumberFormat="1" applyFont="1"/>
    <xf numFmtId="0" fontId="54" fillId="0" borderId="5" xfId="0" applyFont="1" applyBorder="1"/>
    <xf numFmtId="167" fontId="56" fillId="0" borderId="0" xfId="5" applyNumberFormat="1" applyFont="1" applyFill="1" applyBorder="1" applyAlignment="1">
      <alignment horizontal="center"/>
    </xf>
    <xf numFmtId="167" fontId="57" fillId="0" borderId="0" xfId="5" applyNumberFormat="1" applyFont="1" applyFill="1" applyBorder="1" applyAlignment="1">
      <alignment horizontal="center"/>
    </xf>
    <xf numFmtId="0" fontId="54" fillId="0" borderId="5" xfId="0" applyFont="1" applyBorder="1" applyAlignment="1">
      <alignment horizontal="center"/>
    </xf>
    <xf numFmtId="168" fontId="56" fillId="0" borderId="0" xfId="5" applyNumberFormat="1" applyFont="1" applyBorder="1" applyAlignment="1">
      <alignment horizontal="center" vertical="center"/>
    </xf>
    <xf numFmtId="168" fontId="56" fillId="0" borderId="0" xfId="5" applyNumberFormat="1" applyFont="1" applyBorder="1" applyAlignment="1">
      <alignment horizontal="center"/>
    </xf>
    <xf numFmtId="20" fontId="54" fillId="0" borderId="0" xfId="0" applyNumberFormat="1" applyFont="1"/>
    <xf numFmtId="0" fontId="58" fillId="0" borderId="0" xfId="0" applyFont="1"/>
    <xf numFmtId="0" fontId="58" fillId="0" borderId="0" xfId="0" applyFont="1" applyAlignment="1">
      <alignment horizontal="center" vertical="center"/>
    </xf>
    <xf numFmtId="0" fontId="56" fillId="0" borderId="0" xfId="5" applyFont="1" applyFill="1" applyBorder="1" applyAlignment="1">
      <alignment horizontal="center"/>
    </xf>
    <xf numFmtId="20" fontId="59" fillId="0" borderId="0" xfId="0" applyNumberFormat="1" applyFont="1"/>
    <xf numFmtId="0" fontId="60" fillId="0" borderId="4" xfId="0" applyFont="1" applyBorder="1" applyAlignment="1">
      <alignment horizontal="center"/>
    </xf>
    <xf numFmtId="20" fontId="60" fillId="0" borderId="0" xfId="0" applyNumberFormat="1" applyFont="1"/>
    <xf numFmtId="168" fontId="61" fillId="0" borderId="0" xfId="2" applyNumberFormat="1" applyFont="1" applyFill="1" applyBorder="1"/>
    <xf numFmtId="168" fontId="61" fillId="0" borderId="5" xfId="2" applyNumberFormat="1" applyFont="1" applyFill="1" applyBorder="1"/>
    <xf numFmtId="0" fontId="59" fillId="0" borderId="0" xfId="0" applyFont="1"/>
    <xf numFmtId="0" fontId="63" fillId="0" borderId="0" xfId="0" applyFont="1"/>
    <xf numFmtId="0" fontId="57" fillId="0" borderId="0" xfId="0" applyFont="1"/>
    <xf numFmtId="0" fontId="41" fillId="0" borderId="8" xfId="0" applyFont="1" applyBorder="1"/>
    <xf numFmtId="0" fontId="62" fillId="0" borderId="0" xfId="0" applyFont="1" applyAlignment="1">
      <alignment horizontal="center" vertical="center"/>
    </xf>
    <xf numFmtId="173" fontId="61" fillId="0" borderId="0" xfId="0" applyNumberFormat="1" applyFont="1"/>
    <xf numFmtId="14" fontId="28" fillId="0" borderId="0" xfId="0" applyNumberFormat="1" applyFont="1"/>
    <xf numFmtId="0" fontId="59" fillId="0" borderId="1" xfId="0" applyFont="1" applyBorder="1"/>
    <xf numFmtId="0" fontId="59" fillId="0" borderId="3" xfId="0" applyFont="1" applyBorder="1"/>
    <xf numFmtId="0" fontId="59" fillId="0" borderId="4" xfId="0" applyFont="1" applyBorder="1"/>
    <xf numFmtId="0" fontId="59" fillId="0" borderId="5" xfId="0" applyFont="1" applyBorder="1"/>
    <xf numFmtId="0" fontId="28" fillId="0" borderId="1" xfId="0" applyFont="1" applyBorder="1"/>
    <xf numFmtId="0" fontId="28" fillId="0" borderId="2" xfId="0" applyFont="1" applyBorder="1"/>
    <xf numFmtId="0" fontId="28" fillId="0" borderId="3" xfId="0" applyFont="1" applyBorder="1"/>
    <xf numFmtId="0" fontId="28" fillId="0" borderId="4" xfId="0" applyFont="1" applyBorder="1"/>
    <xf numFmtId="186" fontId="0" fillId="0" borderId="0" xfId="0" applyNumberFormat="1"/>
    <xf numFmtId="164" fontId="21" fillId="0" borderId="23" xfId="0" applyNumberFormat="1" applyFont="1" applyBorder="1" applyAlignment="1">
      <alignment horizontal="right" vertical="center" wrapText="1"/>
    </xf>
    <xf numFmtId="164" fontId="21" fillId="0" borderId="18" xfId="0" applyNumberFormat="1" applyFont="1" applyBorder="1" applyAlignment="1">
      <alignment horizontal="right" vertical="center" wrapText="1"/>
    </xf>
    <xf numFmtId="166" fontId="21" fillId="8" borderId="13" xfId="1" applyFont="1" applyFill="1" applyBorder="1" applyAlignment="1">
      <alignment horizontal="right" vertical="center" wrapText="1"/>
    </xf>
    <xf numFmtId="0" fontId="20" fillId="11" borderId="37" xfId="0" applyFont="1" applyFill="1" applyBorder="1" applyAlignment="1">
      <alignment vertical="center"/>
    </xf>
    <xf numFmtId="164" fontId="21" fillId="11" borderId="38" xfId="0" applyNumberFormat="1" applyFont="1" applyFill="1" applyBorder="1" applyAlignment="1">
      <alignment horizontal="right" vertical="center"/>
    </xf>
    <xf numFmtId="164" fontId="21" fillId="0" borderId="39" xfId="0" applyNumberFormat="1" applyFont="1" applyBorder="1" applyAlignment="1">
      <alignment horizontal="right" vertical="center" wrapText="1"/>
    </xf>
    <xf numFmtId="164" fontId="21" fillId="0" borderId="40" xfId="0" applyNumberFormat="1" applyFont="1" applyBorder="1" applyAlignment="1">
      <alignment horizontal="right" vertical="center" wrapText="1"/>
    </xf>
    <xf numFmtId="164" fontId="21" fillId="0" borderId="12" xfId="0" applyNumberFormat="1" applyFont="1" applyBorder="1" applyAlignment="1">
      <alignment horizontal="right" vertical="center" wrapText="1"/>
    </xf>
    <xf numFmtId="164" fontId="36" fillId="0" borderId="10" xfId="0" applyNumberFormat="1" applyFont="1" applyBorder="1" applyAlignment="1">
      <alignment horizontal="right" vertical="center" wrapText="1"/>
    </xf>
    <xf numFmtId="164" fontId="36" fillId="0" borderId="13" xfId="0" applyNumberFormat="1" applyFont="1" applyBorder="1" applyAlignment="1">
      <alignment horizontal="right" vertical="center" wrapText="1"/>
    </xf>
    <xf numFmtId="164" fontId="36" fillId="0" borderId="22" xfId="0" applyNumberFormat="1" applyFont="1" applyBorder="1" applyAlignment="1">
      <alignment horizontal="right" vertical="center" wrapText="1"/>
    </xf>
    <xf numFmtId="0" fontId="20" fillId="8" borderId="12" xfId="0" applyFont="1" applyFill="1" applyBorder="1" applyAlignment="1">
      <alignment vertical="center" wrapText="1"/>
    </xf>
    <xf numFmtId="164" fontId="36" fillId="8" borderId="13" xfId="0" applyNumberFormat="1" applyFont="1" applyFill="1" applyBorder="1" applyAlignment="1">
      <alignment horizontal="right" vertical="center" wrapText="1"/>
    </xf>
    <xf numFmtId="173" fontId="24" fillId="0" borderId="10" xfId="0" applyNumberFormat="1" applyFont="1" applyBorder="1" applyAlignment="1">
      <alignment vertical="center" wrapText="1"/>
    </xf>
    <xf numFmtId="173" fontId="24" fillId="0" borderId="11" xfId="0" applyNumberFormat="1" applyFont="1" applyBorder="1" applyAlignment="1">
      <alignment vertical="center" wrapText="1"/>
    </xf>
    <xf numFmtId="173" fontId="64" fillId="0" borderId="13" xfId="0" applyNumberFormat="1" applyFont="1" applyBorder="1" applyAlignment="1">
      <alignment vertical="center" wrapText="1"/>
    </xf>
    <xf numFmtId="0" fontId="64" fillId="0" borderId="0" xfId="0" applyFont="1" applyAlignment="1">
      <alignment vertical="top"/>
    </xf>
    <xf numFmtId="173" fontId="64" fillId="0" borderId="0" xfId="0" applyNumberFormat="1" applyFont="1" applyAlignment="1">
      <alignment vertical="center" wrapText="1"/>
    </xf>
    <xf numFmtId="0" fontId="23" fillId="12" borderId="0" xfId="0" applyFont="1" applyFill="1" applyAlignment="1">
      <alignment vertical="top"/>
    </xf>
    <xf numFmtId="0" fontId="0" fillId="12" borderId="0" xfId="0" applyFill="1"/>
    <xf numFmtId="173" fontId="64" fillId="13" borderId="0" xfId="0" applyNumberFormat="1" applyFont="1" applyFill="1" applyAlignment="1">
      <alignment vertical="center" wrapText="1"/>
    </xf>
    <xf numFmtId="0" fontId="8" fillId="0" borderId="0" xfId="0" applyFont="1" applyAlignment="1">
      <alignment horizontal="left" vertical="top"/>
    </xf>
    <xf numFmtId="169" fontId="24" fillId="8" borderId="11" xfId="1" applyNumberFormat="1" applyFont="1" applyFill="1" applyBorder="1" applyAlignment="1">
      <alignment vertical="center" wrapText="1"/>
    </xf>
    <xf numFmtId="173" fontId="24" fillId="8" borderId="10" xfId="0" applyNumberFormat="1" applyFont="1" applyFill="1" applyBorder="1" applyAlignment="1">
      <alignment vertical="center" wrapText="1"/>
    </xf>
    <xf numFmtId="169" fontId="24" fillId="8" borderId="12" xfId="1" applyNumberFormat="1" applyFont="1" applyFill="1" applyBorder="1" applyAlignment="1">
      <alignment vertical="center" wrapText="1"/>
    </xf>
    <xf numFmtId="173" fontId="64" fillId="13" borderId="10" xfId="0" applyNumberFormat="1" applyFont="1" applyFill="1" applyBorder="1" applyAlignment="1">
      <alignment vertical="center" wrapText="1"/>
    </xf>
    <xf numFmtId="0" fontId="35" fillId="0" borderId="0" xfId="0" applyFont="1" applyAlignment="1">
      <alignment vertical="center" wrapText="1"/>
    </xf>
    <xf numFmtId="164" fontId="36" fillId="0" borderId="21" xfId="0" applyNumberFormat="1" applyFont="1" applyBorder="1" applyAlignment="1">
      <alignment horizontal="right" vertical="center" wrapText="1"/>
    </xf>
    <xf numFmtId="0" fontId="21" fillId="0" borderId="0" xfId="0" applyFont="1" applyAlignment="1">
      <alignment horizontal="right" vertical="center" wrapText="1"/>
    </xf>
    <xf numFmtId="166" fontId="21" fillId="0" borderId="19" xfId="1" applyFont="1" applyFill="1" applyBorder="1" applyAlignment="1">
      <alignment horizontal="right" vertical="center" wrapText="1"/>
    </xf>
    <xf numFmtId="166" fontId="21" fillId="0" borderId="20" xfId="1" applyFont="1" applyFill="1" applyBorder="1" applyAlignment="1">
      <alignment horizontal="right" vertical="center" wrapText="1"/>
    </xf>
    <xf numFmtId="187" fontId="0" fillId="0" borderId="0" xfId="0" applyNumberFormat="1"/>
    <xf numFmtId="188" fontId="44" fillId="0" borderId="0" xfId="0" applyNumberFormat="1" applyFont="1"/>
    <xf numFmtId="169" fontId="24" fillId="0" borderId="0" xfId="1" applyNumberFormat="1" applyFont="1" applyFill="1" applyBorder="1" applyAlignment="1">
      <alignment vertical="center" wrapText="1"/>
    </xf>
    <xf numFmtId="0" fontId="0" fillId="3" borderId="0" xfId="0" applyFill="1"/>
    <xf numFmtId="0" fontId="0" fillId="10" borderId="0" xfId="0" applyFill="1"/>
    <xf numFmtId="0" fontId="66" fillId="0" borderId="0" xfId="0" applyFont="1"/>
    <xf numFmtId="0" fontId="67" fillId="0" borderId="0" xfId="0" applyFont="1"/>
    <xf numFmtId="0" fontId="0" fillId="0" borderId="0" xfId="0" applyAlignment="1">
      <alignment horizontal="center" vertical="center"/>
    </xf>
    <xf numFmtId="0" fontId="9" fillId="0" borderId="0" xfId="0" applyFont="1" applyAlignment="1">
      <alignment horizontal="center" vertical="center"/>
    </xf>
    <xf numFmtId="167" fontId="39" fillId="0" borderId="0" xfId="1" applyNumberFormat="1" applyFont="1" applyFill="1" applyBorder="1"/>
    <xf numFmtId="180" fontId="0" fillId="0" borderId="0" xfId="0" applyNumberFormat="1"/>
    <xf numFmtId="169" fontId="21" fillId="0" borderId="0" xfId="1" applyNumberFormat="1" applyFont="1" applyFill="1" applyBorder="1" applyAlignment="1">
      <alignment horizontal="right" vertical="center" wrapText="1"/>
    </xf>
    <xf numFmtId="185" fontId="0" fillId="0" borderId="0" xfId="0" applyNumberFormat="1"/>
    <xf numFmtId="173" fontId="21" fillId="0" borderId="0" xfId="0" applyNumberFormat="1" applyFont="1" applyAlignment="1">
      <alignment horizontal="right" vertical="center" wrapText="1"/>
    </xf>
    <xf numFmtId="0" fontId="39" fillId="0" borderId="0" xfId="0" applyFont="1" applyAlignment="1">
      <alignment horizontal="right"/>
    </xf>
    <xf numFmtId="180" fontId="39" fillId="0" borderId="0" xfId="0" applyNumberFormat="1" applyFont="1"/>
    <xf numFmtId="0" fontId="21" fillId="0" borderId="10" xfId="0" applyFont="1" applyBorder="1" applyAlignment="1">
      <alignment horizontal="right" vertical="center" wrapText="1"/>
    </xf>
    <xf numFmtId="0" fontId="21" fillId="8" borderId="10" xfId="0" applyFont="1" applyFill="1" applyBorder="1" applyAlignment="1">
      <alignment horizontal="left" vertical="top" wrapText="1"/>
    </xf>
    <xf numFmtId="0" fontId="21" fillId="8" borderId="22" xfId="0" applyFont="1" applyFill="1" applyBorder="1" applyAlignment="1">
      <alignment vertical="center" wrapText="1"/>
    </xf>
    <xf numFmtId="0" fontId="21" fillId="8" borderId="11" xfId="0" applyFont="1" applyFill="1" applyBorder="1" applyAlignment="1">
      <alignment horizontal="right" vertical="center" wrapText="1"/>
    </xf>
    <xf numFmtId="14" fontId="0" fillId="0" borderId="0" xfId="0" applyNumberFormat="1" applyAlignment="1">
      <alignment horizontal="center" vertical="center"/>
    </xf>
    <xf numFmtId="14" fontId="9" fillId="0" borderId="0" xfId="0" applyNumberFormat="1" applyFont="1" applyAlignment="1">
      <alignment horizontal="center" vertical="center"/>
    </xf>
    <xf numFmtId="0" fontId="13" fillId="0" borderId="0" xfId="0" applyFont="1" applyAlignment="1">
      <alignment horizontal="center"/>
    </xf>
    <xf numFmtId="14" fontId="13" fillId="0" borderId="0" xfId="0" applyNumberFormat="1" applyFont="1" applyAlignment="1">
      <alignment horizontal="center"/>
    </xf>
    <xf numFmtId="0" fontId="28" fillId="0" borderId="1" xfId="0" applyFont="1" applyBorder="1" applyAlignment="1">
      <alignment horizontal="center"/>
    </xf>
    <xf numFmtId="14" fontId="52" fillId="0" borderId="2" xfId="0" applyNumberFormat="1" applyFont="1" applyBorder="1" applyAlignment="1">
      <alignment horizontal="center" vertical="center"/>
    </xf>
    <xf numFmtId="0" fontId="28" fillId="0" borderId="0" xfId="0" applyFont="1" applyAlignment="1">
      <alignment horizontal="left" vertical="top"/>
    </xf>
    <xf numFmtId="0" fontId="54" fillId="0" borderId="0" xfId="0" applyFont="1" applyAlignment="1">
      <alignment horizontal="center"/>
    </xf>
    <xf numFmtId="167" fontId="32" fillId="0" borderId="0" xfId="1" applyNumberFormat="1" applyFont="1" applyBorder="1"/>
    <xf numFmtId="0" fontId="69" fillId="0" borderId="8" xfId="0" applyFont="1" applyBorder="1"/>
    <xf numFmtId="172" fontId="69" fillId="0" borderId="8" xfId="1" applyNumberFormat="1" applyFont="1" applyBorder="1"/>
    <xf numFmtId="172" fontId="69" fillId="0" borderId="9" xfId="1" applyNumberFormat="1" applyFont="1" applyBorder="1"/>
    <xf numFmtId="172" fontId="69" fillId="0" borderId="0" xfId="1" applyNumberFormat="1" applyFont="1"/>
    <xf numFmtId="172" fontId="69" fillId="0" borderId="7" xfId="1" applyNumberFormat="1" applyFont="1" applyBorder="1"/>
    <xf numFmtId="0" fontId="35" fillId="0" borderId="10" xfId="0" applyFont="1" applyBorder="1" applyAlignment="1">
      <alignment vertical="center" wrapText="1"/>
    </xf>
    <xf numFmtId="168" fontId="61" fillId="0" borderId="0" xfId="2" applyNumberFormat="1" applyFont="1" applyFill="1" applyBorder="1" applyAlignment="1">
      <alignment horizontal="center"/>
    </xf>
    <xf numFmtId="168" fontId="41" fillId="0" borderId="0" xfId="2" applyNumberFormat="1" applyFont="1" applyFill="1" applyBorder="1" applyAlignment="1">
      <alignment horizontal="center"/>
    </xf>
    <xf numFmtId="0" fontId="20" fillId="0" borderId="23"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35" fillId="0" borderId="0" xfId="0" applyFont="1" applyAlignment="1">
      <alignment vertical="center"/>
    </xf>
    <xf numFmtId="175" fontId="36" fillId="0" borderId="13" xfId="0" applyNumberFormat="1" applyFont="1" applyBorder="1" applyAlignment="1">
      <alignment horizontal="right" vertical="center" wrapText="1"/>
    </xf>
    <xf numFmtId="0" fontId="57" fillId="0" borderId="2" xfId="0" applyFont="1" applyBorder="1" applyAlignment="1">
      <alignment wrapText="1"/>
    </xf>
    <xf numFmtId="170" fontId="28" fillId="8" borderId="2" xfId="2" applyNumberFormat="1" applyFont="1" applyFill="1" applyBorder="1"/>
    <xf numFmtId="170" fontId="28" fillId="8" borderId="0" xfId="2" applyNumberFormat="1" applyFont="1" applyFill="1" applyBorder="1"/>
    <xf numFmtId="0" fontId="28" fillId="8" borderId="0" xfId="0" applyFont="1" applyFill="1"/>
    <xf numFmtId="0" fontId="28" fillId="8" borderId="8" xfId="0" applyFont="1" applyFill="1" applyBorder="1"/>
    <xf numFmtId="175" fontId="24" fillId="0" borderId="13" xfId="1" applyNumberFormat="1" applyFont="1" applyFill="1" applyBorder="1" applyAlignment="1">
      <alignment vertical="center" wrapText="1"/>
    </xf>
    <xf numFmtId="169" fontId="21" fillId="0" borderId="13" xfId="1" applyNumberFormat="1" applyFont="1" applyFill="1" applyBorder="1" applyAlignment="1">
      <alignment horizontal="right" vertical="center" wrapText="1"/>
    </xf>
    <xf numFmtId="173" fontId="24" fillId="8" borderId="13" xfId="0" applyNumberFormat="1" applyFont="1" applyFill="1" applyBorder="1" applyAlignment="1">
      <alignment vertical="center" wrapText="1"/>
    </xf>
    <xf numFmtId="0" fontId="64" fillId="0" borderId="10" xfId="0" applyFont="1" applyBorder="1" applyAlignment="1">
      <alignment vertical="top"/>
    </xf>
    <xf numFmtId="173" fontId="64" fillId="0" borderId="10" xfId="0" applyNumberFormat="1" applyFont="1" applyBorder="1" applyAlignment="1">
      <alignment vertical="center" wrapText="1"/>
    </xf>
    <xf numFmtId="10" fontId="28" fillId="0" borderId="0" xfId="3" applyNumberFormat="1" applyFont="1"/>
    <xf numFmtId="0" fontId="48" fillId="0" borderId="0" xfId="0" applyFont="1" applyAlignment="1">
      <alignment horizontal="left" vertical="top"/>
    </xf>
    <xf numFmtId="168" fontId="57" fillId="0" borderId="0" xfId="0" applyNumberFormat="1" applyFont="1"/>
    <xf numFmtId="168" fontId="63" fillId="0" borderId="0" xfId="0" applyNumberFormat="1" applyFont="1"/>
    <xf numFmtId="0" fontId="68" fillId="0" borderId="0" xfId="0" applyFont="1" applyAlignment="1">
      <alignment horizontal="center" vertical="center"/>
    </xf>
    <xf numFmtId="0" fontId="57" fillId="0" borderId="35" xfId="0" applyFont="1" applyBorder="1"/>
    <xf numFmtId="168" fontId="57" fillId="0" borderId="0" xfId="2" applyNumberFormat="1" applyFont="1" applyFill="1" applyBorder="1"/>
    <xf numFmtId="172" fontId="70" fillId="0" borderId="8" xfId="1" applyNumberFormat="1" applyFont="1" applyBorder="1"/>
    <xf numFmtId="0" fontId="71" fillId="0" borderId="2" xfId="0" applyFont="1" applyBorder="1"/>
    <xf numFmtId="0" fontId="71" fillId="0" borderId="0" xfId="0" applyFont="1"/>
    <xf numFmtId="0" fontId="57" fillId="0" borderId="8" xfId="0" applyFont="1" applyBorder="1"/>
    <xf numFmtId="0" fontId="57" fillId="0" borderId="28" xfId="0" applyFont="1" applyBorder="1"/>
    <xf numFmtId="173" fontId="57" fillId="0" borderId="0" xfId="0" applyNumberFormat="1" applyFont="1"/>
    <xf numFmtId="0" fontId="20" fillId="0" borderId="0" xfId="0" applyFont="1" applyAlignment="1">
      <alignment horizontal="left" vertical="center" wrapText="1"/>
    </xf>
    <xf numFmtId="0" fontId="9" fillId="9" borderId="25" xfId="0" applyFont="1" applyFill="1" applyBorder="1" applyAlignment="1">
      <alignment vertical="top" wrapText="1"/>
    </xf>
    <xf numFmtId="0" fontId="9" fillId="9" borderId="25" xfId="0" applyFont="1" applyFill="1" applyBorder="1" applyAlignment="1">
      <alignment horizontal="center" vertical="top"/>
    </xf>
    <xf numFmtId="0" fontId="0" fillId="9" borderId="25" xfId="0" applyFill="1" applyBorder="1" applyAlignment="1">
      <alignment horizontal="center" vertical="top"/>
    </xf>
    <xf numFmtId="0" fontId="9" fillId="9" borderId="24" xfId="0" applyFont="1" applyFill="1" applyBorder="1" applyAlignment="1">
      <alignment horizontal="center" vertical="top"/>
    </xf>
    <xf numFmtId="0" fontId="0" fillId="9" borderId="24" xfId="0" applyFill="1" applyBorder="1" applyAlignment="1">
      <alignment horizontal="center" vertical="top"/>
    </xf>
    <xf numFmtId="0" fontId="0" fillId="9" borderId="24" xfId="0" applyFill="1" applyBorder="1" applyAlignment="1">
      <alignment vertical="top"/>
    </xf>
    <xf numFmtId="0" fontId="9" fillId="9" borderId="24" xfId="0" applyFont="1" applyFill="1" applyBorder="1" applyAlignment="1">
      <alignment vertical="top"/>
    </xf>
    <xf numFmtId="0" fontId="0" fillId="9" borderId="36" xfId="0" applyFill="1" applyBorder="1" applyAlignment="1">
      <alignment vertical="top"/>
    </xf>
    <xf numFmtId="0" fontId="9" fillId="9" borderId="24" xfId="0" applyFont="1" applyFill="1" applyBorder="1" applyAlignment="1">
      <alignment horizontal="left" vertical="top" wrapText="1"/>
    </xf>
    <xf numFmtId="0" fontId="0" fillId="9" borderId="24" xfId="0" applyFill="1" applyBorder="1" applyAlignment="1">
      <alignment horizontal="left" vertical="top" wrapText="1"/>
    </xf>
    <xf numFmtId="0" fontId="0" fillId="9" borderId="36" xfId="0" applyFill="1" applyBorder="1" applyAlignment="1">
      <alignment horizontal="left" vertical="top" wrapText="1"/>
    </xf>
    <xf numFmtId="14" fontId="72" fillId="0" borderId="0" xfId="0" applyNumberFormat="1" applyFont="1" applyAlignment="1">
      <alignment horizontal="center"/>
    </xf>
    <xf numFmtId="0" fontId="72" fillId="0" borderId="0" xfId="0" applyFont="1" applyAlignment="1">
      <alignment horizontal="center" vertical="center"/>
    </xf>
    <xf numFmtId="0" fontId="47" fillId="9" borderId="24" xfId="0" applyFont="1" applyFill="1" applyBorder="1" applyAlignment="1">
      <alignment horizontal="center" vertical="top"/>
    </xf>
    <xf numFmtId="0" fontId="18" fillId="9" borderId="24" xfId="0" applyFont="1" applyFill="1" applyBorder="1" applyAlignment="1">
      <alignment horizontal="center" vertical="top"/>
    </xf>
    <xf numFmtId="0" fontId="41" fillId="0" borderId="2" xfId="0" applyFont="1" applyBorder="1"/>
    <xf numFmtId="168" fontId="55" fillId="0" borderId="0" xfId="2" applyNumberFormat="1" applyFont="1" applyFill="1" applyBorder="1"/>
    <xf numFmtId="173" fontId="55" fillId="0" borderId="0" xfId="0" applyNumberFormat="1" applyFont="1"/>
    <xf numFmtId="14" fontId="21" fillId="0" borderId="13" xfId="0" applyNumberFormat="1" applyFont="1" applyBorder="1" applyAlignment="1">
      <alignment horizontal="right" vertical="center" wrapText="1"/>
    </xf>
    <xf numFmtId="14" fontId="21" fillId="0" borderId="10" xfId="0" applyNumberFormat="1" applyFont="1" applyBorder="1" applyAlignment="1">
      <alignment horizontal="right" vertical="center" wrapText="1"/>
    </xf>
    <xf numFmtId="173" fontId="62" fillId="0" borderId="0" xfId="0" applyNumberFormat="1" applyFont="1"/>
    <xf numFmtId="189" fontId="57" fillId="0" borderId="0" xfId="0" applyNumberFormat="1" applyFont="1"/>
    <xf numFmtId="176" fontId="57" fillId="0" borderId="0" xfId="0" applyNumberFormat="1" applyFont="1"/>
    <xf numFmtId="0" fontId="57" fillId="0" borderId="33" xfId="0" applyFont="1" applyBorder="1"/>
    <xf numFmtId="0" fontId="4" fillId="0" borderId="4" xfId="0" applyFont="1" applyBorder="1" applyAlignment="1">
      <alignment horizontal="center"/>
    </xf>
    <xf numFmtId="0" fontId="4" fillId="0" borderId="0" xfId="2" applyNumberFormat="1" applyFont="1" applyFill="1" applyBorder="1" applyAlignment="1">
      <alignment horizontal="center"/>
    </xf>
    <xf numFmtId="0" fontId="21" fillId="14" borderId="6" xfId="0" applyFont="1" applyFill="1" applyBorder="1" applyAlignment="1">
      <alignment horizontal="right" vertical="center" wrapText="1"/>
    </xf>
    <xf numFmtId="0" fontId="4" fillId="0" borderId="0" xfId="0" applyFont="1"/>
    <xf numFmtId="168" fontId="4" fillId="0" borderId="0" xfId="0" applyNumberFormat="1" applyFont="1"/>
    <xf numFmtId="0" fontId="4" fillId="0" borderId="5" xfId="0" applyFont="1" applyBorder="1"/>
    <xf numFmtId="0" fontId="4" fillId="0" borderId="30" xfId="0" applyFont="1" applyBorder="1"/>
    <xf numFmtId="0" fontId="4" fillId="0" borderId="31" xfId="0" applyFont="1" applyBorder="1"/>
    <xf numFmtId="173" fontId="11" fillId="8" borderId="0" xfId="4" applyNumberFormat="1" applyFill="1"/>
    <xf numFmtId="184" fontId="11" fillId="8" borderId="0" xfId="4" applyNumberFormat="1" applyFill="1"/>
    <xf numFmtId="0" fontId="0" fillId="15" borderId="0" xfId="0" applyFill="1"/>
    <xf numFmtId="0" fontId="4" fillId="0" borderId="0" xfId="0" applyFont="1" applyAlignment="1">
      <alignment horizontal="center"/>
    </xf>
    <xf numFmtId="0" fontId="73" fillId="0" borderId="0" xfId="0" applyFont="1"/>
    <xf numFmtId="0" fontId="4" fillId="0" borderId="2" xfId="0" applyFont="1" applyBorder="1"/>
    <xf numFmtId="0" fontId="4" fillId="0" borderId="4" xfId="0" applyFont="1" applyBorder="1"/>
    <xf numFmtId="168" fontId="4" fillId="0" borderId="6" xfId="2" applyNumberFormat="1" applyFont="1" applyFill="1" applyBorder="1"/>
    <xf numFmtId="0" fontId="4" fillId="0" borderId="5" xfId="0" applyFont="1" applyBorder="1" applyAlignment="1">
      <alignment horizontal="center"/>
    </xf>
    <xf numFmtId="168" fontId="4" fillId="8" borderId="6" xfId="2" applyNumberFormat="1" applyFont="1" applyFill="1" applyBorder="1"/>
    <xf numFmtId="167" fontId="4" fillId="0" borderId="0" xfId="0" applyNumberFormat="1" applyFont="1"/>
    <xf numFmtId="20" fontId="4" fillId="0" borderId="0" xfId="0" applyNumberFormat="1" applyFont="1"/>
    <xf numFmtId="9" fontId="4" fillId="0" borderId="5" xfId="3" applyFont="1" applyBorder="1" applyAlignment="1">
      <alignment horizontal="center"/>
    </xf>
    <xf numFmtId="168" fontId="4" fillId="0" borderId="0" xfId="2" applyNumberFormat="1" applyFont="1" applyBorder="1"/>
    <xf numFmtId="168" fontId="4" fillId="0" borderId="0" xfId="2" applyNumberFormat="1" applyFont="1" applyFill="1" applyBorder="1" applyAlignment="1">
      <alignment horizontal="center"/>
    </xf>
    <xf numFmtId="168" fontId="4" fillId="0" borderId="0" xfId="2" applyNumberFormat="1" applyFont="1" applyBorder="1" applyAlignment="1">
      <alignment horizontal="center"/>
    </xf>
    <xf numFmtId="0" fontId="4" fillId="0" borderId="0" xfId="0" quotePrefix="1" applyFont="1" applyAlignment="1">
      <alignment horizontal="center"/>
    </xf>
    <xf numFmtId="0" fontId="4" fillId="0" borderId="0" xfId="0" quotePrefix="1" applyFont="1"/>
    <xf numFmtId="0" fontId="4" fillId="0" borderId="5" xfId="2" applyNumberFormat="1" applyFont="1" applyFill="1" applyBorder="1" applyAlignment="1">
      <alignment horizontal="center"/>
    </xf>
    <xf numFmtId="173" fontId="4" fillId="0" borderId="6" xfId="1" applyNumberFormat="1" applyFont="1" applyFill="1" applyBorder="1"/>
    <xf numFmtId="20" fontId="4" fillId="0" borderId="0" xfId="0" applyNumberFormat="1" applyFont="1" applyAlignment="1">
      <alignment horizontal="center"/>
    </xf>
    <xf numFmtId="168" fontId="4" fillId="0" borderId="2" xfId="2" applyNumberFormat="1" applyFont="1" applyFill="1" applyBorder="1"/>
    <xf numFmtId="168" fontId="4" fillId="0" borderId="0" xfId="2" applyNumberFormat="1" applyFont="1" applyFill="1" applyBorder="1"/>
    <xf numFmtId="0" fontId="4" fillId="0" borderId="26" xfId="0" applyFont="1" applyBorder="1"/>
    <xf numFmtId="0" fontId="4" fillId="0" borderId="7" xfId="0" applyFont="1" applyBorder="1" applyAlignment="1">
      <alignment horizontal="center"/>
    </xf>
    <xf numFmtId="0" fontId="4" fillId="0" borderId="9" xfId="0" applyFont="1" applyBorder="1"/>
    <xf numFmtId="0" fontId="4" fillId="0" borderId="1" xfId="0" applyFont="1" applyBorder="1" applyAlignment="1">
      <alignment horizontal="center"/>
    </xf>
    <xf numFmtId="0" fontId="4" fillId="0" borderId="3" xfId="0" applyFont="1" applyBorder="1"/>
    <xf numFmtId="173" fontId="4" fillId="0" borderId="5" xfId="0" applyNumberFormat="1" applyFont="1" applyBorder="1" applyAlignment="1">
      <alignment horizontal="center"/>
    </xf>
    <xf numFmtId="0" fontId="4" fillId="0" borderId="8" xfId="0" applyFont="1" applyBorder="1"/>
    <xf numFmtId="0" fontId="4" fillId="0" borderId="7" xfId="0" applyFont="1" applyBorder="1"/>
    <xf numFmtId="173" fontId="4" fillId="0" borderId="0" xfId="0" applyNumberFormat="1" applyFont="1"/>
    <xf numFmtId="0" fontId="4" fillId="0" borderId="27" xfId="0" applyFont="1" applyBorder="1"/>
    <xf numFmtId="0" fontId="4" fillId="0" borderId="29" xfId="0" applyFont="1" applyBorder="1"/>
    <xf numFmtId="176" fontId="4" fillId="0" borderId="0" xfId="0" applyNumberFormat="1" applyFont="1"/>
    <xf numFmtId="173" fontId="4" fillId="0" borderId="0" xfId="0" applyNumberFormat="1" applyFont="1" applyAlignment="1">
      <alignment horizontal="center"/>
    </xf>
    <xf numFmtId="168" fontId="4" fillId="0" borderId="5" xfId="0" applyNumberFormat="1" applyFont="1" applyBorder="1"/>
    <xf numFmtId="168" fontId="4" fillId="0" borderId="4" xfId="0" applyNumberFormat="1" applyFont="1" applyBorder="1"/>
    <xf numFmtId="189" fontId="4" fillId="0" borderId="6" xfId="1" applyNumberFormat="1" applyFont="1" applyFill="1" applyBorder="1"/>
    <xf numFmtId="189" fontId="4" fillId="0" borderId="5" xfId="0" applyNumberFormat="1" applyFont="1" applyBorder="1"/>
    <xf numFmtId="189" fontId="4" fillId="0" borderId="0" xfId="0" applyNumberFormat="1" applyFont="1"/>
    <xf numFmtId="189" fontId="4" fillId="0" borderId="30" xfId="0" applyNumberFormat="1" applyFont="1" applyBorder="1"/>
    <xf numFmtId="189" fontId="4" fillId="0" borderId="17" xfId="1" applyNumberFormat="1" applyFont="1" applyFill="1" applyBorder="1"/>
    <xf numFmtId="173" fontId="4" fillId="0" borderId="36" xfId="1" applyNumberFormat="1" applyFont="1" applyFill="1" applyBorder="1"/>
    <xf numFmtId="176" fontId="4" fillId="0" borderId="6" xfId="2" applyNumberFormat="1" applyFont="1" applyFill="1" applyBorder="1"/>
    <xf numFmtId="0" fontId="4" fillId="0" borderId="32" xfId="0" applyFont="1" applyBorder="1"/>
    <xf numFmtId="0" fontId="4" fillId="0" borderId="34" xfId="0" applyFont="1" applyBorder="1"/>
    <xf numFmtId="0" fontId="4" fillId="0" borderId="28" xfId="0" applyFont="1" applyBorder="1"/>
    <xf numFmtId="174" fontId="4" fillId="0" borderId="2" xfId="0" applyNumberFormat="1" applyFont="1" applyBorder="1"/>
    <xf numFmtId="14" fontId="4" fillId="0" borderId="2" xfId="0" applyNumberFormat="1" applyFont="1" applyBorder="1"/>
    <xf numFmtId="0" fontId="4" fillId="8" borderId="2" xfId="0" applyFont="1" applyFill="1" applyBorder="1"/>
    <xf numFmtId="0" fontId="4" fillId="8" borderId="3" xfId="0" applyFont="1" applyFill="1" applyBorder="1"/>
    <xf numFmtId="0" fontId="4" fillId="8" borderId="0" xfId="0" applyFont="1" applyFill="1"/>
    <xf numFmtId="0" fontId="4" fillId="8" borderId="5" xfId="0" applyFont="1" applyFill="1" applyBorder="1"/>
    <xf numFmtId="0" fontId="4" fillId="8" borderId="8" xfId="0" applyFont="1" applyFill="1" applyBorder="1"/>
    <xf numFmtId="0" fontId="4" fillId="8" borderId="9" xfId="0" applyFont="1" applyFill="1" applyBorder="1"/>
    <xf numFmtId="0" fontId="6" fillId="0" borderId="0" xfId="0" applyFont="1"/>
    <xf numFmtId="168" fontId="6" fillId="0" borderId="0" xfId="0" applyNumberFormat="1" applyFont="1"/>
    <xf numFmtId="20" fontId="3" fillId="0" borderId="0" xfId="0" applyNumberFormat="1" applyFont="1"/>
    <xf numFmtId="0" fontId="3" fillId="0" borderId="0" xfId="0" applyFont="1"/>
    <xf numFmtId="173" fontId="3" fillId="8" borderId="6" xfId="1" applyNumberFormat="1" applyFont="1" applyFill="1" applyBorder="1"/>
    <xf numFmtId="1" fontId="0" fillId="0" borderId="0" xfId="0" applyNumberFormat="1" applyAlignment="1">
      <alignment horizontal="center" vertical="center"/>
    </xf>
    <xf numFmtId="0" fontId="2" fillId="0" borderId="4" xfId="0" applyFont="1" applyBorder="1" applyAlignment="1">
      <alignment horizontal="center"/>
    </xf>
    <xf numFmtId="20" fontId="1" fillId="0" borderId="0" xfId="0" applyNumberFormat="1" applyFont="1"/>
    <xf numFmtId="0" fontId="1" fillId="0" borderId="4" xfId="0" applyFont="1" applyBorder="1" applyAlignment="1">
      <alignment horizontal="center"/>
    </xf>
    <xf numFmtId="1" fontId="52" fillId="0" borderId="0" xfId="0" applyNumberFormat="1" applyFont="1" applyAlignment="1">
      <alignment horizontal="center" vertical="center"/>
    </xf>
    <xf numFmtId="0" fontId="0" fillId="0" borderId="41" xfId="0" applyBorder="1" applyAlignment="1">
      <alignment vertical="top"/>
    </xf>
    <xf numFmtId="0" fontId="74" fillId="0" borderId="0" xfId="0" applyFont="1" applyAlignment="1">
      <alignment wrapText="1"/>
    </xf>
    <xf numFmtId="172" fontId="21" fillId="8" borderId="42" xfId="1" applyNumberFormat="1" applyFont="1" applyFill="1" applyBorder="1" applyAlignment="1">
      <alignment horizontal="right" vertical="center" wrapText="1"/>
    </xf>
    <xf numFmtId="169" fontId="21" fillId="7" borderId="43" xfId="1" applyNumberFormat="1" applyFont="1" applyFill="1" applyBorder="1" applyAlignment="1">
      <alignment horizontal="right" vertical="center" wrapText="1"/>
    </xf>
    <xf numFmtId="169" fontId="21" fillId="7" borderId="44" xfId="1" applyNumberFormat="1" applyFont="1" applyFill="1" applyBorder="1" applyAlignment="1">
      <alignment horizontal="right" vertical="center" wrapText="1"/>
    </xf>
    <xf numFmtId="0" fontId="1" fillId="0" borderId="0" xfId="0" applyFont="1" applyAlignment="1">
      <alignment horizontal="center"/>
    </xf>
    <xf numFmtId="0" fontId="1" fillId="0" borderId="0" xfId="0" applyFont="1"/>
    <xf numFmtId="0" fontId="73" fillId="0" borderId="0" xfId="0" applyFont="1" applyAlignment="1">
      <alignment wrapText="1"/>
    </xf>
    <xf numFmtId="175" fontId="21" fillId="0" borderId="13" xfId="0" applyNumberFormat="1" applyFont="1" applyBorder="1" applyAlignment="1">
      <alignment horizontal="right" vertical="center" wrapText="1"/>
    </xf>
    <xf numFmtId="8" fontId="75" fillId="0" borderId="0" xfId="0" applyNumberFormat="1" applyFont="1" applyAlignment="1">
      <alignment vertical="center" wrapText="1"/>
    </xf>
    <xf numFmtId="0" fontId="76" fillId="0" borderId="0" xfId="0" applyFont="1" applyAlignment="1">
      <alignment horizontal="right"/>
    </xf>
    <xf numFmtId="0" fontId="20" fillId="0" borderId="45" xfId="0" applyFont="1" applyBorder="1" applyAlignment="1">
      <alignment vertical="center" wrapText="1"/>
    </xf>
    <xf numFmtId="3" fontId="28" fillId="0" borderId="46" xfId="0" applyNumberFormat="1" applyFont="1" applyBorder="1"/>
    <xf numFmtId="0" fontId="74" fillId="0" borderId="47" xfId="0" applyFont="1" applyBorder="1" applyAlignment="1">
      <alignment wrapText="1"/>
    </xf>
    <xf numFmtId="0" fontId="74" fillId="0" borderId="48" xfId="0" applyFont="1" applyBorder="1" applyAlignment="1">
      <alignment wrapText="1"/>
    </xf>
    <xf numFmtId="0" fontId="74" fillId="0" borderId="49" xfId="0" applyFont="1" applyBorder="1" applyAlignment="1">
      <alignment wrapText="1"/>
    </xf>
    <xf numFmtId="0" fontId="0" fillId="0" borderId="50" xfId="0" applyBorder="1" applyAlignment="1">
      <alignment vertical="top"/>
    </xf>
    <xf numFmtId="0" fontId="24" fillId="8" borderId="11" xfId="0" applyFont="1" applyFill="1" applyBorder="1" applyAlignment="1">
      <alignment horizontal="center" vertical="center" wrapText="1"/>
    </xf>
    <xf numFmtId="0" fontId="20" fillId="7" borderId="12" xfId="0" applyFont="1" applyFill="1" applyBorder="1" applyAlignment="1">
      <alignment vertical="center" wrapText="1"/>
    </xf>
    <xf numFmtId="175" fontId="21" fillId="7" borderId="13" xfId="0" applyNumberFormat="1" applyFont="1" applyFill="1" applyBorder="1" applyAlignment="1">
      <alignment horizontal="right" vertical="center" wrapText="1"/>
    </xf>
    <xf numFmtId="0" fontId="30" fillId="6" borderId="6" xfId="6" applyFont="1" applyBorder="1" applyAlignment="1">
      <alignment horizontal="center" vertical="center"/>
    </xf>
    <xf numFmtId="0" fontId="30" fillId="6" borderId="15" xfId="6" applyFont="1" applyBorder="1" applyAlignment="1">
      <alignment horizontal="center" vertical="center"/>
    </xf>
    <xf numFmtId="0" fontId="30" fillId="6" borderId="17" xfId="6" applyFont="1" applyBorder="1" applyAlignment="1">
      <alignment horizontal="center" vertical="center"/>
    </xf>
    <xf numFmtId="0" fontId="29" fillId="7" borderId="15" xfId="4" applyFont="1" applyFill="1" applyBorder="1" applyAlignment="1">
      <alignment horizontal="center" vertical="center"/>
    </xf>
    <xf numFmtId="0" fontId="29" fillId="7" borderId="17" xfId="4" applyFont="1" applyFill="1" applyBorder="1" applyAlignment="1">
      <alignment horizontal="center" vertical="center"/>
    </xf>
    <xf numFmtId="0" fontId="4" fillId="0" borderId="8" xfId="0" applyFont="1" applyBorder="1" applyAlignment="1">
      <alignment horizontal="left" vertical="top" wrapText="1"/>
    </xf>
    <xf numFmtId="0" fontId="57" fillId="0" borderId="0" xfId="0" applyFont="1" applyAlignment="1">
      <alignment horizontal="left" vertical="top" wrapText="1"/>
    </xf>
    <xf numFmtId="0" fontId="57" fillId="0" borderId="8" xfId="0" applyFont="1" applyBorder="1" applyAlignment="1">
      <alignment horizontal="left" vertical="top" wrapText="1"/>
    </xf>
    <xf numFmtId="0" fontId="4" fillId="0" borderId="0" xfId="0" applyFont="1" applyAlignment="1">
      <alignment horizontal="left" vertical="top" wrapText="1"/>
    </xf>
    <xf numFmtId="0" fontId="4" fillId="0" borderId="2" xfId="0" applyFont="1" applyBorder="1" applyAlignment="1">
      <alignment horizontal="left" vertical="top"/>
    </xf>
    <xf numFmtId="0" fontId="4" fillId="0" borderId="0" xfId="0" applyFont="1" applyAlignment="1">
      <alignment horizontal="left" vertical="top"/>
    </xf>
    <xf numFmtId="0" fontId="21" fillId="0" borderId="21" xfId="0" applyFont="1" applyBorder="1" applyAlignment="1">
      <alignment horizontal="center" vertical="center" wrapText="1"/>
    </xf>
    <xf numFmtId="0" fontId="21" fillId="0" borderId="0" xfId="0" applyFont="1" applyAlignment="1">
      <alignment horizontal="center" vertical="center" wrapText="1"/>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13" xfId="0" applyFont="1" applyBorder="1" applyAlignment="1">
      <alignment horizontal="center" vertical="center" wrapText="1"/>
    </xf>
    <xf numFmtId="0" fontId="7" fillId="0" borderId="0" xfId="0" applyFont="1" applyAlignment="1">
      <alignment horizontal="center" vertical="top" wrapText="1"/>
    </xf>
    <xf numFmtId="0" fontId="30" fillId="6" borderId="16" xfId="6" applyFont="1" applyBorder="1" applyAlignment="1">
      <alignment horizontal="center" vertical="center"/>
    </xf>
    <xf numFmtId="0" fontId="42" fillId="6" borderId="15" xfId="6" applyFont="1" applyBorder="1" applyAlignment="1">
      <alignment horizontal="center"/>
    </xf>
    <xf numFmtId="0" fontId="42" fillId="6" borderId="16" xfId="6" applyFont="1" applyBorder="1" applyAlignment="1">
      <alignment horizontal="center"/>
    </xf>
    <xf numFmtId="0" fontId="42" fillId="6" borderId="17" xfId="6" applyFont="1" applyBorder="1" applyAlignment="1">
      <alignment horizontal="center"/>
    </xf>
    <xf numFmtId="0" fontId="65" fillId="0" borderId="0" xfId="0" applyFont="1" applyAlignment="1">
      <alignment horizontal="center"/>
    </xf>
    <xf numFmtId="0" fontId="21" fillId="7" borderId="11" xfId="0" applyFont="1" applyFill="1" applyBorder="1" applyAlignment="1">
      <alignment vertical="center" wrapText="1"/>
    </xf>
    <xf numFmtId="0" fontId="21" fillId="7" borderId="13" xfId="0" applyFont="1" applyFill="1" applyBorder="1" applyAlignment="1">
      <alignment vertical="center" wrapText="1"/>
    </xf>
  </cellXfs>
  <cellStyles count="16">
    <cellStyle name="Hyperlink" xfId="5" builtinId="8"/>
    <cellStyle name="Invoer" xfId="6" builtinId="20"/>
    <cellStyle name="Komma" xfId="1" builtinId="3"/>
    <cellStyle name="Komma 2" xfId="8" xr:uid="{8C1D469A-BC20-49F8-895D-CECCCD068309}"/>
    <cellStyle name="Komma 3" xfId="12" xr:uid="{8865B622-BF8F-40D5-8198-A7BDC4F6BEE5}"/>
    <cellStyle name="Procent" xfId="3" builtinId="5"/>
    <cellStyle name="Procent 2" xfId="9" xr:uid="{21ECCA4F-BB9B-4E23-AB72-C984912A5133}"/>
    <cellStyle name="Procent 3" xfId="13" xr:uid="{4F7CCC30-38A1-4DC4-91DF-A4F71F4508CB}"/>
    <cellStyle name="Standaard" xfId="0" builtinId="0"/>
    <cellStyle name="Standaard 2" xfId="4" xr:uid="{00000000-0005-0000-0000-000005000000}"/>
    <cellStyle name="Standaard 2 2" xfId="10" xr:uid="{2901861F-685A-43FE-B57D-52ACCFFEF254}"/>
    <cellStyle name="Standaard 3" xfId="15" xr:uid="{60866033-28F6-4605-BA8C-A969142F0A40}"/>
    <cellStyle name="Standaard 4" xfId="7" xr:uid="{6C75D79A-F805-4411-AD81-50D520FCA21D}"/>
    <cellStyle name="Standaard 5" xfId="14" xr:uid="{0C81E1CC-1F6C-4B3B-ADFA-C92907513A36}"/>
    <cellStyle name="Valuta" xfId="2" builtinId="4"/>
    <cellStyle name="Valuta 2" xfId="11" xr:uid="{47F7C578-CF24-41FB-9DCF-F4664AAF4A0E}"/>
  </cellStyles>
  <dxfs count="2">
    <dxf>
      <fill>
        <patternFill>
          <bgColor theme="6" tint="0.59996337778862885"/>
        </patternFill>
      </fill>
    </dxf>
    <dxf>
      <fill>
        <patternFill>
          <bgColor theme="5" tint="0.59996337778862885"/>
        </patternFill>
      </fill>
    </dxf>
  </dxfs>
  <tableStyles count="0" defaultTableStyle="TableStyleMedium9" defaultPivotStyle="PivotStyleLight16"/>
  <colors>
    <mruColors>
      <color rgb="FFFFCC99"/>
      <color rgb="FFFFFFC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17" Type="http://schemas.openxmlformats.org/officeDocument/2006/relationships/customXml" Target="../ink/ink115.xml"/><Relationship Id="rId21" Type="http://schemas.openxmlformats.org/officeDocument/2006/relationships/customXml" Target="../ink/ink19.xml"/><Relationship Id="rId42" Type="http://schemas.openxmlformats.org/officeDocument/2006/relationships/customXml" Target="../ink/ink40.xml"/><Relationship Id="rId63" Type="http://schemas.openxmlformats.org/officeDocument/2006/relationships/customXml" Target="../ink/ink61.xml"/><Relationship Id="rId84" Type="http://schemas.openxmlformats.org/officeDocument/2006/relationships/customXml" Target="../ink/ink82.xml"/><Relationship Id="rId138" Type="http://schemas.openxmlformats.org/officeDocument/2006/relationships/customXml" Target="../ink/ink136.xml"/><Relationship Id="rId159" Type="http://schemas.openxmlformats.org/officeDocument/2006/relationships/customXml" Target="../ink/ink157.xml"/><Relationship Id="rId170" Type="http://schemas.openxmlformats.org/officeDocument/2006/relationships/customXml" Target="../ink/ink168.xml"/><Relationship Id="rId191" Type="http://schemas.openxmlformats.org/officeDocument/2006/relationships/customXml" Target="../ink/ink189.xml"/><Relationship Id="rId205" Type="http://schemas.openxmlformats.org/officeDocument/2006/relationships/customXml" Target="../ink/ink203.xml"/><Relationship Id="rId107" Type="http://schemas.openxmlformats.org/officeDocument/2006/relationships/customXml" Target="../ink/ink105.xml"/><Relationship Id="rId11" Type="http://schemas.openxmlformats.org/officeDocument/2006/relationships/customXml" Target="../ink/ink9.xml"/><Relationship Id="rId32" Type="http://schemas.openxmlformats.org/officeDocument/2006/relationships/customXml" Target="../ink/ink30.xml"/><Relationship Id="rId53" Type="http://schemas.openxmlformats.org/officeDocument/2006/relationships/customXml" Target="../ink/ink51.xml"/><Relationship Id="rId74" Type="http://schemas.openxmlformats.org/officeDocument/2006/relationships/customXml" Target="../ink/ink72.xml"/><Relationship Id="rId128" Type="http://schemas.openxmlformats.org/officeDocument/2006/relationships/customXml" Target="../ink/ink126.xml"/><Relationship Id="rId149" Type="http://schemas.openxmlformats.org/officeDocument/2006/relationships/customXml" Target="../ink/ink147.xml"/><Relationship Id="rId5" Type="http://schemas.openxmlformats.org/officeDocument/2006/relationships/customXml" Target="../ink/ink3.xml"/><Relationship Id="rId95" Type="http://schemas.openxmlformats.org/officeDocument/2006/relationships/customXml" Target="../ink/ink93.xml"/><Relationship Id="rId160" Type="http://schemas.openxmlformats.org/officeDocument/2006/relationships/customXml" Target="../ink/ink158.xml"/><Relationship Id="rId181" Type="http://schemas.openxmlformats.org/officeDocument/2006/relationships/customXml" Target="../ink/ink179.xml"/><Relationship Id="rId22" Type="http://schemas.openxmlformats.org/officeDocument/2006/relationships/customXml" Target="../ink/ink20.xml"/><Relationship Id="rId43" Type="http://schemas.openxmlformats.org/officeDocument/2006/relationships/customXml" Target="../ink/ink41.xml"/><Relationship Id="rId64" Type="http://schemas.openxmlformats.org/officeDocument/2006/relationships/customXml" Target="../ink/ink62.xml"/><Relationship Id="rId118" Type="http://schemas.openxmlformats.org/officeDocument/2006/relationships/customXml" Target="../ink/ink116.xml"/><Relationship Id="rId139" Type="http://schemas.openxmlformats.org/officeDocument/2006/relationships/customXml" Target="../ink/ink137.xml"/><Relationship Id="rId85" Type="http://schemas.openxmlformats.org/officeDocument/2006/relationships/customXml" Target="../ink/ink83.xml"/><Relationship Id="rId150" Type="http://schemas.openxmlformats.org/officeDocument/2006/relationships/customXml" Target="../ink/ink148.xml"/><Relationship Id="rId171" Type="http://schemas.openxmlformats.org/officeDocument/2006/relationships/customXml" Target="../ink/ink169.xml"/><Relationship Id="rId192" Type="http://schemas.openxmlformats.org/officeDocument/2006/relationships/customXml" Target="../ink/ink190.xml"/><Relationship Id="rId206" Type="http://schemas.openxmlformats.org/officeDocument/2006/relationships/customXml" Target="../ink/ink204.xml"/><Relationship Id="rId12" Type="http://schemas.openxmlformats.org/officeDocument/2006/relationships/customXml" Target="../ink/ink10.xml"/><Relationship Id="rId33" Type="http://schemas.openxmlformats.org/officeDocument/2006/relationships/customXml" Target="../ink/ink31.xml"/><Relationship Id="rId108" Type="http://schemas.openxmlformats.org/officeDocument/2006/relationships/customXml" Target="../ink/ink106.xml"/><Relationship Id="rId129" Type="http://schemas.openxmlformats.org/officeDocument/2006/relationships/customXml" Target="../ink/ink127.xml"/><Relationship Id="rId54" Type="http://schemas.openxmlformats.org/officeDocument/2006/relationships/customXml" Target="../ink/ink52.xml"/><Relationship Id="rId75" Type="http://schemas.openxmlformats.org/officeDocument/2006/relationships/customXml" Target="../ink/ink73.xml"/><Relationship Id="rId96" Type="http://schemas.openxmlformats.org/officeDocument/2006/relationships/customXml" Target="../ink/ink94.xml"/><Relationship Id="rId140" Type="http://schemas.openxmlformats.org/officeDocument/2006/relationships/customXml" Target="../ink/ink138.xml"/><Relationship Id="rId161" Type="http://schemas.openxmlformats.org/officeDocument/2006/relationships/customXml" Target="../ink/ink159.xml"/><Relationship Id="rId182" Type="http://schemas.openxmlformats.org/officeDocument/2006/relationships/customXml" Target="../ink/ink180.xml"/><Relationship Id="rId6" Type="http://schemas.openxmlformats.org/officeDocument/2006/relationships/customXml" Target="../ink/ink4.xml"/><Relationship Id="rId23" Type="http://schemas.openxmlformats.org/officeDocument/2006/relationships/customXml" Target="../ink/ink21.xml"/><Relationship Id="rId119" Type="http://schemas.openxmlformats.org/officeDocument/2006/relationships/customXml" Target="../ink/ink117.xml"/><Relationship Id="rId44" Type="http://schemas.openxmlformats.org/officeDocument/2006/relationships/customXml" Target="../ink/ink42.xml"/><Relationship Id="rId65" Type="http://schemas.openxmlformats.org/officeDocument/2006/relationships/customXml" Target="../ink/ink63.xml"/><Relationship Id="rId86" Type="http://schemas.openxmlformats.org/officeDocument/2006/relationships/customXml" Target="../ink/ink84.xml"/><Relationship Id="rId130" Type="http://schemas.openxmlformats.org/officeDocument/2006/relationships/customXml" Target="../ink/ink128.xml"/><Relationship Id="rId151" Type="http://schemas.openxmlformats.org/officeDocument/2006/relationships/customXml" Target="../ink/ink149.xml"/><Relationship Id="rId172" Type="http://schemas.openxmlformats.org/officeDocument/2006/relationships/customXml" Target="../ink/ink170.xml"/><Relationship Id="rId193" Type="http://schemas.openxmlformats.org/officeDocument/2006/relationships/customXml" Target="../ink/ink191.xml"/><Relationship Id="rId207" Type="http://schemas.openxmlformats.org/officeDocument/2006/relationships/customXml" Target="../ink/ink205.xml"/><Relationship Id="rId13" Type="http://schemas.openxmlformats.org/officeDocument/2006/relationships/customXml" Target="../ink/ink11.xml"/><Relationship Id="rId109" Type="http://schemas.openxmlformats.org/officeDocument/2006/relationships/customXml" Target="../ink/ink107.xml"/><Relationship Id="rId34" Type="http://schemas.openxmlformats.org/officeDocument/2006/relationships/customXml" Target="../ink/ink32.xml"/><Relationship Id="rId55" Type="http://schemas.openxmlformats.org/officeDocument/2006/relationships/customXml" Target="../ink/ink53.xml"/><Relationship Id="rId76" Type="http://schemas.openxmlformats.org/officeDocument/2006/relationships/customXml" Target="../ink/ink74.xml"/><Relationship Id="rId97" Type="http://schemas.openxmlformats.org/officeDocument/2006/relationships/customXml" Target="../ink/ink95.xml"/><Relationship Id="rId120" Type="http://schemas.openxmlformats.org/officeDocument/2006/relationships/customXml" Target="../ink/ink118.xml"/><Relationship Id="rId141" Type="http://schemas.openxmlformats.org/officeDocument/2006/relationships/customXml" Target="../ink/ink139.xml"/><Relationship Id="rId7" Type="http://schemas.openxmlformats.org/officeDocument/2006/relationships/customXml" Target="../ink/ink5.xml"/><Relationship Id="rId162" Type="http://schemas.openxmlformats.org/officeDocument/2006/relationships/customXml" Target="../ink/ink160.xml"/><Relationship Id="rId183" Type="http://schemas.openxmlformats.org/officeDocument/2006/relationships/customXml" Target="../ink/ink181.xml"/><Relationship Id="rId24" Type="http://schemas.openxmlformats.org/officeDocument/2006/relationships/customXml" Target="../ink/ink22.xml"/><Relationship Id="rId40" Type="http://schemas.openxmlformats.org/officeDocument/2006/relationships/customXml" Target="../ink/ink38.xml"/><Relationship Id="rId45" Type="http://schemas.openxmlformats.org/officeDocument/2006/relationships/customXml" Target="../ink/ink43.xml"/><Relationship Id="rId66" Type="http://schemas.openxmlformats.org/officeDocument/2006/relationships/customXml" Target="../ink/ink64.xml"/><Relationship Id="rId87" Type="http://schemas.openxmlformats.org/officeDocument/2006/relationships/customXml" Target="../ink/ink85.xml"/><Relationship Id="rId110" Type="http://schemas.openxmlformats.org/officeDocument/2006/relationships/customXml" Target="../ink/ink108.xml"/><Relationship Id="rId115" Type="http://schemas.openxmlformats.org/officeDocument/2006/relationships/customXml" Target="../ink/ink113.xml"/><Relationship Id="rId131" Type="http://schemas.openxmlformats.org/officeDocument/2006/relationships/customXml" Target="../ink/ink129.xml"/><Relationship Id="rId136" Type="http://schemas.openxmlformats.org/officeDocument/2006/relationships/customXml" Target="../ink/ink134.xml"/><Relationship Id="rId157" Type="http://schemas.openxmlformats.org/officeDocument/2006/relationships/customXml" Target="../ink/ink155.xml"/><Relationship Id="rId178" Type="http://schemas.openxmlformats.org/officeDocument/2006/relationships/customXml" Target="../ink/ink176.xml"/><Relationship Id="rId61" Type="http://schemas.openxmlformats.org/officeDocument/2006/relationships/customXml" Target="../ink/ink59.xml"/><Relationship Id="rId82" Type="http://schemas.openxmlformats.org/officeDocument/2006/relationships/customXml" Target="../ink/ink80.xml"/><Relationship Id="rId152" Type="http://schemas.openxmlformats.org/officeDocument/2006/relationships/customXml" Target="../ink/ink150.xml"/><Relationship Id="rId173" Type="http://schemas.openxmlformats.org/officeDocument/2006/relationships/customXml" Target="../ink/ink171.xml"/><Relationship Id="rId194" Type="http://schemas.openxmlformats.org/officeDocument/2006/relationships/customXml" Target="../ink/ink192.xml"/><Relationship Id="rId199" Type="http://schemas.openxmlformats.org/officeDocument/2006/relationships/customXml" Target="../ink/ink197.xml"/><Relationship Id="rId203" Type="http://schemas.openxmlformats.org/officeDocument/2006/relationships/customXml" Target="../ink/ink201.xml"/><Relationship Id="rId19" Type="http://schemas.openxmlformats.org/officeDocument/2006/relationships/customXml" Target="../ink/ink17.xml"/><Relationship Id="rId14" Type="http://schemas.openxmlformats.org/officeDocument/2006/relationships/customXml" Target="../ink/ink12.xml"/><Relationship Id="rId30" Type="http://schemas.openxmlformats.org/officeDocument/2006/relationships/customXml" Target="../ink/ink28.xml"/><Relationship Id="rId35" Type="http://schemas.openxmlformats.org/officeDocument/2006/relationships/customXml" Target="../ink/ink33.xml"/><Relationship Id="rId56" Type="http://schemas.openxmlformats.org/officeDocument/2006/relationships/customXml" Target="../ink/ink54.xml"/><Relationship Id="rId77" Type="http://schemas.openxmlformats.org/officeDocument/2006/relationships/customXml" Target="../ink/ink75.xml"/><Relationship Id="rId100" Type="http://schemas.openxmlformats.org/officeDocument/2006/relationships/customXml" Target="../ink/ink98.xml"/><Relationship Id="rId105" Type="http://schemas.openxmlformats.org/officeDocument/2006/relationships/customXml" Target="../ink/ink103.xml"/><Relationship Id="rId126" Type="http://schemas.openxmlformats.org/officeDocument/2006/relationships/customXml" Target="../ink/ink124.xml"/><Relationship Id="rId147" Type="http://schemas.openxmlformats.org/officeDocument/2006/relationships/customXml" Target="../ink/ink145.xml"/><Relationship Id="rId168" Type="http://schemas.openxmlformats.org/officeDocument/2006/relationships/customXml" Target="../ink/ink166.xml"/><Relationship Id="rId8" Type="http://schemas.openxmlformats.org/officeDocument/2006/relationships/customXml" Target="../ink/ink6.xml"/><Relationship Id="rId51" Type="http://schemas.openxmlformats.org/officeDocument/2006/relationships/customXml" Target="../ink/ink49.xml"/><Relationship Id="rId72" Type="http://schemas.openxmlformats.org/officeDocument/2006/relationships/customXml" Target="../ink/ink70.xml"/><Relationship Id="rId93" Type="http://schemas.openxmlformats.org/officeDocument/2006/relationships/customXml" Target="../ink/ink91.xml"/><Relationship Id="rId98" Type="http://schemas.openxmlformats.org/officeDocument/2006/relationships/customXml" Target="../ink/ink96.xml"/><Relationship Id="rId121" Type="http://schemas.openxmlformats.org/officeDocument/2006/relationships/customXml" Target="../ink/ink119.xml"/><Relationship Id="rId142" Type="http://schemas.openxmlformats.org/officeDocument/2006/relationships/customXml" Target="../ink/ink140.xml"/><Relationship Id="rId163" Type="http://schemas.openxmlformats.org/officeDocument/2006/relationships/customXml" Target="../ink/ink161.xml"/><Relationship Id="rId184" Type="http://schemas.openxmlformats.org/officeDocument/2006/relationships/customXml" Target="../ink/ink182.xml"/><Relationship Id="rId189" Type="http://schemas.openxmlformats.org/officeDocument/2006/relationships/customXml" Target="../ink/ink187.xml"/><Relationship Id="rId3" Type="http://schemas.openxmlformats.org/officeDocument/2006/relationships/customXml" Target="../ink/ink2.xml"/><Relationship Id="rId25" Type="http://schemas.openxmlformats.org/officeDocument/2006/relationships/customXml" Target="../ink/ink23.xml"/><Relationship Id="rId46" Type="http://schemas.openxmlformats.org/officeDocument/2006/relationships/customXml" Target="../ink/ink44.xml"/><Relationship Id="rId67" Type="http://schemas.openxmlformats.org/officeDocument/2006/relationships/customXml" Target="../ink/ink65.xml"/><Relationship Id="rId116" Type="http://schemas.openxmlformats.org/officeDocument/2006/relationships/customXml" Target="../ink/ink114.xml"/><Relationship Id="rId137" Type="http://schemas.openxmlformats.org/officeDocument/2006/relationships/customXml" Target="../ink/ink135.xml"/><Relationship Id="rId158" Type="http://schemas.openxmlformats.org/officeDocument/2006/relationships/customXml" Target="../ink/ink156.xml"/><Relationship Id="rId20" Type="http://schemas.openxmlformats.org/officeDocument/2006/relationships/customXml" Target="../ink/ink18.xml"/><Relationship Id="rId41" Type="http://schemas.openxmlformats.org/officeDocument/2006/relationships/customXml" Target="../ink/ink39.xml"/><Relationship Id="rId62" Type="http://schemas.openxmlformats.org/officeDocument/2006/relationships/customXml" Target="../ink/ink60.xml"/><Relationship Id="rId83" Type="http://schemas.openxmlformats.org/officeDocument/2006/relationships/customXml" Target="../ink/ink81.xml"/><Relationship Id="rId88" Type="http://schemas.openxmlformats.org/officeDocument/2006/relationships/customXml" Target="../ink/ink86.xml"/><Relationship Id="rId111" Type="http://schemas.openxmlformats.org/officeDocument/2006/relationships/customXml" Target="../ink/ink109.xml"/><Relationship Id="rId132" Type="http://schemas.openxmlformats.org/officeDocument/2006/relationships/customXml" Target="../ink/ink130.xml"/><Relationship Id="rId153" Type="http://schemas.openxmlformats.org/officeDocument/2006/relationships/customXml" Target="../ink/ink151.xml"/><Relationship Id="rId174" Type="http://schemas.openxmlformats.org/officeDocument/2006/relationships/customXml" Target="../ink/ink172.xml"/><Relationship Id="rId179" Type="http://schemas.openxmlformats.org/officeDocument/2006/relationships/customXml" Target="../ink/ink177.xml"/><Relationship Id="rId195" Type="http://schemas.openxmlformats.org/officeDocument/2006/relationships/customXml" Target="../ink/ink193.xml"/><Relationship Id="rId190" Type="http://schemas.openxmlformats.org/officeDocument/2006/relationships/customXml" Target="../ink/ink188.xml"/><Relationship Id="rId204" Type="http://schemas.openxmlformats.org/officeDocument/2006/relationships/customXml" Target="../ink/ink202.xml"/><Relationship Id="rId15" Type="http://schemas.openxmlformats.org/officeDocument/2006/relationships/customXml" Target="../ink/ink13.xml"/><Relationship Id="rId36" Type="http://schemas.openxmlformats.org/officeDocument/2006/relationships/customXml" Target="../ink/ink34.xml"/><Relationship Id="rId57" Type="http://schemas.openxmlformats.org/officeDocument/2006/relationships/customXml" Target="../ink/ink55.xml"/><Relationship Id="rId106" Type="http://schemas.openxmlformats.org/officeDocument/2006/relationships/customXml" Target="../ink/ink104.xml"/><Relationship Id="rId127" Type="http://schemas.openxmlformats.org/officeDocument/2006/relationships/customXml" Target="../ink/ink125.xml"/><Relationship Id="rId10" Type="http://schemas.openxmlformats.org/officeDocument/2006/relationships/customXml" Target="../ink/ink8.xml"/><Relationship Id="rId31" Type="http://schemas.openxmlformats.org/officeDocument/2006/relationships/customXml" Target="../ink/ink29.xml"/><Relationship Id="rId52" Type="http://schemas.openxmlformats.org/officeDocument/2006/relationships/customXml" Target="../ink/ink50.xml"/><Relationship Id="rId73" Type="http://schemas.openxmlformats.org/officeDocument/2006/relationships/customXml" Target="../ink/ink71.xml"/><Relationship Id="rId78" Type="http://schemas.openxmlformats.org/officeDocument/2006/relationships/customXml" Target="../ink/ink76.xml"/><Relationship Id="rId94" Type="http://schemas.openxmlformats.org/officeDocument/2006/relationships/customXml" Target="../ink/ink92.xml"/><Relationship Id="rId99" Type="http://schemas.openxmlformats.org/officeDocument/2006/relationships/customXml" Target="../ink/ink97.xml"/><Relationship Id="rId101" Type="http://schemas.openxmlformats.org/officeDocument/2006/relationships/customXml" Target="../ink/ink99.xml"/><Relationship Id="rId122" Type="http://schemas.openxmlformats.org/officeDocument/2006/relationships/customXml" Target="../ink/ink120.xml"/><Relationship Id="rId143" Type="http://schemas.openxmlformats.org/officeDocument/2006/relationships/customXml" Target="../ink/ink141.xml"/><Relationship Id="rId148" Type="http://schemas.openxmlformats.org/officeDocument/2006/relationships/customXml" Target="../ink/ink146.xml"/><Relationship Id="rId164" Type="http://schemas.openxmlformats.org/officeDocument/2006/relationships/customXml" Target="../ink/ink162.xml"/><Relationship Id="rId169" Type="http://schemas.openxmlformats.org/officeDocument/2006/relationships/customXml" Target="../ink/ink167.xml"/><Relationship Id="rId185" Type="http://schemas.openxmlformats.org/officeDocument/2006/relationships/customXml" Target="../ink/ink183.xml"/><Relationship Id="rId4" Type="http://schemas.openxmlformats.org/officeDocument/2006/relationships/image" Target="../media/image2.png"/><Relationship Id="rId9" Type="http://schemas.openxmlformats.org/officeDocument/2006/relationships/customXml" Target="../ink/ink7.xml"/><Relationship Id="rId180" Type="http://schemas.openxmlformats.org/officeDocument/2006/relationships/customXml" Target="../ink/ink178.xml"/><Relationship Id="rId26" Type="http://schemas.openxmlformats.org/officeDocument/2006/relationships/customXml" Target="../ink/ink24.xml"/><Relationship Id="rId47" Type="http://schemas.openxmlformats.org/officeDocument/2006/relationships/customXml" Target="../ink/ink45.xml"/><Relationship Id="rId68" Type="http://schemas.openxmlformats.org/officeDocument/2006/relationships/customXml" Target="../ink/ink66.xml"/><Relationship Id="rId89" Type="http://schemas.openxmlformats.org/officeDocument/2006/relationships/customXml" Target="../ink/ink87.xml"/><Relationship Id="rId112" Type="http://schemas.openxmlformats.org/officeDocument/2006/relationships/customXml" Target="../ink/ink110.xml"/><Relationship Id="rId133" Type="http://schemas.openxmlformats.org/officeDocument/2006/relationships/customXml" Target="../ink/ink131.xml"/><Relationship Id="rId154" Type="http://schemas.openxmlformats.org/officeDocument/2006/relationships/customXml" Target="../ink/ink152.xml"/><Relationship Id="rId175" Type="http://schemas.openxmlformats.org/officeDocument/2006/relationships/customXml" Target="../ink/ink173.xml"/><Relationship Id="rId196" Type="http://schemas.openxmlformats.org/officeDocument/2006/relationships/customXml" Target="../ink/ink194.xml"/><Relationship Id="rId200" Type="http://schemas.openxmlformats.org/officeDocument/2006/relationships/customXml" Target="../ink/ink198.xml"/><Relationship Id="rId16" Type="http://schemas.openxmlformats.org/officeDocument/2006/relationships/customXml" Target="../ink/ink14.xml"/><Relationship Id="rId37" Type="http://schemas.openxmlformats.org/officeDocument/2006/relationships/customXml" Target="../ink/ink35.xml"/><Relationship Id="rId58" Type="http://schemas.openxmlformats.org/officeDocument/2006/relationships/customXml" Target="../ink/ink56.xml"/><Relationship Id="rId79" Type="http://schemas.openxmlformats.org/officeDocument/2006/relationships/customXml" Target="../ink/ink77.xml"/><Relationship Id="rId102" Type="http://schemas.openxmlformats.org/officeDocument/2006/relationships/customXml" Target="../ink/ink100.xml"/><Relationship Id="rId123" Type="http://schemas.openxmlformats.org/officeDocument/2006/relationships/customXml" Target="../ink/ink121.xml"/><Relationship Id="rId144" Type="http://schemas.openxmlformats.org/officeDocument/2006/relationships/customXml" Target="../ink/ink142.xml"/><Relationship Id="rId90" Type="http://schemas.openxmlformats.org/officeDocument/2006/relationships/customXml" Target="../ink/ink88.xml"/><Relationship Id="rId165" Type="http://schemas.openxmlformats.org/officeDocument/2006/relationships/customXml" Target="../ink/ink163.xml"/><Relationship Id="rId186" Type="http://schemas.openxmlformats.org/officeDocument/2006/relationships/customXml" Target="../ink/ink184.xml"/><Relationship Id="rId27" Type="http://schemas.openxmlformats.org/officeDocument/2006/relationships/customXml" Target="../ink/ink25.xml"/><Relationship Id="rId48" Type="http://schemas.openxmlformats.org/officeDocument/2006/relationships/customXml" Target="../ink/ink46.xml"/><Relationship Id="rId69" Type="http://schemas.openxmlformats.org/officeDocument/2006/relationships/customXml" Target="../ink/ink67.xml"/><Relationship Id="rId113" Type="http://schemas.openxmlformats.org/officeDocument/2006/relationships/customXml" Target="../ink/ink111.xml"/><Relationship Id="rId134" Type="http://schemas.openxmlformats.org/officeDocument/2006/relationships/customXml" Target="../ink/ink132.xml"/><Relationship Id="rId80" Type="http://schemas.openxmlformats.org/officeDocument/2006/relationships/customXml" Target="../ink/ink78.xml"/><Relationship Id="rId155" Type="http://schemas.openxmlformats.org/officeDocument/2006/relationships/customXml" Target="../ink/ink153.xml"/><Relationship Id="rId176" Type="http://schemas.openxmlformats.org/officeDocument/2006/relationships/customXml" Target="../ink/ink174.xml"/><Relationship Id="rId197" Type="http://schemas.openxmlformats.org/officeDocument/2006/relationships/customXml" Target="../ink/ink195.xml"/><Relationship Id="rId201" Type="http://schemas.openxmlformats.org/officeDocument/2006/relationships/customXml" Target="../ink/ink199.xml"/><Relationship Id="rId17" Type="http://schemas.openxmlformats.org/officeDocument/2006/relationships/customXml" Target="../ink/ink15.xml"/><Relationship Id="rId38" Type="http://schemas.openxmlformats.org/officeDocument/2006/relationships/customXml" Target="../ink/ink36.xml"/><Relationship Id="rId59" Type="http://schemas.openxmlformats.org/officeDocument/2006/relationships/customXml" Target="../ink/ink57.xml"/><Relationship Id="rId103" Type="http://schemas.openxmlformats.org/officeDocument/2006/relationships/customXml" Target="../ink/ink101.xml"/><Relationship Id="rId124" Type="http://schemas.openxmlformats.org/officeDocument/2006/relationships/customXml" Target="../ink/ink122.xml"/><Relationship Id="rId70" Type="http://schemas.openxmlformats.org/officeDocument/2006/relationships/customXml" Target="../ink/ink68.xml"/><Relationship Id="rId91" Type="http://schemas.openxmlformats.org/officeDocument/2006/relationships/customXml" Target="../ink/ink89.xml"/><Relationship Id="rId145" Type="http://schemas.openxmlformats.org/officeDocument/2006/relationships/customXml" Target="../ink/ink143.xml"/><Relationship Id="rId166" Type="http://schemas.openxmlformats.org/officeDocument/2006/relationships/customXml" Target="../ink/ink164.xml"/><Relationship Id="rId187" Type="http://schemas.openxmlformats.org/officeDocument/2006/relationships/customXml" Target="../ink/ink185.xml"/><Relationship Id="rId1" Type="http://schemas.openxmlformats.org/officeDocument/2006/relationships/customXml" Target="../ink/ink1.xml"/><Relationship Id="rId28" Type="http://schemas.openxmlformats.org/officeDocument/2006/relationships/customXml" Target="../ink/ink26.xml"/><Relationship Id="rId49" Type="http://schemas.openxmlformats.org/officeDocument/2006/relationships/customXml" Target="../ink/ink47.xml"/><Relationship Id="rId114" Type="http://schemas.openxmlformats.org/officeDocument/2006/relationships/customXml" Target="../ink/ink112.xml"/><Relationship Id="rId60" Type="http://schemas.openxmlformats.org/officeDocument/2006/relationships/customXml" Target="../ink/ink58.xml"/><Relationship Id="rId81" Type="http://schemas.openxmlformats.org/officeDocument/2006/relationships/customXml" Target="../ink/ink79.xml"/><Relationship Id="rId135" Type="http://schemas.openxmlformats.org/officeDocument/2006/relationships/customXml" Target="../ink/ink133.xml"/><Relationship Id="rId156" Type="http://schemas.openxmlformats.org/officeDocument/2006/relationships/customXml" Target="../ink/ink154.xml"/><Relationship Id="rId177" Type="http://schemas.openxmlformats.org/officeDocument/2006/relationships/customXml" Target="../ink/ink175.xml"/><Relationship Id="rId198" Type="http://schemas.openxmlformats.org/officeDocument/2006/relationships/customXml" Target="../ink/ink196.xml"/><Relationship Id="rId202" Type="http://schemas.openxmlformats.org/officeDocument/2006/relationships/customXml" Target="../ink/ink200.xml"/><Relationship Id="rId18" Type="http://schemas.openxmlformats.org/officeDocument/2006/relationships/customXml" Target="../ink/ink16.xml"/><Relationship Id="rId39" Type="http://schemas.openxmlformats.org/officeDocument/2006/relationships/customXml" Target="../ink/ink37.xml"/><Relationship Id="rId50" Type="http://schemas.openxmlformats.org/officeDocument/2006/relationships/customXml" Target="../ink/ink48.xml"/><Relationship Id="rId104" Type="http://schemas.openxmlformats.org/officeDocument/2006/relationships/customXml" Target="../ink/ink102.xml"/><Relationship Id="rId125" Type="http://schemas.openxmlformats.org/officeDocument/2006/relationships/customXml" Target="../ink/ink123.xml"/><Relationship Id="rId146" Type="http://schemas.openxmlformats.org/officeDocument/2006/relationships/customXml" Target="../ink/ink144.xml"/><Relationship Id="rId167" Type="http://schemas.openxmlformats.org/officeDocument/2006/relationships/customXml" Target="../ink/ink165.xml"/><Relationship Id="rId188" Type="http://schemas.openxmlformats.org/officeDocument/2006/relationships/customXml" Target="../ink/ink186.xml"/><Relationship Id="rId71" Type="http://schemas.openxmlformats.org/officeDocument/2006/relationships/customXml" Target="../ink/ink69.xml"/><Relationship Id="rId92" Type="http://schemas.openxmlformats.org/officeDocument/2006/relationships/customXml" Target="../ink/ink90.xml"/><Relationship Id="rId2" Type="http://schemas.openxmlformats.org/officeDocument/2006/relationships/image" Target="../media/image1.png"/><Relationship Id="rId29" Type="http://schemas.openxmlformats.org/officeDocument/2006/relationships/customXml" Target="../ink/ink27.xml"/></Relationships>
</file>

<file path=xl/drawings/drawing1.xml><?xml version="1.0" encoding="utf-8"?>
<xdr:wsDr xmlns:xdr="http://schemas.openxmlformats.org/drawingml/2006/spreadsheetDrawing" xmlns:a="http://schemas.openxmlformats.org/drawingml/2006/main">
  <xdr:twoCellAnchor editAs="oneCell">
    <xdr:from>
      <xdr:col>8</xdr:col>
      <xdr:colOff>9210</xdr:colOff>
      <xdr:row>97</xdr:row>
      <xdr:rowOff>66060</xdr:rowOff>
    </xdr:from>
    <xdr:to>
      <xdr:col>8</xdr:col>
      <xdr:colOff>19095</xdr:colOff>
      <xdr:row>97</xdr:row>
      <xdr:rowOff>67605</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2" name="Inkt 1">
              <a:extLst>
                <a:ext uri="{FF2B5EF4-FFF2-40B4-BE49-F238E27FC236}">
                  <a16:creationId xmlns:a16="http://schemas.microsoft.com/office/drawing/2014/main" id="{FB77C6FC-F25C-4D65-93B7-6C890209B9DA}"/>
                </a:ext>
              </a:extLst>
            </xdr14:cNvPr>
            <xdr14:cNvContentPartPr/>
          </xdr14:nvContentPartPr>
          <xdr14:nvPr macro=""/>
          <xdr14:xfrm>
            <a:off x="7457760" y="19373235"/>
            <a:ext cx="360" cy="360"/>
          </xdr14:xfrm>
        </xdr:contentPart>
      </mc:Choice>
      <mc:Fallback xmlns="">
        <xdr:pic>
          <xdr:nvPicPr>
            <xdr:cNvPr id="2" name="Inkt 1">
              <a:extLst>
                <a:ext uri="{FF2B5EF4-FFF2-40B4-BE49-F238E27FC236}">
                  <a16:creationId xmlns:a16="http://schemas.microsoft.com/office/drawing/2014/main" id="{FB77C6FC-F25C-4D65-93B7-6C890209B9DA}"/>
                </a:ext>
              </a:extLst>
            </xdr:cNvPr>
            <xdr:cNvPicPr/>
          </xdr:nvPicPr>
          <xdr:blipFill>
            <a:blip xmlns:r="http://schemas.openxmlformats.org/officeDocument/2006/relationships" r:embed="rId2"/>
            <a:stretch>
              <a:fillRect/>
            </a:stretch>
          </xdr:blipFill>
          <xdr:spPr>
            <a:xfrm>
              <a:off x="7449120" y="19364595"/>
              <a:ext cx="18000" cy="18000"/>
            </a:xfrm>
            <a:prstGeom prst="rect">
              <a:avLst/>
            </a:prstGeom>
          </xdr:spPr>
        </xdr:pic>
      </mc:Fallback>
    </mc:AlternateContent>
    <xdr:clientData/>
  </xdr:twoCellAnchor>
  <xdr:twoCellAnchor editAs="oneCell">
    <xdr:from>
      <xdr:col>6</xdr:col>
      <xdr:colOff>752190</xdr:colOff>
      <xdr:row>108</xdr:row>
      <xdr:rowOff>0</xdr:rowOff>
    </xdr:from>
    <xdr:to>
      <xdr:col>6</xdr:col>
      <xdr:colOff>753735</xdr:colOff>
      <xdr:row>108</xdr:row>
      <xdr:rowOff>21450</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3" name="Inkt 2">
              <a:extLst>
                <a:ext uri="{FF2B5EF4-FFF2-40B4-BE49-F238E27FC236}">
                  <a16:creationId xmlns:a16="http://schemas.microsoft.com/office/drawing/2014/main" id="{26E02E05-EEC1-46C0-B735-CC3220B99778}"/>
                </a:ext>
              </a:extLst>
            </xdr14:cNvPr>
            <xdr14:cNvContentPartPr/>
          </xdr14:nvContentPartPr>
          <xdr14:nvPr macro=""/>
          <xdr14:xfrm>
            <a:off x="6105240" y="22061715"/>
            <a:ext cx="360" cy="17640"/>
          </xdr14:xfrm>
        </xdr:contentPart>
      </mc:Choice>
      <mc:Fallback xmlns="">
        <xdr:pic>
          <xdr:nvPicPr>
            <xdr:cNvPr id="3" name="Inkt 2">
              <a:extLst>
                <a:ext uri="{FF2B5EF4-FFF2-40B4-BE49-F238E27FC236}">
                  <a16:creationId xmlns:a16="http://schemas.microsoft.com/office/drawing/2014/main" id="{26E02E05-EEC1-46C0-B735-CC3220B99778}"/>
                </a:ext>
              </a:extLst>
            </xdr:cNvPr>
            <xdr:cNvPicPr/>
          </xdr:nvPicPr>
          <xdr:blipFill>
            <a:blip xmlns:r="http://schemas.openxmlformats.org/officeDocument/2006/relationships" r:embed="rId4"/>
            <a:stretch>
              <a:fillRect/>
            </a:stretch>
          </xdr:blipFill>
          <xdr:spPr>
            <a:xfrm>
              <a:off x="6096600" y="22052715"/>
              <a:ext cx="18000" cy="35280"/>
            </a:xfrm>
            <a:prstGeom prst="rect">
              <a:avLst/>
            </a:prstGeom>
          </xdr:spPr>
        </xdr:pic>
      </mc:Fallback>
    </mc:AlternateContent>
    <xdr:clientData/>
  </xdr:twoCellAnchor>
  <xdr:twoCellAnchor editAs="oneCell">
    <xdr:from>
      <xdr:col>2</xdr:col>
      <xdr:colOff>475785</xdr:colOff>
      <xdr:row>76</xdr:row>
      <xdr:rowOff>0</xdr:rowOff>
    </xdr:from>
    <xdr:to>
      <xdr:col>2</xdr:col>
      <xdr:colOff>479955</xdr:colOff>
      <xdr:row>76</xdr:row>
      <xdr:rowOff>360</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4" name="Inkt 3">
              <a:extLst>
                <a:ext uri="{FF2B5EF4-FFF2-40B4-BE49-F238E27FC236}">
                  <a16:creationId xmlns:a16="http://schemas.microsoft.com/office/drawing/2014/main" id="{2CDE3E89-11EF-44B9-A648-B4AFC1241670}"/>
                </a:ext>
              </a:extLst>
            </xdr14:cNvPr>
            <xdr14:cNvContentPartPr/>
          </xdr14:nvContentPartPr>
          <xdr14:nvPr macro=""/>
          <xdr14:xfrm>
            <a:off x="961560" y="16839555"/>
            <a:ext cx="360" cy="360"/>
          </xdr14:xfrm>
        </xdr:contentPart>
      </mc:Choice>
      <mc:Fallback xmlns="">
        <xdr:pic>
          <xdr:nvPicPr>
            <xdr:cNvPr id="4" name="Inkt 3">
              <a:extLst>
                <a:ext uri="{FF2B5EF4-FFF2-40B4-BE49-F238E27FC236}">
                  <a16:creationId xmlns:a16="http://schemas.microsoft.com/office/drawing/2014/main" id="{2CDE3E89-11EF-44B9-A648-B4AFC1241670}"/>
                </a:ext>
              </a:extLst>
            </xdr:cNvPr>
            <xdr:cNvPicPr/>
          </xdr:nvPicPr>
          <xdr:blipFill>
            <a:blip xmlns:r="http://schemas.openxmlformats.org/officeDocument/2006/relationships" r:embed="rId2"/>
            <a:stretch>
              <a:fillRect/>
            </a:stretch>
          </xdr:blipFill>
          <xdr:spPr>
            <a:xfrm>
              <a:off x="952920" y="16830915"/>
              <a:ext cx="18000" cy="18000"/>
            </a:xfrm>
            <a:prstGeom prst="rect">
              <a:avLst/>
            </a:prstGeom>
          </xdr:spPr>
        </xdr:pic>
      </mc:Fallback>
    </mc:AlternateContent>
    <xdr:clientData/>
  </xdr:twoCellAnchor>
  <xdr:twoCellAnchor editAs="oneCell">
    <xdr:from>
      <xdr:col>2</xdr:col>
      <xdr:colOff>1971225</xdr:colOff>
      <xdr:row>87</xdr:row>
      <xdr:rowOff>152010</xdr:rowOff>
    </xdr:from>
    <xdr:to>
      <xdr:col>2</xdr:col>
      <xdr:colOff>1972770</xdr:colOff>
      <xdr:row>88</xdr:row>
      <xdr:rowOff>19655</xdr:rowOff>
    </xdr:to>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5" name="Inkt 4">
              <a:extLst>
                <a:ext uri="{FF2B5EF4-FFF2-40B4-BE49-F238E27FC236}">
                  <a16:creationId xmlns:a16="http://schemas.microsoft.com/office/drawing/2014/main" id="{5AA5C036-FC4A-4693-860A-F398B872D467}"/>
                </a:ext>
              </a:extLst>
            </xdr14:cNvPr>
            <xdr14:cNvContentPartPr/>
          </xdr14:nvContentPartPr>
          <xdr14:nvPr macro=""/>
          <xdr14:xfrm>
            <a:off x="2457000" y="18030435"/>
            <a:ext cx="360" cy="360"/>
          </xdr14:xfrm>
        </xdr:contentPart>
      </mc:Choice>
      <mc:Fallback xmlns="">
        <xdr:pic>
          <xdr:nvPicPr>
            <xdr:cNvPr id="5" name="Inkt 4">
              <a:extLst>
                <a:ext uri="{FF2B5EF4-FFF2-40B4-BE49-F238E27FC236}">
                  <a16:creationId xmlns:a16="http://schemas.microsoft.com/office/drawing/2014/main" id="{5AA5C036-FC4A-4693-860A-F398B872D467}"/>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twoCellAnchor>
  <xdr:twoCellAnchor editAs="oneCell">
    <xdr:from>
      <xdr:col>6</xdr:col>
      <xdr:colOff>0</xdr:colOff>
      <xdr:row>93</xdr:row>
      <xdr:rowOff>85365</xdr:rowOff>
    </xdr:from>
    <xdr:to>
      <xdr:col>6</xdr:col>
      <xdr:colOff>360</xdr:colOff>
      <xdr:row>93</xdr:row>
      <xdr:rowOff>95250</xdr:rowOff>
    </xdr:to>
    <mc:AlternateContent xmlns:mc="http://schemas.openxmlformats.org/markup-compatibility/2006" xmlns:xdr14="http://schemas.microsoft.com/office/excel/2010/spreadsheetDrawing">
      <mc:Choice Requires="xdr14">
        <xdr:contentPart xmlns:r="http://schemas.openxmlformats.org/officeDocument/2006/relationships" r:id="rId7">
          <xdr14:nvContentPartPr>
            <xdr14:cNvPr id="6" name="Inkt 5">
              <a:extLst>
                <a:ext uri="{FF2B5EF4-FFF2-40B4-BE49-F238E27FC236}">
                  <a16:creationId xmlns:a16="http://schemas.microsoft.com/office/drawing/2014/main" id="{1AD96281-22B0-4075-A87A-18F2EE3C34C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twoCellAnchor>
  <xdr:twoCellAnchor editAs="oneCell">
    <xdr:from>
      <xdr:col>8</xdr:col>
      <xdr:colOff>942690</xdr:colOff>
      <xdr:row>87</xdr:row>
      <xdr:rowOff>180450</xdr:rowOff>
    </xdr:from>
    <xdr:to>
      <xdr:col>8</xdr:col>
      <xdr:colOff>944235</xdr:colOff>
      <xdr:row>88</xdr:row>
      <xdr:rowOff>19520</xdr:rowOff>
    </xdr:to>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7" name="Inkt 6">
              <a:extLst>
                <a:ext uri="{FF2B5EF4-FFF2-40B4-BE49-F238E27FC236}">
                  <a16:creationId xmlns:a16="http://schemas.microsoft.com/office/drawing/2014/main" id="{066BFBF2-EBF1-411B-9821-BACE70C9FFB5}"/>
                </a:ext>
              </a:extLst>
            </xdr14:cNvPr>
            <xdr14:cNvContentPartPr/>
          </xdr14:nvContentPartPr>
          <xdr14:nvPr macro=""/>
          <xdr14:xfrm>
            <a:off x="8391240" y="18058875"/>
            <a:ext cx="360" cy="360"/>
          </xdr14:xfrm>
        </xdr:contentPart>
      </mc:Choice>
      <mc:Fallback xmlns="">
        <xdr:pic>
          <xdr:nvPicPr>
            <xdr:cNvPr id="7" name="Inkt 6">
              <a:extLst>
                <a:ext uri="{FF2B5EF4-FFF2-40B4-BE49-F238E27FC236}">
                  <a16:creationId xmlns:a16="http://schemas.microsoft.com/office/drawing/2014/main" id="{066BFBF2-EBF1-411B-9821-BACE70C9FFB5}"/>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twoCellAnchor>
  <xdr:twoCellAnchor editAs="oneCell">
    <xdr:from>
      <xdr:col>6</xdr:col>
      <xdr:colOff>0</xdr:colOff>
      <xdr:row>89</xdr:row>
      <xdr:rowOff>123480</xdr:rowOff>
    </xdr:from>
    <xdr:to>
      <xdr:col>6</xdr:col>
      <xdr:colOff>360</xdr:colOff>
      <xdr:row>89</xdr:row>
      <xdr:rowOff>133365</xdr:rowOff>
    </xdr:to>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8" name="Inkt 7">
              <a:extLst>
                <a:ext uri="{FF2B5EF4-FFF2-40B4-BE49-F238E27FC236}">
                  <a16:creationId xmlns:a16="http://schemas.microsoft.com/office/drawing/2014/main" id="{77B27B3E-808F-4A47-A919-6110D6061AAF}"/>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twoCellAnchor>
  <xdr:twoCellAnchor editAs="oneCell">
    <xdr:from>
      <xdr:col>9</xdr:col>
      <xdr:colOff>599820</xdr:colOff>
      <xdr:row>108</xdr:row>
      <xdr:rowOff>0</xdr:rowOff>
    </xdr:from>
    <xdr:to>
      <xdr:col>9</xdr:col>
      <xdr:colOff>601365</xdr:colOff>
      <xdr:row>108</xdr:row>
      <xdr:rowOff>20595</xdr:rowOff>
    </xdr:to>
    <mc:AlternateContent xmlns:mc="http://schemas.openxmlformats.org/markup-compatibility/2006" xmlns:xdr14="http://schemas.microsoft.com/office/excel/2010/spreadsheetDrawing">
      <mc:Choice Requires="xdr14">
        <xdr:contentPart xmlns:r="http://schemas.openxmlformats.org/officeDocument/2006/relationships" r:id="rId10">
          <xdr14:nvContentPartPr>
            <xdr14:cNvPr id="9" name="Inkt 8">
              <a:extLst>
                <a:ext uri="{FF2B5EF4-FFF2-40B4-BE49-F238E27FC236}">
                  <a16:creationId xmlns:a16="http://schemas.microsoft.com/office/drawing/2014/main" id="{EFE93DED-420A-4A61-AFCA-29755A0471F3}"/>
                </a:ext>
              </a:extLst>
            </xdr14:cNvPr>
            <xdr14:cNvContentPartPr/>
          </xdr14:nvContentPartPr>
          <xdr14:nvPr macro=""/>
          <xdr14:xfrm>
            <a:off x="9096120" y="21640155"/>
            <a:ext cx="360" cy="360"/>
          </xdr14:xfrm>
        </xdr:contentPart>
      </mc:Choice>
      <mc:Fallback xmlns="">
        <xdr:pic>
          <xdr:nvPicPr>
            <xdr:cNvPr id="9" name="Inkt 8">
              <a:extLst>
                <a:ext uri="{FF2B5EF4-FFF2-40B4-BE49-F238E27FC236}">
                  <a16:creationId xmlns:a16="http://schemas.microsoft.com/office/drawing/2014/main" id="{EFE93DED-420A-4A61-AFCA-29755A0471F3}"/>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twoCellAnchor>
  <xdr:oneCellAnchor>
    <xdr:from>
      <xdr:col>2</xdr:col>
      <xdr:colOff>1971225</xdr:colOff>
      <xdr:row>107</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10" name="Inkt 9">
              <a:extLst>
                <a:ext uri="{FF2B5EF4-FFF2-40B4-BE49-F238E27FC236}">
                  <a16:creationId xmlns:a16="http://schemas.microsoft.com/office/drawing/2014/main" id="{AC82CEA8-3F9C-4EB6-8562-687F8C0DE6BC}"/>
                </a:ext>
              </a:extLst>
            </xdr14:cNvPr>
            <xdr14:cNvContentPartPr/>
          </xdr14:nvContentPartPr>
          <xdr14:nvPr macro=""/>
          <xdr14:xfrm>
            <a:off x="2457000" y="18030435"/>
            <a:ext cx="360" cy="360"/>
          </xdr14:xfrm>
        </xdr:contentPart>
      </mc:Choice>
      <mc:Fallback xmlns="">
        <xdr:pic>
          <xdr:nvPicPr>
            <xdr:cNvPr id="10" name="Inkt 9">
              <a:extLst>
                <a:ext uri="{FF2B5EF4-FFF2-40B4-BE49-F238E27FC236}">
                  <a16:creationId xmlns:a16="http://schemas.microsoft.com/office/drawing/2014/main" id="{AC82CEA8-3F9C-4EB6-8562-687F8C0DE6BC}"/>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107</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2">
          <xdr14:nvContentPartPr>
            <xdr14:cNvPr id="11" name="Inkt 10">
              <a:extLst>
                <a:ext uri="{FF2B5EF4-FFF2-40B4-BE49-F238E27FC236}">
                  <a16:creationId xmlns:a16="http://schemas.microsoft.com/office/drawing/2014/main" id="{36075B28-8A77-46D7-AF68-0E89A81F07E0}"/>
                </a:ext>
              </a:extLst>
            </xdr14:cNvPr>
            <xdr14:cNvContentPartPr/>
          </xdr14:nvContentPartPr>
          <xdr14:nvPr macro=""/>
          <xdr14:xfrm>
            <a:off x="8391240" y="18058875"/>
            <a:ext cx="360" cy="360"/>
          </xdr14:xfrm>
        </xdr:contentPart>
      </mc:Choice>
      <mc:Fallback xmlns="">
        <xdr:pic>
          <xdr:nvPicPr>
            <xdr:cNvPr id="11" name="Inkt 10">
              <a:extLst>
                <a:ext uri="{FF2B5EF4-FFF2-40B4-BE49-F238E27FC236}">
                  <a16:creationId xmlns:a16="http://schemas.microsoft.com/office/drawing/2014/main" id="{36075B28-8A77-46D7-AF68-0E89A81F07E0}"/>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9</xdr:col>
      <xdr:colOff>599820</xdr:colOff>
      <xdr:row>120</xdr:row>
      <xdr:rowOff>132705</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12" name="Inkt 11">
              <a:extLst>
                <a:ext uri="{FF2B5EF4-FFF2-40B4-BE49-F238E27FC236}">
                  <a16:creationId xmlns:a16="http://schemas.microsoft.com/office/drawing/2014/main" id="{9AD502DA-0A84-4ADB-BF58-1D8208268771}"/>
                </a:ext>
              </a:extLst>
            </xdr14:cNvPr>
            <xdr14:cNvContentPartPr/>
          </xdr14:nvContentPartPr>
          <xdr14:nvPr macro=""/>
          <xdr14:xfrm>
            <a:off x="9096120" y="21640155"/>
            <a:ext cx="360" cy="360"/>
          </xdr14:xfrm>
        </xdr:contentPart>
      </mc:Choice>
      <mc:Fallback xmlns="">
        <xdr:pic>
          <xdr:nvPicPr>
            <xdr:cNvPr id="12" name="Inkt 11">
              <a:extLst>
                <a:ext uri="{FF2B5EF4-FFF2-40B4-BE49-F238E27FC236}">
                  <a16:creationId xmlns:a16="http://schemas.microsoft.com/office/drawing/2014/main" id="{9AD502DA-0A84-4ADB-BF58-1D8208268771}"/>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oneCellAnchor>
  <xdr:oneCellAnchor>
    <xdr:from>
      <xdr:col>2</xdr:col>
      <xdr:colOff>1971225</xdr:colOff>
      <xdr:row>119</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4">
          <xdr14:nvContentPartPr>
            <xdr14:cNvPr id="13" name="Inkt 12">
              <a:extLst>
                <a:ext uri="{FF2B5EF4-FFF2-40B4-BE49-F238E27FC236}">
                  <a16:creationId xmlns:a16="http://schemas.microsoft.com/office/drawing/2014/main" id="{20D3F07A-357A-412F-94DA-7BFB47367C02}"/>
                </a:ext>
              </a:extLst>
            </xdr14:cNvPr>
            <xdr14:cNvContentPartPr/>
          </xdr14:nvContentPartPr>
          <xdr14:nvPr macro=""/>
          <xdr14:xfrm>
            <a:off x="2457000" y="18030435"/>
            <a:ext cx="360" cy="360"/>
          </xdr14:xfrm>
        </xdr:contentPart>
      </mc:Choice>
      <mc:Fallback xmlns="">
        <xdr:pic>
          <xdr:nvPicPr>
            <xdr:cNvPr id="13" name="Inkt 12">
              <a:extLst>
                <a:ext uri="{FF2B5EF4-FFF2-40B4-BE49-F238E27FC236}">
                  <a16:creationId xmlns:a16="http://schemas.microsoft.com/office/drawing/2014/main" id="{20D3F07A-357A-412F-94DA-7BFB47367C02}"/>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119</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5">
          <xdr14:nvContentPartPr>
            <xdr14:cNvPr id="14" name="Inkt 13">
              <a:extLst>
                <a:ext uri="{FF2B5EF4-FFF2-40B4-BE49-F238E27FC236}">
                  <a16:creationId xmlns:a16="http://schemas.microsoft.com/office/drawing/2014/main" id="{885ACF91-72B2-4405-8134-D8DC60FC227A}"/>
                </a:ext>
              </a:extLst>
            </xdr14:cNvPr>
            <xdr14:cNvContentPartPr/>
          </xdr14:nvContentPartPr>
          <xdr14:nvPr macro=""/>
          <xdr14:xfrm>
            <a:off x="8391240" y="18058875"/>
            <a:ext cx="360" cy="360"/>
          </xdr14:xfrm>
        </xdr:contentPart>
      </mc:Choice>
      <mc:Fallback xmlns="">
        <xdr:pic>
          <xdr:nvPicPr>
            <xdr:cNvPr id="14" name="Inkt 13">
              <a:extLst>
                <a:ext uri="{FF2B5EF4-FFF2-40B4-BE49-F238E27FC236}">
                  <a16:creationId xmlns:a16="http://schemas.microsoft.com/office/drawing/2014/main" id="{885ACF91-72B2-4405-8134-D8DC60FC227A}"/>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9</xdr:col>
      <xdr:colOff>599820</xdr:colOff>
      <xdr:row>125</xdr:row>
      <xdr:rowOff>132705</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6">
          <xdr14:nvContentPartPr>
            <xdr14:cNvPr id="15" name="Inkt 14">
              <a:extLst>
                <a:ext uri="{FF2B5EF4-FFF2-40B4-BE49-F238E27FC236}">
                  <a16:creationId xmlns:a16="http://schemas.microsoft.com/office/drawing/2014/main" id="{70D83D7E-BCDF-4226-8934-B503F74BBC18}"/>
                </a:ext>
              </a:extLst>
            </xdr14:cNvPr>
            <xdr14:cNvContentPartPr/>
          </xdr14:nvContentPartPr>
          <xdr14:nvPr macro=""/>
          <xdr14:xfrm>
            <a:off x="9096120" y="21640155"/>
            <a:ext cx="360" cy="360"/>
          </xdr14:xfrm>
        </xdr:contentPart>
      </mc:Choice>
      <mc:Fallback xmlns="">
        <xdr:pic>
          <xdr:nvPicPr>
            <xdr:cNvPr id="15" name="Inkt 14">
              <a:extLst>
                <a:ext uri="{FF2B5EF4-FFF2-40B4-BE49-F238E27FC236}">
                  <a16:creationId xmlns:a16="http://schemas.microsoft.com/office/drawing/2014/main" id="{70D83D7E-BCDF-4226-8934-B503F74BBC18}"/>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oneCellAnchor>
  <xdr:oneCellAnchor>
    <xdr:from>
      <xdr:col>2</xdr:col>
      <xdr:colOff>1971225</xdr:colOff>
      <xdr:row>124</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7">
          <xdr14:nvContentPartPr>
            <xdr14:cNvPr id="16" name="Inkt 15">
              <a:extLst>
                <a:ext uri="{FF2B5EF4-FFF2-40B4-BE49-F238E27FC236}">
                  <a16:creationId xmlns:a16="http://schemas.microsoft.com/office/drawing/2014/main" id="{BCA6E2F8-36DF-4E5F-B22D-C235D645849C}"/>
                </a:ext>
              </a:extLst>
            </xdr14:cNvPr>
            <xdr14:cNvContentPartPr/>
          </xdr14:nvContentPartPr>
          <xdr14:nvPr macro=""/>
          <xdr14:xfrm>
            <a:off x="2457000" y="18030435"/>
            <a:ext cx="360" cy="360"/>
          </xdr14:xfrm>
        </xdr:contentPart>
      </mc:Choice>
      <mc:Fallback xmlns="">
        <xdr:pic>
          <xdr:nvPicPr>
            <xdr:cNvPr id="16" name="Inkt 15">
              <a:extLst>
                <a:ext uri="{FF2B5EF4-FFF2-40B4-BE49-F238E27FC236}">
                  <a16:creationId xmlns:a16="http://schemas.microsoft.com/office/drawing/2014/main" id="{BCA6E2F8-36DF-4E5F-B22D-C235D645849C}"/>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124</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8">
          <xdr14:nvContentPartPr>
            <xdr14:cNvPr id="17" name="Inkt 16">
              <a:extLst>
                <a:ext uri="{FF2B5EF4-FFF2-40B4-BE49-F238E27FC236}">
                  <a16:creationId xmlns:a16="http://schemas.microsoft.com/office/drawing/2014/main" id="{9EE5437D-DC50-4CA8-AEFD-0120121A8840}"/>
                </a:ext>
              </a:extLst>
            </xdr14:cNvPr>
            <xdr14:cNvContentPartPr/>
          </xdr14:nvContentPartPr>
          <xdr14:nvPr macro=""/>
          <xdr14:xfrm>
            <a:off x="8391240" y="18058875"/>
            <a:ext cx="360" cy="360"/>
          </xdr14:xfrm>
        </xdr:contentPart>
      </mc:Choice>
      <mc:Fallback xmlns="">
        <xdr:pic>
          <xdr:nvPicPr>
            <xdr:cNvPr id="17" name="Inkt 16">
              <a:extLst>
                <a:ext uri="{FF2B5EF4-FFF2-40B4-BE49-F238E27FC236}">
                  <a16:creationId xmlns:a16="http://schemas.microsoft.com/office/drawing/2014/main" id="{9EE5437D-DC50-4CA8-AEFD-0120121A8840}"/>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9</xdr:col>
      <xdr:colOff>599820</xdr:colOff>
      <xdr:row>134</xdr:row>
      <xdr:rowOff>132705</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18" name="Inkt 17">
              <a:extLst>
                <a:ext uri="{FF2B5EF4-FFF2-40B4-BE49-F238E27FC236}">
                  <a16:creationId xmlns:a16="http://schemas.microsoft.com/office/drawing/2014/main" id="{C8B28719-E646-4315-B663-F4B06F96DCA3}"/>
                </a:ext>
              </a:extLst>
            </xdr14:cNvPr>
            <xdr14:cNvContentPartPr/>
          </xdr14:nvContentPartPr>
          <xdr14:nvPr macro=""/>
          <xdr14:xfrm>
            <a:off x="9096120" y="21640155"/>
            <a:ext cx="360" cy="360"/>
          </xdr14:xfrm>
        </xdr:contentPart>
      </mc:Choice>
      <mc:Fallback xmlns="">
        <xdr:pic>
          <xdr:nvPicPr>
            <xdr:cNvPr id="18" name="Inkt 17">
              <a:extLst>
                <a:ext uri="{FF2B5EF4-FFF2-40B4-BE49-F238E27FC236}">
                  <a16:creationId xmlns:a16="http://schemas.microsoft.com/office/drawing/2014/main" id="{C8B28719-E646-4315-B663-F4B06F96DCA3}"/>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oneCellAnchor>
  <xdr:oneCellAnchor>
    <xdr:from>
      <xdr:col>2</xdr:col>
      <xdr:colOff>1971225</xdr:colOff>
      <xdr:row>133</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0">
          <xdr14:nvContentPartPr>
            <xdr14:cNvPr id="19" name="Inkt 18">
              <a:extLst>
                <a:ext uri="{FF2B5EF4-FFF2-40B4-BE49-F238E27FC236}">
                  <a16:creationId xmlns:a16="http://schemas.microsoft.com/office/drawing/2014/main" id="{97471D0C-DAFE-4FFF-A8FE-08465F57F958}"/>
                </a:ext>
              </a:extLst>
            </xdr14:cNvPr>
            <xdr14:cNvContentPartPr/>
          </xdr14:nvContentPartPr>
          <xdr14:nvPr macro=""/>
          <xdr14:xfrm>
            <a:off x="2457000" y="18030435"/>
            <a:ext cx="360" cy="360"/>
          </xdr14:xfrm>
        </xdr:contentPart>
      </mc:Choice>
      <mc:Fallback xmlns="">
        <xdr:pic>
          <xdr:nvPicPr>
            <xdr:cNvPr id="19" name="Inkt 18">
              <a:extLst>
                <a:ext uri="{FF2B5EF4-FFF2-40B4-BE49-F238E27FC236}">
                  <a16:creationId xmlns:a16="http://schemas.microsoft.com/office/drawing/2014/main" id="{97471D0C-DAFE-4FFF-A8FE-08465F57F958}"/>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133</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1">
          <xdr14:nvContentPartPr>
            <xdr14:cNvPr id="20" name="Inkt 19">
              <a:extLst>
                <a:ext uri="{FF2B5EF4-FFF2-40B4-BE49-F238E27FC236}">
                  <a16:creationId xmlns:a16="http://schemas.microsoft.com/office/drawing/2014/main" id="{1C8BBB93-EDE4-4F7B-A17C-ED4947D1118C}"/>
                </a:ext>
              </a:extLst>
            </xdr14:cNvPr>
            <xdr14:cNvContentPartPr/>
          </xdr14:nvContentPartPr>
          <xdr14:nvPr macro=""/>
          <xdr14:xfrm>
            <a:off x="8391240" y="18058875"/>
            <a:ext cx="360" cy="360"/>
          </xdr14:xfrm>
        </xdr:contentPart>
      </mc:Choice>
      <mc:Fallback xmlns="">
        <xdr:pic>
          <xdr:nvPicPr>
            <xdr:cNvPr id="20" name="Inkt 19">
              <a:extLst>
                <a:ext uri="{FF2B5EF4-FFF2-40B4-BE49-F238E27FC236}">
                  <a16:creationId xmlns:a16="http://schemas.microsoft.com/office/drawing/2014/main" id="{1C8BBB93-EDE4-4F7B-A17C-ED4947D1118C}"/>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8</xdr:col>
      <xdr:colOff>9210</xdr:colOff>
      <xdr:row>76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2">
          <xdr14:nvContentPartPr>
            <xdr14:cNvPr id="21" name="Inkt 20">
              <a:extLst>
                <a:ext uri="{FF2B5EF4-FFF2-40B4-BE49-F238E27FC236}">
                  <a16:creationId xmlns:a16="http://schemas.microsoft.com/office/drawing/2014/main" id="{1BEC3723-9278-4017-A242-03AB44A87EA3}"/>
                </a:ext>
              </a:extLst>
            </xdr14:cNvPr>
            <xdr14:cNvContentPartPr/>
          </xdr14:nvContentPartPr>
          <xdr14:nvPr macro=""/>
          <xdr14:xfrm>
            <a:off x="7457760" y="19373235"/>
            <a:ext cx="360" cy="360"/>
          </xdr14:xfrm>
        </xdr:contentPart>
      </mc:Choice>
      <mc:Fallback xmlns="">
        <xdr:pic>
          <xdr:nvPicPr>
            <xdr:cNvPr id="2" name="Inkt 1">
              <a:extLst>
                <a:ext uri="{FF2B5EF4-FFF2-40B4-BE49-F238E27FC236}">
                  <a16:creationId xmlns:a16="http://schemas.microsoft.com/office/drawing/2014/main" id="{FB77C6FC-F25C-4D65-93B7-6C890209B9DA}"/>
                </a:ext>
              </a:extLst>
            </xdr:cNvPr>
            <xdr:cNvPicPr/>
          </xdr:nvPicPr>
          <xdr:blipFill>
            <a:blip xmlns:r="http://schemas.openxmlformats.org/officeDocument/2006/relationships" r:embed="rId2"/>
            <a:stretch>
              <a:fillRect/>
            </a:stretch>
          </xdr:blipFill>
          <xdr:spPr>
            <a:xfrm>
              <a:off x="7449120" y="19364595"/>
              <a:ext cx="18000" cy="18000"/>
            </a:xfrm>
            <a:prstGeom prst="rect">
              <a:avLst/>
            </a:prstGeom>
          </xdr:spPr>
        </xdr:pic>
      </mc:Fallback>
    </mc:AlternateContent>
    <xdr:clientData/>
  </xdr:oneCellAnchor>
  <xdr:oneCellAnchor>
    <xdr:from>
      <xdr:col>6</xdr:col>
      <xdr:colOff>0</xdr:colOff>
      <xdr:row>75</xdr:row>
      <xdr:rowOff>85365</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3">
          <xdr14:nvContentPartPr>
            <xdr14:cNvPr id="22" name="Inkt 21">
              <a:extLst>
                <a:ext uri="{FF2B5EF4-FFF2-40B4-BE49-F238E27FC236}">
                  <a16:creationId xmlns:a16="http://schemas.microsoft.com/office/drawing/2014/main" id="{DC42E096-2DBB-4127-90E0-390339D455F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599820</xdr:colOff>
      <xdr:row>150</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4">
          <xdr14:nvContentPartPr>
            <xdr14:cNvPr id="25" name="Inkt 24">
              <a:extLst>
                <a:ext uri="{FF2B5EF4-FFF2-40B4-BE49-F238E27FC236}">
                  <a16:creationId xmlns:a16="http://schemas.microsoft.com/office/drawing/2014/main" id="{8B5285B2-308B-45EA-A000-94D208300830}"/>
                </a:ext>
              </a:extLst>
            </xdr14:cNvPr>
            <xdr14:cNvContentPartPr/>
          </xdr14:nvContentPartPr>
          <xdr14:nvPr macro=""/>
          <xdr14:xfrm>
            <a:off x="9096120" y="21640155"/>
            <a:ext cx="360" cy="360"/>
          </xdr14:xfrm>
        </xdr:contentPart>
      </mc:Choice>
      <mc:Fallback xmlns="">
        <xdr:pic>
          <xdr:nvPicPr>
            <xdr:cNvPr id="18" name="Inkt 17">
              <a:extLst>
                <a:ext uri="{FF2B5EF4-FFF2-40B4-BE49-F238E27FC236}">
                  <a16:creationId xmlns:a16="http://schemas.microsoft.com/office/drawing/2014/main" id="{C8B28719-E646-4315-B663-F4B06F96DCA3}"/>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oneCellAnchor>
  <xdr:oneCellAnchor>
    <xdr:from>
      <xdr:col>2</xdr:col>
      <xdr:colOff>1971225</xdr:colOff>
      <xdr:row>149</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5">
          <xdr14:nvContentPartPr>
            <xdr14:cNvPr id="26" name="Inkt 25">
              <a:extLst>
                <a:ext uri="{FF2B5EF4-FFF2-40B4-BE49-F238E27FC236}">
                  <a16:creationId xmlns:a16="http://schemas.microsoft.com/office/drawing/2014/main" id="{A59A8663-857B-4F7B-BDCF-46ADCEA4938B}"/>
                </a:ext>
              </a:extLst>
            </xdr14:cNvPr>
            <xdr14:cNvContentPartPr/>
          </xdr14:nvContentPartPr>
          <xdr14:nvPr macro=""/>
          <xdr14:xfrm>
            <a:off x="2457000" y="18030435"/>
            <a:ext cx="360" cy="360"/>
          </xdr14:xfrm>
        </xdr:contentPart>
      </mc:Choice>
      <mc:Fallback xmlns="">
        <xdr:pic>
          <xdr:nvPicPr>
            <xdr:cNvPr id="19" name="Inkt 18">
              <a:extLst>
                <a:ext uri="{FF2B5EF4-FFF2-40B4-BE49-F238E27FC236}">
                  <a16:creationId xmlns:a16="http://schemas.microsoft.com/office/drawing/2014/main" id="{97471D0C-DAFE-4FFF-A8FE-08465F57F958}"/>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149</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6">
          <xdr14:nvContentPartPr>
            <xdr14:cNvPr id="27" name="Inkt 26">
              <a:extLst>
                <a:ext uri="{FF2B5EF4-FFF2-40B4-BE49-F238E27FC236}">
                  <a16:creationId xmlns:a16="http://schemas.microsoft.com/office/drawing/2014/main" id="{9ED3B9D8-024F-4279-8BD4-4DE8F5041978}"/>
                </a:ext>
              </a:extLst>
            </xdr14:cNvPr>
            <xdr14:cNvContentPartPr/>
          </xdr14:nvContentPartPr>
          <xdr14:nvPr macro=""/>
          <xdr14:xfrm>
            <a:off x="8391240" y="18058875"/>
            <a:ext cx="360" cy="360"/>
          </xdr14:xfrm>
        </xdr:contentPart>
      </mc:Choice>
      <mc:Fallback xmlns="">
        <xdr:pic>
          <xdr:nvPicPr>
            <xdr:cNvPr id="20" name="Inkt 19">
              <a:extLst>
                <a:ext uri="{FF2B5EF4-FFF2-40B4-BE49-F238E27FC236}">
                  <a16:creationId xmlns:a16="http://schemas.microsoft.com/office/drawing/2014/main" id="{1C8BBB93-EDE4-4F7B-A17C-ED4947D1118C}"/>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8</xdr:col>
      <xdr:colOff>9210</xdr:colOff>
      <xdr:row>76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7">
          <xdr14:nvContentPartPr>
            <xdr14:cNvPr id="28" name="Inkt 27">
              <a:extLst>
                <a:ext uri="{FF2B5EF4-FFF2-40B4-BE49-F238E27FC236}">
                  <a16:creationId xmlns:a16="http://schemas.microsoft.com/office/drawing/2014/main" id="{47D3173B-2EA4-4EAF-B324-3BA4DA40D617}"/>
                </a:ext>
              </a:extLst>
            </xdr14:cNvPr>
            <xdr14:cNvContentPartPr/>
          </xdr14:nvContentPartPr>
          <xdr14:nvPr macro=""/>
          <xdr14:xfrm>
            <a:off x="7457760" y="19373235"/>
            <a:ext cx="360" cy="360"/>
          </xdr14:xfrm>
        </xdr:contentPart>
      </mc:Choice>
      <mc:Fallback xmlns="">
        <xdr:pic>
          <xdr:nvPicPr>
            <xdr:cNvPr id="2" name="Inkt 1">
              <a:extLst>
                <a:ext uri="{FF2B5EF4-FFF2-40B4-BE49-F238E27FC236}">
                  <a16:creationId xmlns:a16="http://schemas.microsoft.com/office/drawing/2014/main" id="{FB77C6FC-F25C-4D65-93B7-6C890209B9DA}"/>
                </a:ext>
              </a:extLst>
            </xdr:cNvPr>
            <xdr:cNvPicPr/>
          </xdr:nvPicPr>
          <xdr:blipFill>
            <a:blip xmlns:r="http://schemas.openxmlformats.org/officeDocument/2006/relationships" r:embed="rId2"/>
            <a:stretch>
              <a:fillRect/>
            </a:stretch>
          </xdr:blipFill>
          <xdr:spPr>
            <a:xfrm>
              <a:off x="7449120" y="19364595"/>
              <a:ext cx="18000" cy="18000"/>
            </a:xfrm>
            <a:prstGeom prst="rect">
              <a:avLst/>
            </a:prstGeom>
          </xdr:spPr>
        </xdr:pic>
      </mc:Fallback>
    </mc:AlternateContent>
    <xdr:clientData/>
  </xdr:oneCellAnchor>
  <xdr:oneCellAnchor>
    <xdr:from>
      <xdr:col>8</xdr:col>
      <xdr:colOff>9210</xdr:colOff>
      <xdr:row>76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8">
          <xdr14:nvContentPartPr>
            <xdr14:cNvPr id="29" name="Inkt 28">
              <a:extLst>
                <a:ext uri="{FF2B5EF4-FFF2-40B4-BE49-F238E27FC236}">
                  <a16:creationId xmlns:a16="http://schemas.microsoft.com/office/drawing/2014/main" id="{30C53E1D-6CAE-425F-AB3F-9AEAA9DAEB55}"/>
                </a:ext>
              </a:extLst>
            </xdr14:cNvPr>
            <xdr14:cNvContentPartPr/>
          </xdr14:nvContentPartPr>
          <xdr14:nvPr macro=""/>
          <xdr14:xfrm>
            <a:off x="7457760" y="19373235"/>
            <a:ext cx="360" cy="360"/>
          </xdr14:xfrm>
        </xdr:contentPart>
      </mc:Choice>
      <mc:Fallback xmlns="">
        <xdr:pic>
          <xdr:nvPicPr>
            <xdr:cNvPr id="2" name="Inkt 1">
              <a:extLst>
                <a:ext uri="{FF2B5EF4-FFF2-40B4-BE49-F238E27FC236}">
                  <a16:creationId xmlns:a16="http://schemas.microsoft.com/office/drawing/2014/main" id="{FB77C6FC-F25C-4D65-93B7-6C890209B9DA}"/>
                </a:ext>
              </a:extLst>
            </xdr:cNvPr>
            <xdr:cNvPicPr/>
          </xdr:nvPicPr>
          <xdr:blipFill>
            <a:blip xmlns:r="http://schemas.openxmlformats.org/officeDocument/2006/relationships" r:embed="rId2"/>
            <a:stretch>
              <a:fillRect/>
            </a:stretch>
          </xdr:blipFill>
          <xdr:spPr>
            <a:xfrm>
              <a:off x="7449120" y="19364595"/>
              <a:ext cx="18000" cy="18000"/>
            </a:xfrm>
            <a:prstGeom prst="rect">
              <a:avLst/>
            </a:prstGeom>
          </xdr:spPr>
        </xdr:pic>
      </mc:Fallback>
    </mc:AlternateContent>
    <xdr:clientData/>
  </xdr:oneCellAnchor>
  <xdr:oneCellAnchor>
    <xdr:from>
      <xdr:col>2</xdr:col>
      <xdr:colOff>1971225</xdr:colOff>
      <xdr:row>154</xdr:row>
      <xdr:rowOff>152010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9">
          <xdr14:nvContentPartPr>
            <xdr14:cNvPr id="30" name="Inkt 29">
              <a:extLst>
                <a:ext uri="{FF2B5EF4-FFF2-40B4-BE49-F238E27FC236}">
                  <a16:creationId xmlns:a16="http://schemas.microsoft.com/office/drawing/2014/main" id="{62AED2D5-38CD-492B-AC00-33635B265D17}"/>
                </a:ext>
              </a:extLst>
            </xdr14:cNvPr>
            <xdr14:cNvContentPartPr/>
          </xdr14:nvContentPartPr>
          <xdr14:nvPr macro=""/>
          <xdr14:xfrm>
            <a:off x="2457000" y="18030435"/>
            <a:ext cx="360" cy="360"/>
          </xdr14:xfrm>
        </xdr:contentPart>
      </mc:Choice>
      <mc:Fallback xmlns="">
        <xdr:pic>
          <xdr:nvPicPr>
            <xdr:cNvPr id="19" name="Inkt 18">
              <a:extLst>
                <a:ext uri="{FF2B5EF4-FFF2-40B4-BE49-F238E27FC236}">
                  <a16:creationId xmlns:a16="http://schemas.microsoft.com/office/drawing/2014/main" id="{97471D0C-DAFE-4FFF-A8FE-08465F57F958}"/>
                </a:ext>
              </a:extLst>
            </xdr:cNvPr>
            <xdr:cNvPicPr/>
          </xdr:nvPicPr>
          <xdr:blipFill>
            <a:blip xmlns:r="http://schemas.openxmlformats.org/officeDocument/2006/relationships" r:embed="rId2"/>
            <a:stretch>
              <a:fillRect/>
            </a:stretch>
          </xdr:blipFill>
          <xdr:spPr>
            <a:xfrm>
              <a:off x="2448360" y="18021795"/>
              <a:ext cx="18000" cy="18000"/>
            </a:xfrm>
            <a:prstGeom prst="rect">
              <a:avLst/>
            </a:prstGeom>
          </xdr:spPr>
        </xdr:pic>
      </mc:Fallback>
    </mc:AlternateContent>
    <xdr:clientData/>
  </xdr:oneCellAnchor>
  <xdr:oneCellAnchor>
    <xdr:from>
      <xdr:col>8</xdr:col>
      <xdr:colOff>942690</xdr:colOff>
      <xdr:row>154</xdr:row>
      <xdr:rowOff>180450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0">
          <xdr14:nvContentPartPr>
            <xdr14:cNvPr id="31" name="Inkt 30">
              <a:extLst>
                <a:ext uri="{FF2B5EF4-FFF2-40B4-BE49-F238E27FC236}">
                  <a16:creationId xmlns:a16="http://schemas.microsoft.com/office/drawing/2014/main" id="{4DBE756E-15E5-4329-9FF9-F4E9F4B9D26B}"/>
                </a:ext>
              </a:extLst>
            </xdr14:cNvPr>
            <xdr14:cNvContentPartPr/>
          </xdr14:nvContentPartPr>
          <xdr14:nvPr macro=""/>
          <xdr14:xfrm>
            <a:off x="8391240" y="18058875"/>
            <a:ext cx="360" cy="360"/>
          </xdr14:xfrm>
        </xdr:contentPart>
      </mc:Choice>
      <mc:Fallback xmlns="">
        <xdr:pic>
          <xdr:nvPicPr>
            <xdr:cNvPr id="20" name="Inkt 19">
              <a:extLst>
                <a:ext uri="{FF2B5EF4-FFF2-40B4-BE49-F238E27FC236}">
                  <a16:creationId xmlns:a16="http://schemas.microsoft.com/office/drawing/2014/main" id="{1C8BBB93-EDE4-4F7B-A17C-ED4947D1118C}"/>
                </a:ext>
              </a:extLst>
            </xdr:cNvPr>
            <xdr:cNvPicPr/>
          </xdr:nvPicPr>
          <xdr:blipFill>
            <a:blip xmlns:r="http://schemas.openxmlformats.org/officeDocument/2006/relationships" r:embed="rId2"/>
            <a:stretch>
              <a:fillRect/>
            </a:stretch>
          </xdr:blipFill>
          <xdr:spPr>
            <a:xfrm>
              <a:off x="8382600" y="18050235"/>
              <a:ext cx="18000" cy="18000"/>
            </a:xfrm>
            <a:prstGeom prst="rect">
              <a:avLst/>
            </a:prstGeom>
          </xdr:spPr>
        </xdr:pic>
      </mc:Fallback>
    </mc:AlternateContent>
    <xdr:clientData/>
  </xdr:oneCellAnchor>
  <xdr:oneCellAnchor>
    <xdr:from>
      <xdr:col>7</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1">
          <xdr14:nvContentPartPr>
            <xdr14:cNvPr id="40" name="Inkt 39">
              <a:extLst>
                <a:ext uri="{FF2B5EF4-FFF2-40B4-BE49-F238E27FC236}">
                  <a16:creationId xmlns:a16="http://schemas.microsoft.com/office/drawing/2014/main" id="{FBB706B5-5E0D-474B-BB51-7C393D0CC24D}"/>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8</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2">
          <xdr14:nvContentPartPr>
            <xdr14:cNvPr id="41" name="Inkt 40">
              <a:extLst>
                <a:ext uri="{FF2B5EF4-FFF2-40B4-BE49-F238E27FC236}">
                  <a16:creationId xmlns:a16="http://schemas.microsoft.com/office/drawing/2014/main" id="{25903885-81C2-4EB6-AC8E-52BA3872894B}"/>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9</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3">
          <xdr14:nvContentPartPr>
            <xdr14:cNvPr id="42" name="Inkt 41">
              <a:extLst>
                <a:ext uri="{FF2B5EF4-FFF2-40B4-BE49-F238E27FC236}">
                  <a16:creationId xmlns:a16="http://schemas.microsoft.com/office/drawing/2014/main" id="{E5BBBC67-8E60-4D6B-B32D-30BC68FA2901}"/>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10</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4">
          <xdr14:nvContentPartPr>
            <xdr14:cNvPr id="43" name="Inkt 42">
              <a:extLst>
                <a:ext uri="{FF2B5EF4-FFF2-40B4-BE49-F238E27FC236}">
                  <a16:creationId xmlns:a16="http://schemas.microsoft.com/office/drawing/2014/main" id="{4AB7F500-4798-4CA8-84E6-C852F34764C0}"/>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11</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5">
          <xdr14:nvContentPartPr>
            <xdr14:cNvPr id="44" name="Inkt 43">
              <a:extLst>
                <a:ext uri="{FF2B5EF4-FFF2-40B4-BE49-F238E27FC236}">
                  <a16:creationId xmlns:a16="http://schemas.microsoft.com/office/drawing/2014/main" id="{1A9EBF52-5FE6-425F-9C4E-47CA4A91A13E}"/>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17</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6">
          <xdr14:nvContentPartPr>
            <xdr14:cNvPr id="45" name="Inkt 44">
              <a:extLst>
                <a:ext uri="{FF2B5EF4-FFF2-40B4-BE49-F238E27FC236}">
                  <a16:creationId xmlns:a16="http://schemas.microsoft.com/office/drawing/2014/main" id="{F1DD3B8C-CFA5-488D-942B-A7080F2B11F4}"/>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18</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7">
          <xdr14:nvContentPartPr>
            <xdr14:cNvPr id="46" name="Inkt 45">
              <a:extLst>
                <a:ext uri="{FF2B5EF4-FFF2-40B4-BE49-F238E27FC236}">
                  <a16:creationId xmlns:a16="http://schemas.microsoft.com/office/drawing/2014/main" id="{C44AA4FB-7942-4BB1-9150-4272857F7111}"/>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19</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8">
          <xdr14:nvContentPartPr>
            <xdr14:cNvPr id="47" name="Inkt 46">
              <a:extLst>
                <a:ext uri="{FF2B5EF4-FFF2-40B4-BE49-F238E27FC236}">
                  <a16:creationId xmlns:a16="http://schemas.microsoft.com/office/drawing/2014/main" id="{69AC327A-77B8-4DCF-87C9-37C28B68D938}"/>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20</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39">
          <xdr14:nvContentPartPr>
            <xdr14:cNvPr id="48" name="Inkt 47">
              <a:extLst>
                <a:ext uri="{FF2B5EF4-FFF2-40B4-BE49-F238E27FC236}">
                  <a16:creationId xmlns:a16="http://schemas.microsoft.com/office/drawing/2014/main" id="{D024B31C-99FC-4F08-8627-CE2300E60EDF}"/>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20</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0">
          <xdr14:nvContentPartPr>
            <xdr14:cNvPr id="49" name="Inkt 48">
              <a:extLst>
                <a:ext uri="{FF2B5EF4-FFF2-40B4-BE49-F238E27FC236}">
                  <a16:creationId xmlns:a16="http://schemas.microsoft.com/office/drawing/2014/main" id="{6B89B93C-AD65-4849-9751-07809BDBDCC1}"/>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6</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1">
          <xdr14:nvContentPartPr>
            <xdr14:cNvPr id="50" name="Inkt 49">
              <a:extLst>
                <a:ext uri="{FF2B5EF4-FFF2-40B4-BE49-F238E27FC236}">
                  <a16:creationId xmlns:a16="http://schemas.microsoft.com/office/drawing/2014/main" id="{3CCC20E2-8E49-4A5C-AB42-36FE2DCF0FC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7</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2">
          <xdr14:nvContentPartPr>
            <xdr14:cNvPr id="51" name="Inkt 50">
              <a:extLst>
                <a:ext uri="{FF2B5EF4-FFF2-40B4-BE49-F238E27FC236}">
                  <a16:creationId xmlns:a16="http://schemas.microsoft.com/office/drawing/2014/main" id="{D78866D5-B8DB-41FE-AB71-D1D4A97D539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3">
          <xdr14:nvContentPartPr>
            <xdr14:cNvPr id="52" name="Inkt 51">
              <a:extLst>
                <a:ext uri="{FF2B5EF4-FFF2-40B4-BE49-F238E27FC236}">
                  <a16:creationId xmlns:a16="http://schemas.microsoft.com/office/drawing/2014/main" id="{1562DFA4-6639-4D1C-AD10-50C731D2397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4">
          <xdr14:nvContentPartPr>
            <xdr14:cNvPr id="53" name="Inkt 52">
              <a:extLst>
                <a:ext uri="{FF2B5EF4-FFF2-40B4-BE49-F238E27FC236}">
                  <a16:creationId xmlns:a16="http://schemas.microsoft.com/office/drawing/2014/main" id="{E8A10131-A61A-4B99-A7AB-973B884CC1A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5">
          <xdr14:nvContentPartPr>
            <xdr14:cNvPr id="54" name="Inkt 53">
              <a:extLst>
                <a:ext uri="{FF2B5EF4-FFF2-40B4-BE49-F238E27FC236}">
                  <a16:creationId xmlns:a16="http://schemas.microsoft.com/office/drawing/2014/main" id="{1198D4A5-C54F-4C7B-AD55-1E36F2F1572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6">
          <xdr14:nvContentPartPr>
            <xdr14:cNvPr id="55" name="Inkt 54">
              <a:extLst>
                <a:ext uri="{FF2B5EF4-FFF2-40B4-BE49-F238E27FC236}">
                  <a16:creationId xmlns:a16="http://schemas.microsoft.com/office/drawing/2014/main" id="{68F77539-8CA0-4A87-810D-1E64D171C0E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7">
          <xdr14:nvContentPartPr>
            <xdr14:cNvPr id="56" name="Inkt 55">
              <a:extLst>
                <a:ext uri="{FF2B5EF4-FFF2-40B4-BE49-F238E27FC236}">
                  <a16:creationId xmlns:a16="http://schemas.microsoft.com/office/drawing/2014/main" id="{14014CB1-987B-4127-AAB2-C248C5417BC7}"/>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8">
          <xdr14:nvContentPartPr>
            <xdr14:cNvPr id="57" name="Inkt 56">
              <a:extLst>
                <a:ext uri="{FF2B5EF4-FFF2-40B4-BE49-F238E27FC236}">
                  <a16:creationId xmlns:a16="http://schemas.microsoft.com/office/drawing/2014/main" id="{B6E8AD1E-C61C-4A06-A9FE-9EC0FCBA266A}"/>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49">
          <xdr14:nvContentPartPr>
            <xdr14:cNvPr id="58" name="Inkt 57">
              <a:extLst>
                <a:ext uri="{FF2B5EF4-FFF2-40B4-BE49-F238E27FC236}">
                  <a16:creationId xmlns:a16="http://schemas.microsoft.com/office/drawing/2014/main" id="{B53AFB0A-2E44-4062-B967-2FC49A4E06B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0">
          <xdr14:nvContentPartPr>
            <xdr14:cNvPr id="59" name="Inkt 58">
              <a:extLst>
                <a:ext uri="{FF2B5EF4-FFF2-40B4-BE49-F238E27FC236}">
                  <a16:creationId xmlns:a16="http://schemas.microsoft.com/office/drawing/2014/main" id="{6075711E-356D-4B79-AB96-372BF0D1F529}"/>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1">
          <xdr14:nvContentPartPr>
            <xdr14:cNvPr id="60" name="Inkt 59">
              <a:extLst>
                <a:ext uri="{FF2B5EF4-FFF2-40B4-BE49-F238E27FC236}">
                  <a16:creationId xmlns:a16="http://schemas.microsoft.com/office/drawing/2014/main" id="{DA0F20E7-C3E5-485C-B904-2A9E36411E9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2">
          <xdr14:nvContentPartPr>
            <xdr14:cNvPr id="61" name="Inkt 60">
              <a:extLst>
                <a:ext uri="{FF2B5EF4-FFF2-40B4-BE49-F238E27FC236}">
                  <a16:creationId xmlns:a16="http://schemas.microsoft.com/office/drawing/2014/main" id="{4963D7B2-F054-4A74-8B66-A8ABA6BAD9F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7</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3">
          <xdr14:nvContentPartPr>
            <xdr14:cNvPr id="62" name="Inkt 61">
              <a:extLst>
                <a:ext uri="{FF2B5EF4-FFF2-40B4-BE49-F238E27FC236}">
                  <a16:creationId xmlns:a16="http://schemas.microsoft.com/office/drawing/2014/main" id="{21AE149D-EFCE-47F4-88A7-826373977A0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4">
          <xdr14:nvContentPartPr>
            <xdr14:cNvPr id="63" name="Inkt 62">
              <a:extLst>
                <a:ext uri="{FF2B5EF4-FFF2-40B4-BE49-F238E27FC236}">
                  <a16:creationId xmlns:a16="http://schemas.microsoft.com/office/drawing/2014/main" id="{9EE780FD-77DE-4D3D-A99C-8ADCAFB63AB7}"/>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5">
          <xdr14:nvContentPartPr>
            <xdr14:cNvPr id="64" name="Inkt 63">
              <a:extLst>
                <a:ext uri="{FF2B5EF4-FFF2-40B4-BE49-F238E27FC236}">
                  <a16:creationId xmlns:a16="http://schemas.microsoft.com/office/drawing/2014/main" id="{2BBA95CB-E8D3-4C31-911C-94AD5D1903E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6">
          <xdr14:nvContentPartPr>
            <xdr14:cNvPr id="65" name="Inkt 64">
              <a:extLst>
                <a:ext uri="{FF2B5EF4-FFF2-40B4-BE49-F238E27FC236}">
                  <a16:creationId xmlns:a16="http://schemas.microsoft.com/office/drawing/2014/main" id="{10F821FC-A7A1-4F9D-8537-67F45518F48E}"/>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7">
          <xdr14:nvContentPartPr>
            <xdr14:cNvPr id="66" name="Inkt 65">
              <a:extLst>
                <a:ext uri="{FF2B5EF4-FFF2-40B4-BE49-F238E27FC236}">
                  <a16:creationId xmlns:a16="http://schemas.microsoft.com/office/drawing/2014/main" id="{406EBE8A-C2C6-455A-9619-F071C0756BF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8">
          <xdr14:nvContentPartPr>
            <xdr14:cNvPr id="67" name="Inkt 66">
              <a:extLst>
                <a:ext uri="{FF2B5EF4-FFF2-40B4-BE49-F238E27FC236}">
                  <a16:creationId xmlns:a16="http://schemas.microsoft.com/office/drawing/2014/main" id="{4638C147-F61C-490D-95C3-44CB560A178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59">
          <xdr14:nvContentPartPr>
            <xdr14:cNvPr id="68" name="Inkt 67">
              <a:extLst>
                <a:ext uri="{FF2B5EF4-FFF2-40B4-BE49-F238E27FC236}">
                  <a16:creationId xmlns:a16="http://schemas.microsoft.com/office/drawing/2014/main" id="{C03166EF-FE8A-4274-B79E-9E79B259830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0">
          <xdr14:nvContentPartPr>
            <xdr14:cNvPr id="69" name="Inkt 68">
              <a:extLst>
                <a:ext uri="{FF2B5EF4-FFF2-40B4-BE49-F238E27FC236}">
                  <a16:creationId xmlns:a16="http://schemas.microsoft.com/office/drawing/2014/main" id="{CE03A653-7D17-4253-BD26-71711B177C7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1">
          <xdr14:nvContentPartPr>
            <xdr14:cNvPr id="70" name="Inkt 69">
              <a:extLst>
                <a:ext uri="{FF2B5EF4-FFF2-40B4-BE49-F238E27FC236}">
                  <a16:creationId xmlns:a16="http://schemas.microsoft.com/office/drawing/2014/main" id="{D52BD43A-D063-452A-9FC8-4E7F34F3C9C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2">
          <xdr14:nvContentPartPr>
            <xdr14:cNvPr id="71" name="Inkt 70">
              <a:extLst>
                <a:ext uri="{FF2B5EF4-FFF2-40B4-BE49-F238E27FC236}">
                  <a16:creationId xmlns:a16="http://schemas.microsoft.com/office/drawing/2014/main" id="{C673EC88-946C-46AC-8E7C-81A1F552616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3">
          <xdr14:nvContentPartPr>
            <xdr14:cNvPr id="72" name="Inkt 71">
              <a:extLst>
                <a:ext uri="{FF2B5EF4-FFF2-40B4-BE49-F238E27FC236}">
                  <a16:creationId xmlns:a16="http://schemas.microsoft.com/office/drawing/2014/main" id="{03587F29-E1CE-478C-9F1F-FB8BDF43D19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7</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4">
          <xdr14:nvContentPartPr>
            <xdr14:cNvPr id="73" name="Inkt 72">
              <a:extLst>
                <a:ext uri="{FF2B5EF4-FFF2-40B4-BE49-F238E27FC236}">
                  <a16:creationId xmlns:a16="http://schemas.microsoft.com/office/drawing/2014/main" id="{BD5CAF1D-40A1-4EDD-9C85-3FA5092783E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5">
          <xdr14:nvContentPartPr>
            <xdr14:cNvPr id="74" name="Inkt 73">
              <a:extLst>
                <a:ext uri="{FF2B5EF4-FFF2-40B4-BE49-F238E27FC236}">
                  <a16:creationId xmlns:a16="http://schemas.microsoft.com/office/drawing/2014/main" id="{BEB43D68-7753-4C7F-8C34-5E658E0D06B7}"/>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6">
          <xdr14:nvContentPartPr>
            <xdr14:cNvPr id="75" name="Inkt 74">
              <a:extLst>
                <a:ext uri="{FF2B5EF4-FFF2-40B4-BE49-F238E27FC236}">
                  <a16:creationId xmlns:a16="http://schemas.microsoft.com/office/drawing/2014/main" id="{A83A08CC-6A9C-4BC4-B58D-DF3598258FD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7">
          <xdr14:nvContentPartPr>
            <xdr14:cNvPr id="76" name="Inkt 75">
              <a:extLst>
                <a:ext uri="{FF2B5EF4-FFF2-40B4-BE49-F238E27FC236}">
                  <a16:creationId xmlns:a16="http://schemas.microsoft.com/office/drawing/2014/main" id="{AC13E350-73B0-47DA-8D87-D4B064A798E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8">
          <xdr14:nvContentPartPr>
            <xdr14:cNvPr id="77" name="Inkt 76">
              <a:extLst>
                <a:ext uri="{FF2B5EF4-FFF2-40B4-BE49-F238E27FC236}">
                  <a16:creationId xmlns:a16="http://schemas.microsoft.com/office/drawing/2014/main" id="{F9E58CB4-124B-43C8-866F-1FF6597E734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69">
          <xdr14:nvContentPartPr>
            <xdr14:cNvPr id="78" name="Inkt 77">
              <a:extLst>
                <a:ext uri="{FF2B5EF4-FFF2-40B4-BE49-F238E27FC236}">
                  <a16:creationId xmlns:a16="http://schemas.microsoft.com/office/drawing/2014/main" id="{AA5AF643-190F-493B-BF54-59AD30DFF5B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0">
          <xdr14:nvContentPartPr>
            <xdr14:cNvPr id="79" name="Inkt 78">
              <a:extLst>
                <a:ext uri="{FF2B5EF4-FFF2-40B4-BE49-F238E27FC236}">
                  <a16:creationId xmlns:a16="http://schemas.microsoft.com/office/drawing/2014/main" id="{FCC951E0-E068-42D6-BD82-C4FCB7F7AD4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1">
          <xdr14:nvContentPartPr>
            <xdr14:cNvPr id="80" name="Inkt 79">
              <a:extLst>
                <a:ext uri="{FF2B5EF4-FFF2-40B4-BE49-F238E27FC236}">
                  <a16:creationId xmlns:a16="http://schemas.microsoft.com/office/drawing/2014/main" id="{0A12F21B-99AD-47A1-A179-7E9DD65360F7}"/>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2">
          <xdr14:nvContentPartPr>
            <xdr14:cNvPr id="81" name="Inkt 80">
              <a:extLst>
                <a:ext uri="{FF2B5EF4-FFF2-40B4-BE49-F238E27FC236}">
                  <a16:creationId xmlns:a16="http://schemas.microsoft.com/office/drawing/2014/main" id="{078A48AF-806A-461A-8829-8880F84FFAE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3">
          <xdr14:nvContentPartPr>
            <xdr14:cNvPr id="82" name="Inkt 81">
              <a:extLst>
                <a:ext uri="{FF2B5EF4-FFF2-40B4-BE49-F238E27FC236}">
                  <a16:creationId xmlns:a16="http://schemas.microsoft.com/office/drawing/2014/main" id="{F9BF0EE7-2FFD-4024-8D29-9650F7F0223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4">
          <xdr14:nvContentPartPr>
            <xdr14:cNvPr id="23" name="Inkt 22">
              <a:extLst>
                <a:ext uri="{FF2B5EF4-FFF2-40B4-BE49-F238E27FC236}">
                  <a16:creationId xmlns:a16="http://schemas.microsoft.com/office/drawing/2014/main" id="{60E33ABF-DEBF-4BE3-9ABD-542884D4123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5">
          <xdr14:nvContentPartPr>
            <xdr14:cNvPr id="24" name="Inkt 23">
              <a:extLst>
                <a:ext uri="{FF2B5EF4-FFF2-40B4-BE49-F238E27FC236}">
                  <a16:creationId xmlns:a16="http://schemas.microsoft.com/office/drawing/2014/main" id="{861B49F9-DEDF-445D-9F2D-FB334B8A50F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6">
          <xdr14:nvContentPartPr>
            <xdr14:cNvPr id="32" name="Inkt 31">
              <a:extLst>
                <a:ext uri="{FF2B5EF4-FFF2-40B4-BE49-F238E27FC236}">
                  <a16:creationId xmlns:a16="http://schemas.microsoft.com/office/drawing/2014/main" id="{FF6AA697-964C-4DFD-8C2C-85FFDD1370F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7">
          <xdr14:nvContentPartPr>
            <xdr14:cNvPr id="33" name="Inkt 32">
              <a:extLst>
                <a:ext uri="{FF2B5EF4-FFF2-40B4-BE49-F238E27FC236}">
                  <a16:creationId xmlns:a16="http://schemas.microsoft.com/office/drawing/2014/main" id="{1C78F11A-8A26-4D14-BEC3-00B6B311AD8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8">
          <xdr14:nvContentPartPr>
            <xdr14:cNvPr id="34" name="Inkt 33">
              <a:extLst>
                <a:ext uri="{FF2B5EF4-FFF2-40B4-BE49-F238E27FC236}">
                  <a16:creationId xmlns:a16="http://schemas.microsoft.com/office/drawing/2014/main" id="{0F4A4978-D29F-444A-857C-5ABC91C3B7C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79">
          <xdr14:nvContentPartPr>
            <xdr14:cNvPr id="35" name="Inkt 34">
              <a:extLst>
                <a:ext uri="{FF2B5EF4-FFF2-40B4-BE49-F238E27FC236}">
                  <a16:creationId xmlns:a16="http://schemas.microsoft.com/office/drawing/2014/main" id="{8A0AF603-01A7-49E1-B757-F73834111FD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0">
          <xdr14:nvContentPartPr>
            <xdr14:cNvPr id="36" name="Inkt 35">
              <a:extLst>
                <a:ext uri="{FF2B5EF4-FFF2-40B4-BE49-F238E27FC236}">
                  <a16:creationId xmlns:a16="http://schemas.microsoft.com/office/drawing/2014/main" id="{945A2775-C21A-4DAD-B7BF-55644E0658D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1">
          <xdr14:nvContentPartPr>
            <xdr14:cNvPr id="37" name="Inkt 36">
              <a:extLst>
                <a:ext uri="{FF2B5EF4-FFF2-40B4-BE49-F238E27FC236}">
                  <a16:creationId xmlns:a16="http://schemas.microsoft.com/office/drawing/2014/main" id="{C1713DD1-346A-48CB-B5D2-B0DC78B967F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2">
          <xdr14:nvContentPartPr>
            <xdr14:cNvPr id="38" name="Inkt 37">
              <a:extLst>
                <a:ext uri="{FF2B5EF4-FFF2-40B4-BE49-F238E27FC236}">
                  <a16:creationId xmlns:a16="http://schemas.microsoft.com/office/drawing/2014/main" id="{752EFE76-A53D-4104-9DE2-85F6C57255E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3">
          <xdr14:nvContentPartPr>
            <xdr14:cNvPr id="39" name="Inkt 38">
              <a:extLst>
                <a:ext uri="{FF2B5EF4-FFF2-40B4-BE49-F238E27FC236}">
                  <a16:creationId xmlns:a16="http://schemas.microsoft.com/office/drawing/2014/main" id="{7A239465-5F79-4BA0-B0CB-F5BC0C4A404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4">
          <xdr14:nvContentPartPr>
            <xdr14:cNvPr id="83" name="Inkt 82">
              <a:extLst>
                <a:ext uri="{FF2B5EF4-FFF2-40B4-BE49-F238E27FC236}">
                  <a16:creationId xmlns:a16="http://schemas.microsoft.com/office/drawing/2014/main" id="{67741D77-4A48-43A7-8200-59AD1EEC564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5">
          <xdr14:nvContentPartPr>
            <xdr14:cNvPr id="84" name="Inkt 83">
              <a:extLst>
                <a:ext uri="{FF2B5EF4-FFF2-40B4-BE49-F238E27FC236}">
                  <a16:creationId xmlns:a16="http://schemas.microsoft.com/office/drawing/2014/main" id="{6EA996BB-FE28-4243-9DF0-E11A307ED66E}"/>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6">
          <xdr14:nvContentPartPr>
            <xdr14:cNvPr id="85" name="Inkt 84">
              <a:extLst>
                <a:ext uri="{FF2B5EF4-FFF2-40B4-BE49-F238E27FC236}">
                  <a16:creationId xmlns:a16="http://schemas.microsoft.com/office/drawing/2014/main" id="{64AB3515-221B-4AFD-B303-282EF7189B1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7">
          <xdr14:nvContentPartPr>
            <xdr14:cNvPr id="86" name="Inkt 85">
              <a:extLst>
                <a:ext uri="{FF2B5EF4-FFF2-40B4-BE49-F238E27FC236}">
                  <a16:creationId xmlns:a16="http://schemas.microsoft.com/office/drawing/2014/main" id="{5DFB7B6E-4B72-46A6-984C-FCBA323A858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8">
          <xdr14:nvContentPartPr>
            <xdr14:cNvPr id="87" name="Inkt 86">
              <a:extLst>
                <a:ext uri="{FF2B5EF4-FFF2-40B4-BE49-F238E27FC236}">
                  <a16:creationId xmlns:a16="http://schemas.microsoft.com/office/drawing/2014/main" id="{2495C994-6DCF-4F12-8BED-31E01CD1EC4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89">
          <xdr14:nvContentPartPr>
            <xdr14:cNvPr id="88" name="Inkt 87">
              <a:extLst>
                <a:ext uri="{FF2B5EF4-FFF2-40B4-BE49-F238E27FC236}">
                  <a16:creationId xmlns:a16="http://schemas.microsoft.com/office/drawing/2014/main" id="{17AE459E-DB9D-4345-A337-DF541E14E3E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0">
          <xdr14:nvContentPartPr>
            <xdr14:cNvPr id="89" name="Inkt 88">
              <a:extLst>
                <a:ext uri="{FF2B5EF4-FFF2-40B4-BE49-F238E27FC236}">
                  <a16:creationId xmlns:a16="http://schemas.microsoft.com/office/drawing/2014/main" id="{03FCB24F-BED0-4443-B246-A3B7702FEF2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1">
          <xdr14:nvContentPartPr>
            <xdr14:cNvPr id="90" name="Inkt 89">
              <a:extLst>
                <a:ext uri="{FF2B5EF4-FFF2-40B4-BE49-F238E27FC236}">
                  <a16:creationId xmlns:a16="http://schemas.microsoft.com/office/drawing/2014/main" id="{985E811C-1BF6-424B-B1C9-6D624FDA1B9A}"/>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2">
          <xdr14:nvContentPartPr>
            <xdr14:cNvPr id="91" name="Inkt 90">
              <a:extLst>
                <a:ext uri="{FF2B5EF4-FFF2-40B4-BE49-F238E27FC236}">
                  <a16:creationId xmlns:a16="http://schemas.microsoft.com/office/drawing/2014/main" id="{8BA17EEB-B43E-4AED-AA02-0D494668CFC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3">
          <xdr14:nvContentPartPr>
            <xdr14:cNvPr id="92" name="Inkt 91">
              <a:extLst>
                <a:ext uri="{FF2B5EF4-FFF2-40B4-BE49-F238E27FC236}">
                  <a16:creationId xmlns:a16="http://schemas.microsoft.com/office/drawing/2014/main" id="{9A50C7C6-12A6-4A6C-83E0-B97953C803B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20</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4">
          <xdr14:nvContentPartPr>
            <xdr14:cNvPr id="93" name="Inkt 92">
              <a:extLst>
                <a:ext uri="{FF2B5EF4-FFF2-40B4-BE49-F238E27FC236}">
                  <a16:creationId xmlns:a16="http://schemas.microsoft.com/office/drawing/2014/main" id="{15AE0E2D-B9D4-4963-B0D9-C4A0DE6EFB69}"/>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5">
          <xdr14:nvContentPartPr>
            <xdr14:cNvPr id="190" name="Inkt 189">
              <a:extLst>
                <a:ext uri="{FF2B5EF4-FFF2-40B4-BE49-F238E27FC236}">
                  <a16:creationId xmlns:a16="http://schemas.microsoft.com/office/drawing/2014/main" id="{C3E72680-786B-42A7-9EC7-F1985ACDDB74}"/>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13</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6">
          <xdr14:nvContentPartPr>
            <xdr14:cNvPr id="191" name="Inkt 190">
              <a:extLst>
                <a:ext uri="{FF2B5EF4-FFF2-40B4-BE49-F238E27FC236}">
                  <a16:creationId xmlns:a16="http://schemas.microsoft.com/office/drawing/2014/main" id="{6882F44A-465C-44F9-832B-0B80771BD18F}"/>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14</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7">
          <xdr14:nvContentPartPr>
            <xdr14:cNvPr id="192" name="Inkt 191">
              <a:extLst>
                <a:ext uri="{FF2B5EF4-FFF2-40B4-BE49-F238E27FC236}">
                  <a16:creationId xmlns:a16="http://schemas.microsoft.com/office/drawing/2014/main" id="{63B9E9B9-2FEF-4588-9638-9ABFDCA06875}"/>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15</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8">
          <xdr14:nvContentPartPr>
            <xdr14:cNvPr id="193" name="Inkt 192">
              <a:extLst>
                <a:ext uri="{FF2B5EF4-FFF2-40B4-BE49-F238E27FC236}">
                  <a16:creationId xmlns:a16="http://schemas.microsoft.com/office/drawing/2014/main" id="{F4498C91-B366-4CC4-9056-D92D4E940004}"/>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16</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99">
          <xdr14:nvContentPartPr>
            <xdr14:cNvPr id="194" name="Inkt 193">
              <a:extLst>
                <a:ext uri="{FF2B5EF4-FFF2-40B4-BE49-F238E27FC236}">
                  <a16:creationId xmlns:a16="http://schemas.microsoft.com/office/drawing/2014/main" id="{F05BBC07-7174-44BD-BFEE-0D8B2613B60F}"/>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12</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0">
          <xdr14:nvContentPartPr>
            <xdr14:cNvPr id="195" name="Inkt 194">
              <a:extLst>
                <a:ext uri="{FF2B5EF4-FFF2-40B4-BE49-F238E27FC236}">
                  <a16:creationId xmlns:a16="http://schemas.microsoft.com/office/drawing/2014/main" id="{624B5C3C-64E3-409C-91F0-FD4C2A11BA5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1">
          <xdr14:nvContentPartPr>
            <xdr14:cNvPr id="196" name="Inkt 195">
              <a:extLst>
                <a:ext uri="{FF2B5EF4-FFF2-40B4-BE49-F238E27FC236}">
                  <a16:creationId xmlns:a16="http://schemas.microsoft.com/office/drawing/2014/main" id="{7CCAFB8E-E6D3-43E5-B0DA-D9BC71C598B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2">
          <xdr14:nvContentPartPr>
            <xdr14:cNvPr id="197" name="Inkt 196">
              <a:extLst>
                <a:ext uri="{FF2B5EF4-FFF2-40B4-BE49-F238E27FC236}">
                  <a16:creationId xmlns:a16="http://schemas.microsoft.com/office/drawing/2014/main" id="{C9822CB3-6419-4B30-88B1-685FF2349A1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3">
          <xdr14:nvContentPartPr>
            <xdr14:cNvPr id="198" name="Inkt 197">
              <a:extLst>
                <a:ext uri="{FF2B5EF4-FFF2-40B4-BE49-F238E27FC236}">
                  <a16:creationId xmlns:a16="http://schemas.microsoft.com/office/drawing/2014/main" id="{14775DD6-72F2-48F1-823C-34AF7C59765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4">
          <xdr14:nvContentPartPr>
            <xdr14:cNvPr id="199" name="Inkt 198">
              <a:extLst>
                <a:ext uri="{FF2B5EF4-FFF2-40B4-BE49-F238E27FC236}">
                  <a16:creationId xmlns:a16="http://schemas.microsoft.com/office/drawing/2014/main" id="{F1CEFA37-EA91-4CA9-80EF-D81A932594EA}"/>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5">
          <xdr14:nvContentPartPr>
            <xdr14:cNvPr id="200" name="Inkt 199">
              <a:extLst>
                <a:ext uri="{FF2B5EF4-FFF2-40B4-BE49-F238E27FC236}">
                  <a16:creationId xmlns:a16="http://schemas.microsoft.com/office/drawing/2014/main" id="{A69A5A93-BDD2-4AC5-982E-C33D97CD274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6">
          <xdr14:nvContentPartPr>
            <xdr14:cNvPr id="201" name="Inkt 200">
              <a:extLst>
                <a:ext uri="{FF2B5EF4-FFF2-40B4-BE49-F238E27FC236}">
                  <a16:creationId xmlns:a16="http://schemas.microsoft.com/office/drawing/2014/main" id="{3AE8FE82-5BFE-4089-A8C1-EFF9FED4DA4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7">
          <xdr14:nvContentPartPr>
            <xdr14:cNvPr id="202" name="Inkt 201">
              <a:extLst>
                <a:ext uri="{FF2B5EF4-FFF2-40B4-BE49-F238E27FC236}">
                  <a16:creationId xmlns:a16="http://schemas.microsoft.com/office/drawing/2014/main" id="{0ADDEF36-0878-447F-B5DF-AAAAC743585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8">
          <xdr14:nvContentPartPr>
            <xdr14:cNvPr id="203" name="Inkt 202">
              <a:extLst>
                <a:ext uri="{FF2B5EF4-FFF2-40B4-BE49-F238E27FC236}">
                  <a16:creationId xmlns:a16="http://schemas.microsoft.com/office/drawing/2014/main" id="{B38DB10D-5BE8-4282-8286-1C0B9E4BB7D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09">
          <xdr14:nvContentPartPr>
            <xdr14:cNvPr id="204" name="Inkt 203">
              <a:extLst>
                <a:ext uri="{FF2B5EF4-FFF2-40B4-BE49-F238E27FC236}">
                  <a16:creationId xmlns:a16="http://schemas.microsoft.com/office/drawing/2014/main" id="{01990555-0612-441B-93DA-9A7A4B2005A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0">
          <xdr14:nvContentPartPr>
            <xdr14:cNvPr id="205" name="Inkt 204">
              <a:extLst>
                <a:ext uri="{FF2B5EF4-FFF2-40B4-BE49-F238E27FC236}">
                  <a16:creationId xmlns:a16="http://schemas.microsoft.com/office/drawing/2014/main" id="{4A4F0C6B-7B80-49C2-B040-E6BC9E3B618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1">
          <xdr14:nvContentPartPr>
            <xdr14:cNvPr id="206" name="Inkt 205">
              <a:extLst>
                <a:ext uri="{FF2B5EF4-FFF2-40B4-BE49-F238E27FC236}">
                  <a16:creationId xmlns:a16="http://schemas.microsoft.com/office/drawing/2014/main" id="{BEEA5A21-EFC4-425F-AD8C-11E2F253077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2">
          <xdr14:nvContentPartPr>
            <xdr14:cNvPr id="207" name="Inkt 206">
              <a:extLst>
                <a:ext uri="{FF2B5EF4-FFF2-40B4-BE49-F238E27FC236}">
                  <a16:creationId xmlns:a16="http://schemas.microsoft.com/office/drawing/2014/main" id="{C2437ADD-FDE0-45E5-A694-879C4D82BC7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3">
          <xdr14:nvContentPartPr>
            <xdr14:cNvPr id="208" name="Inkt 207">
              <a:extLst>
                <a:ext uri="{FF2B5EF4-FFF2-40B4-BE49-F238E27FC236}">
                  <a16:creationId xmlns:a16="http://schemas.microsoft.com/office/drawing/2014/main" id="{3E5E1F49-64E3-4CCD-96B3-47EA623589C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4">
          <xdr14:nvContentPartPr>
            <xdr14:cNvPr id="209" name="Inkt 208">
              <a:extLst>
                <a:ext uri="{FF2B5EF4-FFF2-40B4-BE49-F238E27FC236}">
                  <a16:creationId xmlns:a16="http://schemas.microsoft.com/office/drawing/2014/main" id="{D6A01143-292C-4B6F-841B-AB3D019D03A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5">
          <xdr14:nvContentPartPr>
            <xdr14:cNvPr id="210" name="Inkt 209">
              <a:extLst>
                <a:ext uri="{FF2B5EF4-FFF2-40B4-BE49-F238E27FC236}">
                  <a16:creationId xmlns:a16="http://schemas.microsoft.com/office/drawing/2014/main" id="{64073180-ADC2-4524-9D82-7351DDE6865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6">
          <xdr14:nvContentPartPr>
            <xdr14:cNvPr id="211" name="Inkt 210">
              <a:extLst>
                <a:ext uri="{FF2B5EF4-FFF2-40B4-BE49-F238E27FC236}">
                  <a16:creationId xmlns:a16="http://schemas.microsoft.com/office/drawing/2014/main" id="{4D0A2F3B-4005-4522-AB11-E22994EA029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7">
          <xdr14:nvContentPartPr>
            <xdr14:cNvPr id="212" name="Inkt 211">
              <a:extLst>
                <a:ext uri="{FF2B5EF4-FFF2-40B4-BE49-F238E27FC236}">
                  <a16:creationId xmlns:a16="http://schemas.microsoft.com/office/drawing/2014/main" id="{9A57143E-9D2B-41A7-9EF7-F853AB038557}"/>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8">
          <xdr14:nvContentPartPr>
            <xdr14:cNvPr id="213" name="Inkt 212">
              <a:extLst>
                <a:ext uri="{FF2B5EF4-FFF2-40B4-BE49-F238E27FC236}">
                  <a16:creationId xmlns:a16="http://schemas.microsoft.com/office/drawing/2014/main" id="{7544F105-5924-466F-807E-D62E135D88F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19">
          <xdr14:nvContentPartPr>
            <xdr14:cNvPr id="214" name="Inkt 213">
              <a:extLst>
                <a:ext uri="{FF2B5EF4-FFF2-40B4-BE49-F238E27FC236}">
                  <a16:creationId xmlns:a16="http://schemas.microsoft.com/office/drawing/2014/main" id="{064A07CD-4471-4DBE-AF62-13176F9DE58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0">
          <xdr14:nvContentPartPr>
            <xdr14:cNvPr id="215" name="Inkt 214">
              <a:extLst>
                <a:ext uri="{FF2B5EF4-FFF2-40B4-BE49-F238E27FC236}">
                  <a16:creationId xmlns:a16="http://schemas.microsoft.com/office/drawing/2014/main" id="{8E008433-9918-494F-906B-91A96410A22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1">
          <xdr14:nvContentPartPr>
            <xdr14:cNvPr id="216" name="Inkt 215">
              <a:extLst>
                <a:ext uri="{FF2B5EF4-FFF2-40B4-BE49-F238E27FC236}">
                  <a16:creationId xmlns:a16="http://schemas.microsoft.com/office/drawing/2014/main" id="{C20934E3-367E-41C8-9728-191B3D0510B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2">
          <xdr14:nvContentPartPr>
            <xdr14:cNvPr id="217" name="Inkt 216">
              <a:extLst>
                <a:ext uri="{FF2B5EF4-FFF2-40B4-BE49-F238E27FC236}">
                  <a16:creationId xmlns:a16="http://schemas.microsoft.com/office/drawing/2014/main" id="{B8A79A2E-B70E-4230-8EB8-549732655C2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3">
          <xdr14:nvContentPartPr>
            <xdr14:cNvPr id="218" name="Inkt 217">
              <a:extLst>
                <a:ext uri="{FF2B5EF4-FFF2-40B4-BE49-F238E27FC236}">
                  <a16:creationId xmlns:a16="http://schemas.microsoft.com/office/drawing/2014/main" id="{B507D3BF-7ACF-4072-AA25-6CC7253B6C7A}"/>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4">
          <xdr14:nvContentPartPr>
            <xdr14:cNvPr id="219" name="Inkt 218">
              <a:extLst>
                <a:ext uri="{FF2B5EF4-FFF2-40B4-BE49-F238E27FC236}">
                  <a16:creationId xmlns:a16="http://schemas.microsoft.com/office/drawing/2014/main" id="{87D7958D-F33F-4AE1-B255-D2F907359E7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5">
          <xdr14:nvContentPartPr>
            <xdr14:cNvPr id="220" name="Inkt 219">
              <a:extLst>
                <a:ext uri="{FF2B5EF4-FFF2-40B4-BE49-F238E27FC236}">
                  <a16:creationId xmlns:a16="http://schemas.microsoft.com/office/drawing/2014/main" id="{5BB04628-FFEE-4CEE-B3C1-56F990BBF58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6">
          <xdr14:nvContentPartPr>
            <xdr14:cNvPr id="221" name="Inkt 220">
              <a:extLst>
                <a:ext uri="{FF2B5EF4-FFF2-40B4-BE49-F238E27FC236}">
                  <a16:creationId xmlns:a16="http://schemas.microsoft.com/office/drawing/2014/main" id="{E525E0EE-738A-4E9C-9C6D-0009B9C5C3BE}"/>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7">
          <xdr14:nvContentPartPr>
            <xdr14:cNvPr id="222" name="Inkt 221">
              <a:extLst>
                <a:ext uri="{FF2B5EF4-FFF2-40B4-BE49-F238E27FC236}">
                  <a16:creationId xmlns:a16="http://schemas.microsoft.com/office/drawing/2014/main" id="{A7F02BD3-2D58-4E8E-9245-061D49D9899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28">
          <xdr14:nvContentPartPr>
            <xdr14:cNvPr id="223" name="Inkt 222">
              <a:extLst>
                <a:ext uri="{FF2B5EF4-FFF2-40B4-BE49-F238E27FC236}">
                  <a16:creationId xmlns:a16="http://schemas.microsoft.com/office/drawing/2014/main" id="{7BDE8473-4ECA-42DA-A0C0-6E367A3CFB8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97</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29">
          <xdr14:nvContentPartPr>
            <xdr14:cNvPr id="94" name="Inkt 93">
              <a:extLst>
                <a:ext uri="{FF2B5EF4-FFF2-40B4-BE49-F238E27FC236}">
                  <a16:creationId xmlns:a16="http://schemas.microsoft.com/office/drawing/2014/main" id="{74D020D0-3CB4-43B2-993B-F789E89779D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97</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0">
          <xdr14:nvContentPartPr>
            <xdr14:cNvPr id="95" name="Inkt 94">
              <a:extLst>
                <a:ext uri="{FF2B5EF4-FFF2-40B4-BE49-F238E27FC236}">
                  <a16:creationId xmlns:a16="http://schemas.microsoft.com/office/drawing/2014/main" id="{11CCBEAD-7535-48AE-889D-80B8DC737C7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97</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1">
          <xdr14:nvContentPartPr>
            <xdr14:cNvPr id="96" name="Inkt 95">
              <a:extLst>
                <a:ext uri="{FF2B5EF4-FFF2-40B4-BE49-F238E27FC236}">
                  <a16:creationId xmlns:a16="http://schemas.microsoft.com/office/drawing/2014/main" id="{C7C8AB91-AD76-49CB-A380-77862FDEE63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97</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2">
          <xdr14:nvContentPartPr>
            <xdr14:cNvPr id="97" name="Inkt 96">
              <a:extLst>
                <a:ext uri="{FF2B5EF4-FFF2-40B4-BE49-F238E27FC236}">
                  <a16:creationId xmlns:a16="http://schemas.microsoft.com/office/drawing/2014/main" id="{FCD12D12-C89C-484E-88D8-F8ADE4FEBC2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105</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33">
          <xdr14:nvContentPartPr>
            <xdr14:cNvPr id="98" name="Inkt 97">
              <a:extLst>
                <a:ext uri="{FF2B5EF4-FFF2-40B4-BE49-F238E27FC236}">
                  <a16:creationId xmlns:a16="http://schemas.microsoft.com/office/drawing/2014/main" id="{FE84CC6C-3C75-4FAA-AF5E-D69DC556024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108</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4">
          <xdr14:nvContentPartPr>
            <xdr14:cNvPr id="102" name="Inkt 101">
              <a:extLst>
                <a:ext uri="{FF2B5EF4-FFF2-40B4-BE49-F238E27FC236}">
                  <a16:creationId xmlns:a16="http://schemas.microsoft.com/office/drawing/2014/main" id="{2E504224-D7E5-4629-9B46-E2C4A90DE4C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108</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5">
          <xdr14:nvContentPartPr>
            <xdr14:cNvPr id="103" name="Inkt 102">
              <a:extLst>
                <a:ext uri="{FF2B5EF4-FFF2-40B4-BE49-F238E27FC236}">
                  <a16:creationId xmlns:a16="http://schemas.microsoft.com/office/drawing/2014/main" id="{2968D740-AED6-48C5-AD83-6C15D7B8DAB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108</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36">
          <xdr14:nvContentPartPr>
            <xdr14:cNvPr id="104" name="Inkt 103">
              <a:extLst>
                <a:ext uri="{FF2B5EF4-FFF2-40B4-BE49-F238E27FC236}">
                  <a16:creationId xmlns:a16="http://schemas.microsoft.com/office/drawing/2014/main" id="{0A4A95A0-A310-45DD-AED5-30740897CF4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37">
          <xdr14:nvContentPartPr>
            <xdr14:cNvPr id="99" name="Inkt 98">
              <a:extLst>
                <a:ext uri="{FF2B5EF4-FFF2-40B4-BE49-F238E27FC236}">
                  <a16:creationId xmlns:a16="http://schemas.microsoft.com/office/drawing/2014/main" id="{86AC6770-E3BF-4B3D-8727-62A0743485C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38">
          <xdr14:nvContentPartPr>
            <xdr14:cNvPr id="100" name="Inkt 99">
              <a:extLst>
                <a:ext uri="{FF2B5EF4-FFF2-40B4-BE49-F238E27FC236}">
                  <a16:creationId xmlns:a16="http://schemas.microsoft.com/office/drawing/2014/main" id="{87F9E4DB-5586-40BF-92B8-E73B4E1794A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39">
          <xdr14:nvContentPartPr>
            <xdr14:cNvPr id="101" name="Inkt 100">
              <a:extLst>
                <a:ext uri="{FF2B5EF4-FFF2-40B4-BE49-F238E27FC236}">
                  <a16:creationId xmlns:a16="http://schemas.microsoft.com/office/drawing/2014/main" id="{6C201CD8-EB66-4C10-A33D-C3C7AA4D9EE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0">
          <xdr14:nvContentPartPr>
            <xdr14:cNvPr id="105" name="Inkt 104">
              <a:extLst>
                <a:ext uri="{FF2B5EF4-FFF2-40B4-BE49-F238E27FC236}">
                  <a16:creationId xmlns:a16="http://schemas.microsoft.com/office/drawing/2014/main" id="{522F827F-8ECE-4681-9837-302D323B853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1">
          <xdr14:nvContentPartPr>
            <xdr14:cNvPr id="106" name="Inkt 105">
              <a:extLst>
                <a:ext uri="{FF2B5EF4-FFF2-40B4-BE49-F238E27FC236}">
                  <a16:creationId xmlns:a16="http://schemas.microsoft.com/office/drawing/2014/main" id="{9CE50C45-B907-430D-BFEF-808BFDB5744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2">
          <xdr14:nvContentPartPr>
            <xdr14:cNvPr id="107" name="Inkt 106">
              <a:extLst>
                <a:ext uri="{FF2B5EF4-FFF2-40B4-BE49-F238E27FC236}">
                  <a16:creationId xmlns:a16="http://schemas.microsoft.com/office/drawing/2014/main" id="{5FDFB4A9-29D7-4BBD-819B-9F21F11558A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3">
          <xdr14:nvContentPartPr>
            <xdr14:cNvPr id="108" name="Inkt 107">
              <a:extLst>
                <a:ext uri="{FF2B5EF4-FFF2-40B4-BE49-F238E27FC236}">
                  <a16:creationId xmlns:a16="http://schemas.microsoft.com/office/drawing/2014/main" id="{AB7576CD-4C4A-4804-8F8B-7E1E2819F76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100</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4">
          <xdr14:nvContentPartPr>
            <xdr14:cNvPr id="109" name="Inkt 108">
              <a:extLst>
                <a:ext uri="{FF2B5EF4-FFF2-40B4-BE49-F238E27FC236}">
                  <a16:creationId xmlns:a16="http://schemas.microsoft.com/office/drawing/2014/main" id="{4B1874B8-C796-4601-B117-63D0C261441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5">
          <xdr14:nvContentPartPr>
            <xdr14:cNvPr id="110" name="Inkt 109">
              <a:extLst>
                <a:ext uri="{FF2B5EF4-FFF2-40B4-BE49-F238E27FC236}">
                  <a16:creationId xmlns:a16="http://schemas.microsoft.com/office/drawing/2014/main" id="{B9A04633-49F3-474C-9AFA-16A83B6BBDA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6">
          <xdr14:nvContentPartPr>
            <xdr14:cNvPr id="111" name="Inkt 110">
              <a:extLst>
                <a:ext uri="{FF2B5EF4-FFF2-40B4-BE49-F238E27FC236}">
                  <a16:creationId xmlns:a16="http://schemas.microsoft.com/office/drawing/2014/main" id="{10A8918A-882F-47E9-967B-D9B5F1FF925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7">
          <xdr14:nvContentPartPr>
            <xdr14:cNvPr id="112" name="Inkt 111">
              <a:extLst>
                <a:ext uri="{FF2B5EF4-FFF2-40B4-BE49-F238E27FC236}">
                  <a16:creationId xmlns:a16="http://schemas.microsoft.com/office/drawing/2014/main" id="{58BFB822-36A8-488E-AE90-43BCCCF69CC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8">
          <xdr14:nvContentPartPr>
            <xdr14:cNvPr id="113" name="Inkt 112">
              <a:extLst>
                <a:ext uri="{FF2B5EF4-FFF2-40B4-BE49-F238E27FC236}">
                  <a16:creationId xmlns:a16="http://schemas.microsoft.com/office/drawing/2014/main" id="{3C115B9B-2B26-4932-B779-761F0A70E1B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49">
          <xdr14:nvContentPartPr>
            <xdr14:cNvPr id="114" name="Inkt 113">
              <a:extLst>
                <a:ext uri="{FF2B5EF4-FFF2-40B4-BE49-F238E27FC236}">
                  <a16:creationId xmlns:a16="http://schemas.microsoft.com/office/drawing/2014/main" id="{9C8E04B0-8D3E-47B9-B040-35CD31CF059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0">
          <xdr14:nvContentPartPr>
            <xdr14:cNvPr id="115" name="Inkt 114">
              <a:extLst>
                <a:ext uri="{FF2B5EF4-FFF2-40B4-BE49-F238E27FC236}">
                  <a16:creationId xmlns:a16="http://schemas.microsoft.com/office/drawing/2014/main" id="{F3F54756-2583-4635-921B-2BFAB1FE58E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1">
          <xdr14:nvContentPartPr>
            <xdr14:cNvPr id="116" name="Inkt 115">
              <a:extLst>
                <a:ext uri="{FF2B5EF4-FFF2-40B4-BE49-F238E27FC236}">
                  <a16:creationId xmlns:a16="http://schemas.microsoft.com/office/drawing/2014/main" id="{3A4E2A0D-3D50-4633-B9AC-6E486BC964E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2">
          <xdr14:nvContentPartPr>
            <xdr14:cNvPr id="117" name="Inkt 116">
              <a:extLst>
                <a:ext uri="{FF2B5EF4-FFF2-40B4-BE49-F238E27FC236}">
                  <a16:creationId xmlns:a16="http://schemas.microsoft.com/office/drawing/2014/main" id="{1A24C8DF-A618-4FD7-9FCB-2E55E14FFDE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3">
          <xdr14:nvContentPartPr>
            <xdr14:cNvPr id="118" name="Inkt 117">
              <a:extLst>
                <a:ext uri="{FF2B5EF4-FFF2-40B4-BE49-F238E27FC236}">
                  <a16:creationId xmlns:a16="http://schemas.microsoft.com/office/drawing/2014/main" id="{94E972DA-28B2-4259-8262-8D143102F8F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4">
          <xdr14:nvContentPartPr>
            <xdr14:cNvPr id="119" name="Inkt 118">
              <a:extLst>
                <a:ext uri="{FF2B5EF4-FFF2-40B4-BE49-F238E27FC236}">
                  <a16:creationId xmlns:a16="http://schemas.microsoft.com/office/drawing/2014/main" id="{BDFCE3EF-9F5A-41C8-88BC-72DC5703673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108</xdr:row>
      <xdr:rowOff>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55">
          <xdr14:nvContentPartPr>
            <xdr14:cNvPr id="120" name="Inkt 119">
              <a:extLst>
                <a:ext uri="{FF2B5EF4-FFF2-40B4-BE49-F238E27FC236}">
                  <a16:creationId xmlns:a16="http://schemas.microsoft.com/office/drawing/2014/main" id="{37258D10-3317-485E-9970-69999BB4901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752190</xdr:colOff>
      <xdr:row>111</xdr:row>
      <xdr:rowOff>154215</xdr:rowOff>
    </xdr:from>
    <xdr:ext cx="360" cy="17640"/>
    <mc:AlternateContent xmlns:mc="http://schemas.openxmlformats.org/markup-compatibility/2006" xmlns:xdr14="http://schemas.microsoft.com/office/excel/2010/spreadsheetDrawing">
      <mc:Choice Requires="xdr14">
        <xdr:contentPart xmlns:r="http://schemas.openxmlformats.org/officeDocument/2006/relationships" r:id="rId156">
          <xdr14:nvContentPartPr>
            <xdr14:cNvPr id="121" name="Inkt 120">
              <a:extLst>
                <a:ext uri="{FF2B5EF4-FFF2-40B4-BE49-F238E27FC236}">
                  <a16:creationId xmlns:a16="http://schemas.microsoft.com/office/drawing/2014/main" id="{79809994-68AC-4DA2-A8F3-08D131EC6312}"/>
                </a:ext>
              </a:extLst>
            </xdr14:cNvPr>
            <xdr14:cNvContentPartPr/>
          </xdr14:nvContentPartPr>
          <xdr14:nvPr macro=""/>
          <xdr14:xfrm>
            <a:off x="6105240" y="22061715"/>
            <a:ext cx="360" cy="17640"/>
          </xdr14:xfrm>
        </xdr:contentPart>
      </mc:Choice>
      <mc:Fallback xmlns="">
        <xdr:pic>
          <xdr:nvPicPr>
            <xdr:cNvPr id="3" name="Inkt 2">
              <a:extLst>
                <a:ext uri="{FF2B5EF4-FFF2-40B4-BE49-F238E27FC236}">
                  <a16:creationId xmlns:a16="http://schemas.microsoft.com/office/drawing/2014/main" id="{26E02E05-EEC1-46C0-B735-CC3220B99778}"/>
                </a:ext>
              </a:extLst>
            </xdr:cNvPr>
            <xdr:cNvPicPr/>
          </xdr:nvPicPr>
          <xdr:blipFill>
            <a:blip xmlns:r="http://schemas.openxmlformats.org/officeDocument/2006/relationships" r:embed="rId4"/>
            <a:stretch>
              <a:fillRect/>
            </a:stretch>
          </xdr:blipFill>
          <xdr:spPr>
            <a:xfrm>
              <a:off x="6096600" y="22052715"/>
              <a:ext cx="18000" cy="35280"/>
            </a:xfrm>
            <a:prstGeom prst="rect">
              <a:avLst/>
            </a:prstGeom>
          </xdr:spPr>
        </xdr:pic>
      </mc:Fallback>
    </mc:AlternateContent>
    <xdr:clientData/>
  </xdr:oneCellAnchor>
  <xdr:oneCellAnchor>
    <xdr:from>
      <xdr:col>9</xdr:col>
      <xdr:colOff>599820</xdr:colOff>
      <xdr:row>109</xdr:row>
      <xdr:rowOff>132705</xdr:rowOff>
    </xdr:from>
    <xdr:ext cx="360" cy="7260"/>
    <mc:AlternateContent xmlns:mc="http://schemas.openxmlformats.org/markup-compatibility/2006" xmlns:xdr14="http://schemas.microsoft.com/office/excel/2010/spreadsheetDrawing">
      <mc:Choice Requires="xdr14">
        <xdr:contentPart xmlns:r="http://schemas.openxmlformats.org/officeDocument/2006/relationships" r:id="rId157">
          <xdr14:nvContentPartPr>
            <xdr14:cNvPr id="122" name="Inkt 121">
              <a:extLst>
                <a:ext uri="{FF2B5EF4-FFF2-40B4-BE49-F238E27FC236}">
                  <a16:creationId xmlns:a16="http://schemas.microsoft.com/office/drawing/2014/main" id="{7AA7407B-D4FE-4188-8469-14561EB7905B}"/>
                </a:ext>
              </a:extLst>
            </xdr14:cNvPr>
            <xdr14:cNvContentPartPr/>
          </xdr14:nvContentPartPr>
          <xdr14:nvPr macro=""/>
          <xdr14:xfrm>
            <a:off x="9096120" y="21640155"/>
            <a:ext cx="360" cy="360"/>
          </xdr14:xfrm>
        </xdr:contentPart>
      </mc:Choice>
      <mc:Fallback xmlns="">
        <xdr:pic>
          <xdr:nvPicPr>
            <xdr:cNvPr id="9" name="Inkt 8">
              <a:extLst>
                <a:ext uri="{FF2B5EF4-FFF2-40B4-BE49-F238E27FC236}">
                  <a16:creationId xmlns:a16="http://schemas.microsoft.com/office/drawing/2014/main" id="{EFE93DED-420A-4A61-AFCA-29755A0471F3}"/>
                </a:ext>
              </a:extLst>
            </xdr:cNvPr>
            <xdr:cNvPicPr/>
          </xdr:nvPicPr>
          <xdr:blipFill>
            <a:blip xmlns:r="http://schemas.openxmlformats.org/officeDocument/2006/relationships" r:embed="rId2"/>
            <a:stretch>
              <a:fillRect/>
            </a:stretch>
          </xdr:blipFill>
          <xdr:spPr>
            <a:xfrm>
              <a:off x="9087480" y="21631515"/>
              <a:ext cx="18000" cy="18000"/>
            </a:xfrm>
            <a:prstGeom prst="rect">
              <a:avLst/>
            </a:prstGeom>
          </xdr:spPr>
        </xdr:pic>
      </mc:Fallback>
    </mc:AlternateContent>
    <xdr:clientData/>
  </xdr:oneCellAnchor>
  <xdr:oneCellAnchor>
    <xdr:from>
      <xdr:col>6</xdr:col>
      <xdr:colOff>0</xdr:colOff>
      <xdr:row>114</xdr:row>
      <xdr:rowOff>85365</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58">
          <xdr14:nvContentPartPr>
            <xdr14:cNvPr id="123" name="Inkt 122">
              <a:extLst>
                <a:ext uri="{FF2B5EF4-FFF2-40B4-BE49-F238E27FC236}">
                  <a16:creationId xmlns:a16="http://schemas.microsoft.com/office/drawing/2014/main" id="{24F1A78E-4205-4F6C-B868-0714D87D803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118</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59">
          <xdr14:nvContentPartPr>
            <xdr14:cNvPr id="124" name="Inkt 123">
              <a:extLst>
                <a:ext uri="{FF2B5EF4-FFF2-40B4-BE49-F238E27FC236}">
                  <a16:creationId xmlns:a16="http://schemas.microsoft.com/office/drawing/2014/main" id="{9EC38277-4939-4A46-8084-1DA5DDC35D9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118</xdr:row>
      <xdr:rowOff>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60">
          <xdr14:nvContentPartPr>
            <xdr14:cNvPr id="125" name="Inkt 124">
              <a:extLst>
                <a:ext uri="{FF2B5EF4-FFF2-40B4-BE49-F238E27FC236}">
                  <a16:creationId xmlns:a16="http://schemas.microsoft.com/office/drawing/2014/main" id="{A2513BE1-40FD-4ED6-93E9-91622E1BE4E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1">
          <xdr14:nvContentPartPr>
            <xdr14:cNvPr id="126" name="Inkt 125">
              <a:extLst>
                <a:ext uri="{FF2B5EF4-FFF2-40B4-BE49-F238E27FC236}">
                  <a16:creationId xmlns:a16="http://schemas.microsoft.com/office/drawing/2014/main" id="{793253C7-02C2-4BB9-862F-C898CFA1EF6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9</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2">
          <xdr14:nvContentPartPr>
            <xdr14:cNvPr id="127" name="Inkt 126">
              <a:extLst>
                <a:ext uri="{FF2B5EF4-FFF2-40B4-BE49-F238E27FC236}">
                  <a16:creationId xmlns:a16="http://schemas.microsoft.com/office/drawing/2014/main" id="{AE86A019-7D89-4D6D-AF0C-C7DD831D7C41}"/>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10</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3">
          <xdr14:nvContentPartPr>
            <xdr14:cNvPr id="128" name="Inkt 127">
              <a:extLst>
                <a:ext uri="{FF2B5EF4-FFF2-40B4-BE49-F238E27FC236}">
                  <a16:creationId xmlns:a16="http://schemas.microsoft.com/office/drawing/2014/main" id="{EE48E9A1-BEC5-4F92-A220-D7FE4FC9E94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11</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4">
          <xdr14:nvContentPartPr>
            <xdr14:cNvPr id="129" name="Inkt 128">
              <a:extLst>
                <a:ext uri="{FF2B5EF4-FFF2-40B4-BE49-F238E27FC236}">
                  <a16:creationId xmlns:a16="http://schemas.microsoft.com/office/drawing/2014/main" id="{2EA032BB-1B41-4AEB-85D3-3CDF8351BAA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5">
          <xdr14:nvContentPartPr>
            <xdr14:cNvPr id="130" name="Inkt 129">
              <a:extLst>
                <a:ext uri="{FF2B5EF4-FFF2-40B4-BE49-F238E27FC236}">
                  <a16:creationId xmlns:a16="http://schemas.microsoft.com/office/drawing/2014/main" id="{FAF19EAF-EB6A-4E01-99DE-B0181DCEE8CE}"/>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13</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6">
          <xdr14:nvContentPartPr>
            <xdr14:cNvPr id="131" name="Inkt 130">
              <a:extLst>
                <a:ext uri="{FF2B5EF4-FFF2-40B4-BE49-F238E27FC236}">
                  <a16:creationId xmlns:a16="http://schemas.microsoft.com/office/drawing/2014/main" id="{687E59E1-EA27-45C0-9A67-6B33263C05D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7">
          <xdr14:nvContentPartPr>
            <xdr14:cNvPr id="132" name="Inkt 131">
              <a:extLst>
                <a:ext uri="{FF2B5EF4-FFF2-40B4-BE49-F238E27FC236}">
                  <a16:creationId xmlns:a16="http://schemas.microsoft.com/office/drawing/2014/main" id="{7B359575-AA11-40CA-BBF4-605C992C352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8">
          <xdr14:nvContentPartPr>
            <xdr14:cNvPr id="133" name="Inkt 132">
              <a:extLst>
                <a:ext uri="{FF2B5EF4-FFF2-40B4-BE49-F238E27FC236}">
                  <a16:creationId xmlns:a16="http://schemas.microsoft.com/office/drawing/2014/main" id="{3F077782-937C-40CD-B6B2-266275F8914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69">
          <xdr14:nvContentPartPr>
            <xdr14:cNvPr id="134" name="Inkt 133">
              <a:extLst>
                <a:ext uri="{FF2B5EF4-FFF2-40B4-BE49-F238E27FC236}">
                  <a16:creationId xmlns:a16="http://schemas.microsoft.com/office/drawing/2014/main" id="{8485ADA4-156C-4732-BCC7-A3DA918B750E}"/>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0">
          <xdr14:nvContentPartPr>
            <xdr14:cNvPr id="135" name="Inkt 134">
              <a:extLst>
                <a:ext uri="{FF2B5EF4-FFF2-40B4-BE49-F238E27FC236}">
                  <a16:creationId xmlns:a16="http://schemas.microsoft.com/office/drawing/2014/main" id="{65551B00-139D-4530-A419-550A5294637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1">
          <xdr14:nvContentPartPr>
            <xdr14:cNvPr id="136" name="Inkt 135">
              <a:extLst>
                <a:ext uri="{FF2B5EF4-FFF2-40B4-BE49-F238E27FC236}">
                  <a16:creationId xmlns:a16="http://schemas.microsoft.com/office/drawing/2014/main" id="{88CDA3B4-EF06-4D13-962F-1CAD5173F08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12</xdr:col>
      <xdr:colOff>0</xdr:colOff>
      <xdr:row>114</xdr:row>
      <xdr:rowOff>85365</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72">
          <xdr14:nvContentPartPr>
            <xdr14:cNvPr id="137" name="Inkt 136">
              <a:extLst>
                <a:ext uri="{FF2B5EF4-FFF2-40B4-BE49-F238E27FC236}">
                  <a16:creationId xmlns:a16="http://schemas.microsoft.com/office/drawing/2014/main" id="{7401C4D6-5B83-4924-B127-E4454AABD1E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14</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3">
          <xdr14:nvContentPartPr>
            <xdr14:cNvPr id="138" name="Inkt 137">
              <a:extLst>
                <a:ext uri="{FF2B5EF4-FFF2-40B4-BE49-F238E27FC236}">
                  <a16:creationId xmlns:a16="http://schemas.microsoft.com/office/drawing/2014/main" id="{51BC11C0-36FC-4946-ACA7-AE3AFA89B92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15</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4">
          <xdr14:nvContentPartPr>
            <xdr14:cNvPr id="139" name="Inkt 138">
              <a:extLst>
                <a:ext uri="{FF2B5EF4-FFF2-40B4-BE49-F238E27FC236}">
                  <a16:creationId xmlns:a16="http://schemas.microsoft.com/office/drawing/2014/main" id="{48C00DBF-F930-47C2-8680-ADD5F61D4510}"/>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16</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5">
          <xdr14:nvContentPartPr>
            <xdr14:cNvPr id="140" name="Inkt 139">
              <a:extLst>
                <a:ext uri="{FF2B5EF4-FFF2-40B4-BE49-F238E27FC236}">
                  <a16:creationId xmlns:a16="http://schemas.microsoft.com/office/drawing/2014/main" id="{6A031550-E923-4D3C-BBE6-1FA24E1AAD9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17</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6">
          <xdr14:nvContentPartPr>
            <xdr14:cNvPr id="141" name="Inkt 140">
              <a:extLst>
                <a:ext uri="{FF2B5EF4-FFF2-40B4-BE49-F238E27FC236}">
                  <a16:creationId xmlns:a16="http://schemas.microsoft.com/office/drawing/2014/main" id="{A4A0A250-1D52-46CF-A019-3191E8E7D34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7">
          <xdr14:nvContentPartPr>
            <xdr14:cNvPr id="142" name="Inkt 141">
              <a:extLst>
                <a:ext uri="{FF2B5EF4-FFF2-40B4-BE49-F238E27FC236}">
                  <a16:creationId xmlns:a16="http://schemas.microsoft.com/office/drawing/2014/main" id="{5E50CDBF-FB79-4419-9110-34B98C8BA0B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8">
          <xdr14:nvContentPartPr>
            <xdr14:cNvPr id="143" name="Inkt 142">
              <a:extLst>
                <a:ext uri="{FF2B5EF4-FFF2-40B4-BE49-F238E27FC236}">
                  <a16:creationId xmlns:a16="http://schemas.microsoft.com/office/drawing/2014/main" id="{3A7424D4-30D7-4516-AC5B-794379E083F5}"/>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115</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79">
          <xdr14:nvContentPartPr>
            <xdr14:cNvPr id="144" name="Inkt 143">
              <a:extLst>
                <a:ext uri="{FF2B5EF4-FFF2-40B4-BE49-F238E27FC236}">
                  <a16:creationId xmlns:a16="http://schemas.microsoft.com/office/drawing/2014/main" id="{063361DA-3B28-4C14-A539-D75A78CC7BC4}"/>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115</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0">
          <xdr14:nvContentPartPr>
            <xdr14:cNvPr id="145" name="Inkt 144">
              <a:extLst>
                <a:ext uri="{FF2B5EF4-FFF2-40B4-BE49-F238E27FC236}">
                  <a16:creationId xmlns:a16="http://schemas.microsoft.com/office/drawing/2014/main" id="{6B7B4AB2-6129-4EE8-A9B5-02F6E866F4E3}"/>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116</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1">
          <xdr14:nvContentPartPr>
            <xdr14:cNvPr id="146" name="Inkt 145">
              <a:extLst>
                <a:ext uri="{FF2B5EF4-FFF2-40B4-BE49-F238E27FC236}">
                  <a16:creationId xmlns:a16="http://schemas.microsoft.com/office/drawing/2014/main" id="{9347E04C-D443-4BD9-AB7C-4207342560F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116</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2">
          <xdr14:nvContentPartPr>
            <xdr14:cNvPr id="147" name="Inkt 146">
              <a:extLst>
                <a:ext uri="{FF2B5EF4-FFF2-40B4-BE49-F238E27FC236}">
                  <a16:creationId xmlns:a16="http://schemas.microsoft.com/office/drawing/2014/main" id="{56DF120D-0EEB-4847-BDE1-870C826460E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117</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3">
          <xdr14:nvContentPartPr>
            <xdr14:cNvPr id="148" name="Inkt 147">
              <a:extLst>
                <a:ext uri="{FF2B5EF4-FFF2-40B4-BE49-F238E27FC236}">
                  <a16:creationId xmlns:a16="http://schemas.microsoft.com/office/drawing/2014/main" id="{9EF4E6F8-F751-43EA-BBE5-1E9E4DAAA5B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18</xdr:col>
      <xdr:colOff>0</xdr:colOff>
      <xdr:row>117</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4">
          <xdr14:nvContentPartPr>
            <xdr14:cNvPr id="149" name="Inkt 148">
              <a:extLst>
                <a:ext uri="{FF2B5EF4-FFF2-40B4-BE49-F238E27FC236}">
                  <a16:creationId xmlns:a16="http://schemas.microsoft.com/office/drawing/2014/main" id="{C229C02B-2281-4152-A591-A7F797E33F4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5">
          <xdr14:nvContentPartPr>
            <xdr14:cNvPr id="150" name="Inkt 149">
              <a:extLst>
                <a:ext uri="{FF2B5EF4-FFF2-40B4-BE49-F238E27FC236}">
                  <a16:creationId xmlns:a16="http://schemas.microsoft.com/office/drawing/2014/main" id="{F8B265EB-A57B-4AAD-B0BE-E891D409DF9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114</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6">
          <xdr14:nvContentPartPr>
            <xdr14:cNvPr id="151" name="Inkt 150">
              <a:extLst>
                <a:ext uri="{FF2B5EF4-FFF2-40B4-BE49-F238E27FC236}">
                  <a16:creationId xmlns:a16="http://schemas.microsoft.com/office/drawing/2014/main" id="{489D94B0-3EFE-4468-908C-8B49F625EE2D}"/>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115</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7">
          <xdr14:nvContentPartPr>
            <xdr14:cNvPr id="152" name="Inkt 151">
              <a:extLst>
                <a:ext uri="{FF2B5EF4-FFF2-40B4-BE49-F238E27FC236}">
                  <a16:creationId xmlns:a16="http://schemas.microsoft.com/office/drawing/2014/main" id="{D1BC6781-215E-4228-87F8-4B2152A304A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115</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8">
          <xdr14:nvContentPartPr>
            <xdr14:cNvPr id="153" name="Inkt 152">
              <a:extLst>
                <a:ext uri="{FF2B5EF4-FFF2-40B4-BE49-F238E27FC236}">
                  <a16:creationId xmlns:a16="http://schemas.microsoft.com/office/drawing/2014/main" id="{3E6D27F6-E3C5-42F0-A9A2-55B14181ECC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116</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89">
          <xdr14:nvContentPartPr>
            <xdr14:cNvPr id="154" name="Inkt 153">
              <a:extLst>
                <a:ext uri="{FF2B5EF4-FFF2-40B4-BE49-F238E27FC236}">
                  <a16:creationId xmlns:a16="http://schemas.microsoft.com/office/drawing/2014/main" id="{3A36C85C-D5B6-408B-B58D-21486130F74B}"/>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116</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0">
          <xdr14:nvContentPartPr>
            <xdr14:cNvPr id="155" name="Inkt 154">
              <a:extLst>
                <a:ext uri="{FF2B5EF4-FFF2-40B4-BE49-F238E27FC236}">
                  <a16:creationId xmlns:a16="http://schemas.microsoft.com/office/drawing/2014/main" id="{9058FBA6-9712-46CD-9843-F56F622521EC}"/>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117</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1">
          <xdr14:nvContentPartPr>
            <xdr14:cNvPr id="156" name="Inkt 155">
              <a:extLst>
                <a:ext uri="{FF2B5EF4-FFF2-40B4-BE49-F238E27FC236}">
                  <a16:creationId xmlns:a16="http://schemas.microsoft.com/office/drawing/2014/main" id="{9D4EFC65-5996-4194-A235-ADCE5DA9F788}"/>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19</xdr:col>
      <xdr:colOff>0</xdr:colOff>
      <xdr:row>117</xdr:row>
      <xdr:rowOff>85365</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2">
          <xdr14:nvContentPartPr>
            <xdr14:cNvPr id="157" name="Inkt 156">
              <a:extLst>
                <a:ext uri="{FF2B5EF4-FFF2-40B4-BE49-F238E27FC236}">
                  <a16:creationId xmlns:a16="http://schemas.microsoft.com/office/drawing/2014/main" id="{70834E10-2671-4778-9B09-109D20458362}"/>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8</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93">
          <xdr14:nvContentPartPr>
            <xdr14:cNvPr id="170" name="Inkt 169">
              <a:extLst>
                <a:ext uri="{FF2B5EF4-FFF2-40B4-BE49-F238E27FC236}">
                  <a16:creationId xmlns:a16="http://schemas.microsoft.com/office/drawing/2014/main" id="{B79152BC-E3CE-4DAA-A2DB-357C15A0FF62}"/>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9</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4">
          <xdr14:nvContentPartPr>
            <xdr14:cNvPr id="171" name="Inkt 170">
              <a:extLst>
                <a:ext uri="{FF2B5EF4-FFF2-40B4-BE49-F238E27FC236}">
                  <a16:creationId xmlns:a16="http://schemas.microsoft.com/office/drawing/2014/main" id="{B09B8EE9-DD2D-4C43-A89B-26600F33FCF4}"/>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10</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95">
          <xdr14:nvContentPartPr>
            <xdr14:cNvPr id="172" name="Inkt 171">
              <a:extLst>
                <a:ext uri="{FF2B5EF4-FFF2-40B4-BE49-F238E27FC236}">
                  <a16:creationId xmlns:a16="http://schemas.microsoft.com/office/drawing/2014/main" id="{00B175BA-8D5F-48F7-8BFF-92B50800B0CC}"/>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11</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6">
          <xdr14:nvContentPartPr>
            <xdr14:cNvPr id="173" name="Inkt 172">
              <a:extLst>
                <a:ext uri="{FF2B5EF4-FFF2-40B4-BE49-F238E27FC236}">
                  <a16:creationId xmlns:a16="http://schemas.microsoft.com/office/drawing/2014/main" id="{5A26D2E6-2DDA-434D-995B-F7DBABBA6771}"/>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12</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97">
          <xdr14:nvContentPartPr>
            <xdr14:cNvPr id="174" name="Inkt 173">
              <a:extLst>
                <a:ext uri="{FF2B5EF4-FFF2-40B4-BE49-F238E27FC236}">
                  <a16:creationId xmlns:a16="http://schemas.microsoft.com/office/drawing/2014/main" id="{0961BF38-B08B-4EF1-98B2-304F5074C269}"/>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13</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198">
          <xdr14:nvContentPartPr>
            <xdr14:cNvPr id="175" name="Inkt 174">
              <a:extLst>
                <a:ext uri="{FF2B5EF4-FFF2-40B4-BE49-F238E27FC236}">
                  <a16:creationId xmlns:a16="http://schemas.microsoft.com/office/drawing/2014/main" id="{D9DED43A-CC9D-4B13-9B49-55489380A09D}"/>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14</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199">
          <xdr14:nvContentPartPr>
            <xdr14:cNvPr id="176" name="Inkt 175">
              <a:extLst>
                <a:ext uri="{FF2B5EF4-FFF2-40B4-BE49-F238E27FC236}">
                  <a16:creationId xmlns:a16="http://schemas.microsoft.com/office/drawing/2014/main" id="{78BED72A-C9D6-434A-98F6-A1ED89EF815A}"/>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15</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200">
          <xdr14:nvContentPartPr>
            <xdr14:cNvPr id="177" name="Inkt 176">
              <a:extLst>
                <a:ext uri="{FF2B5EF4-FFF2-40B4-BE49-F238E27FC236}">
                  <a16:creationId xmlns:a16="http://schemas.microsoft.com/office/drawing/2014/main" id="{B348E892-91E7-48F9-88BE-B76F3DD32EC2}"/>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16</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201">
          <xdr14:nvContentPartPr>
            <xdr14:cNvPr id="178" name="Inkt 177">
              <a:extLst>
                <a:ext uri="{FF2B5EF4-FFF2-40B4-BE49-F238E27FC236}">
                  <a16:creationId xmlns:a16="http://schemas.microsoft.com/office/drawing/2014/main" id="{F41274F8-31B5-48CC-A708-498C7D2BF2AE}"/>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17</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202">
          <xdr14:nvContentPartPr>
            <xdr14:cNvPr id="179" name="Inkt 178">
              <a:extLst>
                <a:ext uri="{FF2B5EF4-FFF2-40B4-BE49-F238E27FC236}">
                  <a16:creationId xmlns:a16="http://schemas.microsoft.com/office/drawing/2014/main" id="{D90C8482-0441-4739-AEB0-5F6D8FE7B18B}"/>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18</xdr:col>
      <xdr:colOff>0</xdr:colOff>
      <xdr:row>89</xdr:row>
      <xdr:rowOff>123480</xdr:rowOff>
    </xdr:from>
    <xdr:ext cx="360" cy="6075"/>
    <mc:AlternateContent xmlns:mc="http://schemas.openxmlformats.org/markup-compatibility/2006" xmlns:xdr14="http://schemas.microsoft.com/office/excel/2010/spreadsheetDrawing">
      <mc:Choice Requires="xdr14">
        <xdr:contentPart xmlns:r="http://schemas.openxmlformats.org/officeDocument/2006/relationships" r:id="rId203">
          <xdr14:nvContentPartPr>
            <xdr14:cNvPr id="180" name="Inkt 179">
              <a:extLst>
                <a:ext uri="{FF2B5EF4-FFF2-40B4-BE49-F238E27FC236}">
                  <a16:creationId xmlns:a16="http://schemas.microsoft.com/office/drawing/2014/main" id="{631836C3-C2F6-4C47-B438-701DF3F12844}"/>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19</xdr:col>
      <xdr:colOff>0</xdr:colOff>
      <xdr:row>89</xdr:row>
      <xdr:rowOff>123480</xdr:rowOff>
    </xdr:from>
    <xdr:ext cx="360" cy="9885"/>
    <mc:AlternateContent xmlns:mc="http://schemas.openxmlformats.org/markup-compatibility/2006" xmlns:xdr14="http://schemas.microsoft.com/office/excel/2010/spreadsheetDrawing">
      <mc:Choice Requires="xdr14">
        <xdr:contentPart xmlns:r="http://schemas.openxmlformats.org/officeDocument/2006/relationships" r:id="rId204">
          <xdr14:nvContentPartPr>
            <xdr14:cNvPr id="181" name="Inkt 180">
              <a:extLst>
                <a:ext uri="{FF2B5EF4-FFF2-40B4-BE49-F238E27FC236}">
                  <a16:creationId xmlns:a16="http://schemas.microsoft.com/office/drawing/2014/main" id="{DF66C38F-2310-4930-9AE9-101A9B804C32}"/>
                </a:ext>
              </a:extLst>
            </xdr14:cNvPr>
            <xdr14:cNvContentPartPr/>
          </xdr14:nvContentPartPr>
          <xdr14:nvPr macro=""/>
          <xdr14:xfrm>
            <a:off x="4752720" y="18401955"/>
            <a:ext cx="360" cy="360"/>
          </xdr14:xfrm>
        </xdr:contentPart>
      </mc:Choice>
      <mc:Fallback xmlns="">
        <xdr:pic>
          <xdr:nvPicPr>
            <xdr:cNvPr id="8" name="Inkt 7">
              <a:extLst>
                <a:ext uri="{FF2B5EF4-FFF2-40B4-BE49-F238E27FC236}">
                  <a16:creationId xmlns:a16="http://schemas.microsoft.com/office/drawing/2014/main" id="{77B27B3E-808F-4A47-A919-6110D6061AAF}"/>
                </a:ext>
              </a:extLst>
            </xdr:cNvPr>
            <xdr:cNvPicPr/>
          </xdr:nvPicPr>
          <xdr:blipFill>
            <a:blip xmlns:r="http://schemas.openxmlformats.org/officeDocument/2006/relationships" r:embed="rId2"/>
            <a:stretch>
              <a:fillRect/>
            </a:stretch>
          </xdr:blipFill>
          <xdr:spPr>
            <a:xfrm>
              <a:off x="4744080" y="18393315"/>
              <a:ext cx="18000" cy="18000"/>
            </a:xfrm>
            <a:prstGeom prst="rect">
              <a:avLst/>
            </a:prstGeom>
          </xdr:spPr>
        </xdr:pic>
      </mc:Fallback>
    </mc:AlternateContent>
    <xdr:clientData/>
  </xdr:oneCellAnchor>
  <xdr:oneCellAnchor>
    <xdr:from>
      <xdr:col>6</xdr:col>
      <xdr:colOff>0</xdr:colOff>
      <xdr:row>94</xdr:row>
      <xdr:rowOff>85365</xdr:rowOff>
    </xdr:from>
    <xdr:ext cx="360" cy="7980"/>
    <mc:AlternateContent xmlns:mc="http://schemas.openxmlformats.org/markup-compatibility/2006" xmlns:xdr14="http://schemas.microsoft.com/office/excel/2010/spreadsheetDrawing">
      <mc:Choice Requires="xdr14">
        <xdr:contentPart xmlns:r="http://schemas.openxmlformats.org/officeDocument/2006/relationships" r:id="rId205">
          <xdr14:nvContentPartPr>
            <xdr14:cNvPr id="158" name="Inkt 157">
              <a:extLst>
                <a:ext uri="{FF2B5EF4-FFF2-40B4-BE49-F238E27FC236}">
                  <a16:creationId xmlns:a16="http://schemas.microsoft.com/office/drawing/2014/main" id="{7819D361-074B-484A-AFD3-6094018EE156}"/>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95</xdr:row>
      <xdr:rowOff>85365</xdr:rowOff>
    </xdr:from>
    <xdr:ext cx="360" cy="7980"/>
    <mc:AlternateContent xmlns:mc="http://schemas.openxmlformats.org/markup-compatibility/2006" xmlns:xdr14="http://schemas.microsoft.com/office/excel/2010/spreadsheetDrawing">
      <mc:Choice Requires="xdr14">
        <xdr:contentPart xmlns:r="http://schemas.openxmlformats.org/officeDocument/2006/relationships" r:id="rId206">
          <xdr14:nvContentPartPr>
            <xdr14:cNvPr id="159" name="Inkt 158">
              <a:extLst>
                <a:ext uri="{FF2B5EF4-FFF2-40B4-BE49-F238E27FC236}">
                  <a16:creationId xmlns:a16="http://schemas.microsoft.com/office/drawing/2014/main" id="{9F570518-8871-45BD-8B72-FABFB26C89D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oneCellAnchor>
    <xdr:from>
      <xdr:col>6</xdr:col>
      <xdr:colOff>0</xdr:colOff>
      <xdr:row>96</xdr:row>
      <xdr:rowOff>85365</xdr:rowOff>
    </xdr:from>
    <xdr:ext cx="360" cy="7980"/>
    <mc:AlternateContent xmlns:mc="http://schemas.openxmlformats.org/markup-compatibility/2006" xmlns:xdr14="http://schemas.microsoft.com/office/excel/2010/spreadsheetDrawing">
      <mc:Choice Requires="xdr14">
        <xdr:contentPart xmlns:r="http://schemas.openxmlformats.org/officeDocument/2006/relationships" r:id="rId207">
          <xdr14:nvContentPartPr>
            <xdr14:cNvPr id="160" name="Inkt 159">
              <a:extLst>
                <a:ext uri="{FF2B5EF4-FFF2-40B4-BE49-F238E27FC236}">
                  <a16:creationId xmlns:a16="http://schemas.microsoft.com/office/drawing/2014/main" id="{71FE57A1-3998-4A94-A1A9-A403F704F66F}"/>
                </a:ext>
              </a:extLst>
            </xdr14:cNvPr>
            <xdr14:cNvContentPartPr/>
          </xdr14:nvContentPartPr>
          <xdr14:nvPr macro=""/>
          <xdr14:xfrm>
            <a:off x="4552560" y="19192515"/>
            <a:ext cx="360" cy="360"/>
          </xdr14:xfrm>
        </xdr:contentPart>
      </mc:Choice>
      <mc:Fallback xmlns="">
        <xdr:pic>
          <xdr:nvPicPr>
            <xdr:cNvPr id="6" name="Inkt 5">
              <a:extLst>
                <a:ext uri="{FF2B5EF4-FFF2-40B4-BE49-F238E27FC236}">
                  <a16:creationId xmlns:a16="http://schemas.microsoft.com/office/drawing/2014/main" id="{1AD96281-22B0-4075-A87A-18F2EE3C34CD}"/>
                </a:ext>
              </a:extLst>
            </xdr:cNvPr>
            <xdr:cNvPicPr/>
          </xdr:nvPicPr>
          <xdr:blipFill>
            <a:blip xmlns:r="http://schemas.openxmlformats.org/officeDocument/2006/relationships" r:embed="rId2"/>
            <a:stretch>
              <a:fillRect/>
            </a:stretch>
          </xdr:blipFill>
          <xdr:spPr>
            <a:xfrm>
              <a:off x="4543920" y="19183875"/>
              <a:ext cx="18000" cy="18000"/>
            </a:xfrm>
            <a:prstGeom prst="rect">
              <a:avLst/>
            </a:prstGeom>
          </xdr:spPr>
        </xdr:pic>
      </mc:Fallback>
    </mc:AlternateContent>
    <xdr:clientData/>
  </xdr:oneCellAnchor>
</xdr:wsDr>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11.24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8:12.88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0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34.24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7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1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34.24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8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6:39:57.39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6:39:57.39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8:50:38.94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8:51:12.58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2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8:52:04.20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34.24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8:53:13.12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3T08:56:21.21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2T11:57:23.42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2T12:19:11.65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2T12:19:11.67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27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27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1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3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3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43.69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4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8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26.38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37.69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11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13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15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17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18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4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20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43.69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21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22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23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08T14:01:42.24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14"/>
    </inkml:context>
    <inkml:brush xml:id="br0">
      <inkml:brushProperty name="width" value="0.05" units="cm"/>
      <inkml:brushProperty name="height" value="0.05" units="cm"/>
      <inkml:brushProperty name="ignorePressure" value="1"/>
    </inkml:brush>
  </inkml:definitions>
  <inkml:trace contextRef="#ctx0" brushRef="#br0">1 48,'0'-5,"0"-5,0-7,0 1</inkml:trace>
</inkml:ink>
</file>

<file path=xl/ink/ink15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1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1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1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1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5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43.69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2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6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4:53.63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54.77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35.00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35.01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35.0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35.01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35.01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07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08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1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1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7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6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54.77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6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19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1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1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4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4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7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7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8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9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9:54.77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10-18T11:59:41.2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4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4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6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6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6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6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7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8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19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39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13.075"/>
    </inkml:context>
    <inkml:brush xml:id="br0">
      <inkml:brushProperty name="width" value="0.05" units="cm"/>
      <inkml:brushProperty name="height" value="0.05" units="cm"/>
      <inkml:brushProperty name="ignorePressure" value="1"/>
    </inkml:brush>
  </inkml:definitions>
  <inkml:trace contextRef="#ctx0" brushRef="#br0">1 48,'0'-5,"0"-5,0-7,0 1</inkml:trace>
</inkml:ink>
</file>

<file path=xl/ink/ink2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2-16T14:56:17.28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40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41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1-16T10:32:44.4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24T11:07:15.49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24T11:07:15.50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0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6-03-24T11:07:15.52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2-16T14:56:17.28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2-17T11:46:57.6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2-17T11:46:57.69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2-17T11:46:57.69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3-24T12:55:22.30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3-24T12:55:23.51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4-14T13:54:07.56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4-14T13:54:07.56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2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88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24.58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8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1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2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4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5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5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7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8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23:06.99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3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3:58:49.66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25.44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4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5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5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6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7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8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3.99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4.0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4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0:04.02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28.29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0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5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29.43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1:19.51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5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5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5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5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5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6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42.66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1T14:09:05.36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47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4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51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53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54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56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40:45.58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7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79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1:44.46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801"/>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824"/>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85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88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90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4:52:59.92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3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3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4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8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53"/>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1-07-26T10:08:12.88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62"/>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6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3-03-16T15:19:48.37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55"/>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56"/>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57"/>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58"/>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59"/>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0"/>
    </inkml:context>
    <inkml:brush xml:id="br0">
      <inkml:brushProperty name="width" value="0.05" units="cm"/>
      <inkml:brushProperty name="height" value="0.05" units="cm"/>
      <inkml:brushProperty name="ignorePressure" value="1"/>
    </inkml:brush>
  </inkml:definitions>
  <inkml:trace contextRef="#ctx0" brushRef="#br0">1 1</inkml:trace>
</inkml:ink>
</file>

<file path=xl/ink/ink9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4-07-22T12:37:24.261"/>
    </inkml:context>
    <inkml:brush xml:id="br0">
      <inkml:brushProperty name="width" value="0.05" units="cm"/>
      <inkml:brushProperty name="height" value="0.05" units="cm"/>
      <inkml:brushProperty name="ignorePressure" value="1"/>
    </inkml:brush>
  </inkml:definitions>
  <inkml:trace contextRef="#ctx0" brushRef="#br0">1 1</inkml:trace>
</inkm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K52"/>
  <sheetViews>
    <sheetView workbookViewId="0"/>
  </sheetViews>
  <sheetFormatPr defaultRowHeight="10.199999999999999" outlineLevelCol="2" x14ac:dyDescent="0.2"/>
  <cols>
    <col min="1" max="1" width="3" customWidth="1"/>
    <col min="2" max="2" width="20.875" bestFit="1" customWidth="1"/>
    <col min="3" max="3" width="26.75" bestFit="1" customWidth="1"/>
    <col min="4" max="4" width="10.875" bestFit="1" customWidth="1"/>
    <col min="5" max="8" width="9.25" bestFit="1" customWidth="1"/>
    <col min="9" max="18" width="9.25" hidden="1" customWidth="1" outlineLevel="1"/>
    <col min="19" max="19" width="9.25" bestFit="1" customWidth="1" collapsed="1"/>
    <col min="20" max="20" width="9.875" customWidth="1"/>
    <col min="21" max="30" width="9.125" hidden="1" customWidth="1" outlineLevel="1"/>
    <col min="31" max="31" width="9.375" bestFit="1" customWidth="1" collapsed="1"/>
    <col min="32" max="37" width="10.875" hidden="1" customWidth="1" outlineLevel="1"/>
    <col min="38" max="38" width="12" hidden="1" customWidth="1" outlineLevel="1"/>
    <col min="39" max="41" width="10.875" hidden="1" customWidth="1" outlineLevel="1"/>
    <col min="42" max="42" width="12" bestFit="1" customWidth="1" collapsed="1"/>
    <col min="43" max="48" width="13.25" hidden="1" customWidth="1" outlineLevel="1"/>
    <col min="49" max="49" width="15" hidden="1" customWidth="1" outlineLevel="1"/>
    <col min="50" max="52" width="13.25" hidden="1" customWidth="1" outlineLevel="1"/>
    <col min="53" max="53" width="15.125" bestFit="1" customWidth="1" collapsed="1"/>
    <col min="55" max="57" width="14.375" customWidth="1"/>
    <col min="58" max="67" width="12.125" hidden="1" customWidth="1" outlineLevel="1"/>
    <col min="68" max="68" width="13.125" bestFit="1" customWidth="1" collapsed="1"/>
    <col min="69" max="70" width="11.875" customWidth="1"/>
    <col min="71" max="80" width="10.125" hidden="1" customWidth="1" outlineLevel="1"/>
    <col min="81" max="81" width="13.125" bestFit="1" customWidth="1" collapsed="1"/>
    <col min="82" max="83" width="11" hidden="1" customWidth="1" outlineLevel="1"/>
    <col min="84" max="91" width="12.125" hidden="1" customWidth="1" outlineLevel="1"/>
    <col min="92" max="92" width="9.25" bestFit="1" customWidth="1" collapsed="1"/>
    <col min="94" max="97" width="12.375" customWidth="1"/>
    <col min="98" max="107" width="13.75" hidden="1" customWidth="1" outlineLevel="1"/>
    <col min="108" max="108" width="13.625" customWidth="1" collapsed="1"/>
    <col min="109" max="110" width="11.125" customWidth="1"/>
    <col min="111" max="120" width="11.125" hidden="1" customWidth="1" outlineLevel="1"/>
    <col min="121" max="121" width="13.125" bestFit="1" customWidth="1" collapsed="1"/>
    <col min="122" max="131" width="13.125" hidden="1" customWidth="1" outlineLevel="1"/>
    <col min="132" max="132" width="13.125" customWidth="1" collapsed="1"/>
    <col min="134" max="134" width="9.25" bestFit="1" customWidth="1"/>
    <col min="135" max="139" width="11.25" hidden="1" customWidth="1" outlineLevel="2"/>
    <col min="140" max="142" width="13.125" hidden="1" customWidth="1" outlineLevel="2"/>
    <col min="143" max="144" width="11.25" hidden="1" customWidth="1" outlineLevel="2"/>
    <col min="145" max="145" width="11.625" bestFit="1" customWidth="1" collapsed="1"/>
    <col min="146" max="155" width="10.75" hidden="1" customWidth="1" outlineLevel="1"/>
    <col min="156" max="156" width="11.375" bestFit="1" customWidth="1" collapsed="1"/>
    <col min="158" max="158" width="12" customWidth="1"/>
    <col min="159" max="164" width="10.25" hidden="1" customWidth="1" outlineLevel="1"/>
    <col min="165" max="165" width="11.375" hidden="1" customWidth="1" outlineLevel="1"/>
    <col min="166" max="168" width="10.25" hidden="1" customWidth="1" outlineLevel="1"/>
    <col min="169" max="169" width="11.375" bestFit="1" customWidth="1" collapsed="1"/>
    <col min="171" max="171" width="12.25" customWidth="1"/>
    <col min="172" max="174" width="10.875" customWidth="1"/>
    <col min="175" max="179" width="12.25" customWidth="1"/>
    <col min="180" max="189" width="11.375" hidden="1" customWidth="1" outlineLevel="1"/>
    <col min="190" max="190" width="13.25" bestFit="1" customWidth="1" collapsed="1"/>
    <col min="192" max="192" width="9.25" bestFit="1" customWidth="1"/>
    <col min="193" max="193" width="12.375" customWidth="1"/>
    <col min="194" max="194" width="13.75" customWidth="1"/>
    <col min="195" max="196" width="13.625" customWidth="1"/>
    <col min="197" max="206" width="13.25" hidden="1" customWidth="1" outlineLevel="1"/>
    <col min="207" max="207" width="14.375" bestFit="1" customWidth="1" collapsed="1"/>
    <col min="209" max="218" width="13.25" hidden="1" customWidth="1" outlineLevel="1"/>
    <col min="219" max="219" width="14.25" bestFit="1" customWidth="1" collapsed="1"/>
  </cols>
  <sheetData>
    <row r="2" spans="1:219" ht="15.6" x14ac:dyDescent="0.3">
      <c r="B2" s="19" t="s">
        <v>0</v>
      </c>
    </row>
    <row r="3" spans="1:219" ht="15.6" x14ac:dyDescent="0.3">
      <c r="B3" t="s">
        <v>1</v>
      </c>
      <c r="C3" s="20">
        <v>2030</v>
      </c>
      <c r="E3" s="6"/>
      <c r="F3" t="s">
        <v>2</v>
      </c>
      <c r="ED3" s="21" t="s">
        <v>3</v>
      </c>
    </row>
    <row r="4" spans="1:219" ht="16.2" x14ac:dyDescent="0.3">
      <c r="A4" s="12"/>
      <c r="B4" s="1"/>
      <c r="E4" s="26"/>
      <c r="F4" t="s">
        <v>4</v>
      </c>
      <c r="I4" s="22"/>
      <c r="U4" s="22"/>
      <c r="AF4" s="22"/>
      <c r="AQ4" s="22"/>
      <c r="BF4" s="22"/>
      <c r="BS4" s="22"/>
      <c r="CD4" s="22" t="s">
        <v>5</v>
      </c>
      <c r="CT4" s="22"/>
      <c r="DG4" s="22"/>
      <c r="DR4" s="23"/>
      <c r="EE4" s="22"/>
      <c r="FC4" s="22"/>
      <c r="FX4" s="22"/>
      <c r="GO4" s="22"/>
      <c r="HA4" s="22"/>
    </row>
    <row r="5" spans="1:219" ht="16.2" x14ac:dyDescent="0.3">
      <c r="A5" s="12"/>
      <c r="B5" s="24" t="s">
        <v>6</v>
      </c>
      <c r="BC5" s="24" t="s">
        <v>7</v>
      </c>
      <c r="CP5" s="24" t="s">
        <v>8</v>
      </c>
      <c r="CQ5" s="24"/>
      <c r="CR5" s="24"/>
      <c r="CS5" s="24"/>
      <c r="ED5" s="24" t="s">
        <v>9</v>
      </c>
      <c r="FB5" s="24" t="s">
        <v>10</v>
      </c>
      <c r="FO5" s="24" t="s">
        <v>11</v>
      </c>
      <c r="GJ5" s="24" t="s">
        <v>12</v>
      </c>
      <c r="HA5" s="24" t="s">
        <v>13</v>
      </c>
    </row>
    <row r="6" spans="1:219" x14ac:dyDescent="0.2">
      <c r="A6" s="12"/>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D6" s="5"/>
      <c r="EE6" s="5"/>
      <c r="EF6" s="5"/>
      <c r="EG6" s="5"/>
      <c r="EH6" s="5"/>
      <c r="EI6" s="5"/>
      <c r="EJ6" s="5"/>
      <c r="EK6" s="5"/>
      <c r="EL6" s="5"/>
      <c r="EM6" s="5"/>
      <c r="EN6" s="5"/>
      <c r="EO6" s="5"/>
      <c r="EP6" s="5"/>
      <c r="EQ6" s="5"/>
      <c r="ER6" s="5"/>
      <c r="ES6" s="5"/>
      <c r="ET6" s="5"/>
      <c r="EU6" s="5"/>
      <c r="EV6" s="5"/>
      <c r="EW6" s="5"/>
      <c r="EX6" s="5"/>
      <c r="EY6" s="5"/>
      <c r="EZ6" s="5"/>
      <c r="FB6" s="5"/>
      <c r="FC6" s="5"/>
      <c r="FD6" s="5"/>
      <c r="FE6" s="5"/>
      <c r="FF6" s="5"/>
      <c r="FG6" s="5"/>
      <c r="FH6" s="5"/>
      <c r="FI6" s="5"/>
      <c r="FJ6" s="5"/>
      <c r="FK6" s="5"/>
      <c r="FL6" s="5"/>
      <c r="FM6" s="5"/>
      <c r="FO6" s="5"/>
      <c r="FP6" s="5"/>
      <c r="FQ6" s="5"/>
      <c r="FR6" s="5"/>
      <c r="FS6" s="5"/>
      <c r="FT6" s="5"/>
      <c r="FU6" s="5"/>
      <c r="FV6" s="5"/>
      <c r="FW6" s="5"/>
      <c r="FX6" s="5"/>
      <c r="FY6" s="5"/>
      <c r="FZ6" s="5"/>
      <c r="GA6" s="5"/>
      <c r="GB6" s="5"/>
      <c r="GC6" s="5"/>
      <c r="GD6" s="5"/>
      <c r="GE6" s="5"/>
      <c r="GF6" s="5"/>
      <c r="GG6" s="5"/>
      <c r="GH6" s="5"/>
      <c r="GJ6" s="5"/>
      <c r="GK6" s="5"/>
      <c r="GL6" s="5"/>
      <c r="GM6" s="5"/>
      <c r="GN6" s="5"/>
      <c r="GO6" s="5"/>
      <c r="GP6" s="5"/>
      <c r="GQ6" s="5"/>
      <c r="GR6" s="5"/>
      <c r="GS6" s="5"/>
      <c r="GT6" s="5"/>
      <c r="GU6" s="5"/>
      <c r="GV6" s="5"/>
      <c r="GW6" s="5"/>
      <c r="GX6" s="5"/>
      <c r="GY6" s="5"/>
      <c r="HA6" s="5"/>
      <c r="HB6" s="5"/>
      <c r="HC6" s="5"/>
      <c r="HD6" s="5"/>
      <c r="HE6" s="5"/>
      <c r="HF6" s="5"/>
      <c r="HG6" s="5"/>
      <c r="HH6" s="5"/>
      <c r="HI6" s="5"/>
      <c r="HJ6" s="5"/>
      <c r="HK6" s="5"/>
    </row>
    <row r="7" spans="1:219" s="15" customFormat="1" x14ac:dyDescent="0.2">
      <c r="A7" s="14"/>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HA7" s="14"/>
      <c r="HB7" s="14"/>
      <c r="HC7" s="14"/>
      <c r="HD7" s="14"/>
      <c r="HE7" s="14"/>
      <c r="HF7" s="14"/>
      <c r="HG7" s="14"/>
      <c r="HH7" s="14"/>
      <c r="HI7" s="14"/>
      <c r="HJ7" s="14"/>
      <c r="HK7" s="14"/>
    </row>
    <row r="8" spans="1:219" s="18" customFormat="1" x14ac:dyDescent="0.2">
      <c r="A8" s="16"/>
      <c r="B8" s="16"/>
      <c r="C8" s="16"/>
      <c r="D8" s="16"/>
      <c r="E8" s="16"/>
      <c r="F8" s="16"/>
      <c r="G8" s="16"/>
      <c r="H8" s="16"/>
      <c r="I8" s="17"/>
      <c r="J8" s="17"/>
      <c r="K8" s="17"/>
      <c r="L8" s="17"/>
      <c r="M8" s="17"/>
      <c r="N8" s="17"/>
      <c r="O8" s="17"/>
      <c r="P8" s="17"/>
      <c r="Q8" s="17"/>
      <c r="R8" s="17"/>
      <c r="S8" s="16"/>
      <c r="T8" s="16"/>
      <c r="U8" s="17"/>
      <c r="V8" s="17"/>
      <c r="W8" s="17"/>
      <c r="X8" s="17"/>
      <c r="Y8" s="17"/>
      <c r="Z8" s="17"/>
      <c r="AA8" s="17"/>
      <c r="AB8" s="17"/>
      <c r="AC8" s="17"/>
      <c r="AD8" s="17"/>
      <c r="AE8" s="16"/>
      <c r="AF8" s="17"/>
      <c r="AG8" s="17"/>
      <c r="AH8" s="17"/>
      <c r="AI8" s="17"/>
      <c r="AJ8" s="17"/>
      <c r="AK8" s="17"/>
      <c r="AL8" s="17"/>
      <c r="AM8" s="17"/>
      <c r="AN8" s="17"/>
      <c r="AO8" s="17"/>
      <c r="AP8" s="16"/>
      <c r="AQ8" s="17"/>
      <c r="AR8" s="17"/>
      <c r="AS8" s="17"/>
      <c r="AT8" s="17"/>
      <c r="AU8" s="17"/>
      <c r="AV8" s="17"/>
      <c r="AW8" s="17"/>
      <c r="AX8" s="17"/>
      <c r="AY8" s="17"/>
      <c r="AZ8" s="17"/>
      <c r="BA8" s="16"/>
      <c r="BB8" s="16"/>
      <c r="BC8" s="16"/>
      <c r="BD8" s="16"/>
      <c r="BE8" s="16"/>
      <c r="BF8" s="17"/>
      <c r="BG8" s="17"/>
      <c r="BH8" s="17"/>
      <c r="BI8" s="17"/>
      <c r="BJ8" s="17"/>
      <c r="BK8" s="17"/>
      <c r="BL8" s="17"/>
      <c r="BM8" s="17"/>
      <c r="BN8" s="17"/>
      <c r="BO8" s="17"/>
      <c r="BP8" s="16"/>
      <c r="BQ8" s="16"/>
      <c r="BR8" s="17"/>
      <c r="BS8" s="17"/>
      <c r="BT8" s="17"/>
      <c r="BU8" s="17"/>
      <c r="BV8" s="17"/>
      <c r="BW8" s="17"/>
      <c r="BX8" s="17"/>
      <c r="BY8" s="17"/>
      <c r="BZ8" s="17"/>
      <c r="CA8" s="17"/>
      <c r="CB8" s="17"/>
      <c r="CC8" s="16"/>
      <c r="CD8" s="17"/>
      <c r="CE8" s="17"/>
      <c r="CF8" s="17"/>
      <c r="CG8" s="17"/>
      <c r="CH8" s="17"/>
      <c r="CI8" s="17"/>
      <c r="CJ8" s="17"/>
      <c r="CK8" s="17"/>
      <c r="CL8" s="17"/>
      <c r="CM8" s="17"/>
      <c r="CN8" s="16"/>
      <c r="CO8" s="16"/>
      <c r="CP8" s="16"/>
      <c r="CQ8" s="16"/>
      <c r="CR8" s="16"/>
      <c r="CS8" s="16"/>
      <c r="CT8" s="17"/>
      <c r="CU8" s="17"/>
      <c r="CV8" s="17"/>
      <c r="CW8" s="17"/>
      <c r="CX8" s="17"/>
      <c r="CY8" s="17"/>
      <c r="CZ8" s="17"/>
      <c r="DA8" s="17"/>
      <c r="DB8" s="17"/>
      <c r="DC8" s="17"/>
      <c r="DD8" s="16"/>
      <c r="DE8" s="16"/>
      <c r="DF8" s="17"/>
      <c r="DG8" s="17"/>
      <c r="DH8" s="17"/>
      <c r="DI8" s="17"/>
      <c r="DJ8" s="17"/>
      <c r="DK8" s="17"/>
      <c r="DL8" s="17"/>
      <c r="DM8" s="17"/>
      <c r="DN8" s="17"/>
      <c r="DO8" s="17"/>
      <c r="DP8" s="17"/>
      <c r="DQ8" s="16"/>
      <c r="DR8" s="17"/>
      <c r="DS8" s="17"/>
      <c r="DT8" s="17"/>
      <c r="DU8" s="17"/>
      <c r="DV8" s="17"/>
      <c r="DW8" s="17"/>
      <c r="DX8" s="17"/>
      <c r="DY8" s="17"/>
      <c r="DZ8" s="17"/>
      <c r="EA8" s="17"/>
      <c r="EB8" s="16"/>
      <c r="EC8" s="16"/>
      <c r="ED8" s="17"/>
      <c r="EE8" s="17"/>
      <c r="EF8" s="17"/>
      <c r="EG8" s="17"/>
      <c r="EH8" s="17"/>
      <c r="EI8" s="17"/>
      <c r="EJ8" s="17"/>
      <c r="EK8" s="17"/>
      <c r="EL8" s="17"/>
      <c r="EM8" s="17"/>
      <c r="EN8" s="17"/>
      <c r="EO8" s="16"/>
      <c r="EP8" s="17"/>
      <c r="EQ8" s="17"/>
      <c r="ER8" s="17"/>
      <c r="ES8" s="17"/>
      <c r="ET8" s="17"/>
      <c r="EU8" s="17"/>
      <c r="EV8" s="17"/>
      <c r="EW8" s="17"/>
      <c r="EX8" s="17"/>
      <c r="EY8" s="17"/>
      <c r="EZ8" s="16"/>
      <c r="FA8" s="16"/>
      <c r="FB8" s="16"/>
      <c r="FC8" s="17"/>
      <c r="FD8" s="17"/>
      <c r="FE8" s="17"/>
      <c r="FF8" s="17"/>
      <c r="FG8" s="17"/>
      <c r="FH8" s="17"/>
      <c r="FI8" s="17"/>
      <c r="FJ8" s="17"/>
      <c r="FK8" s="17"/>
      <c r="FL8" s="17"/>
      <c r="FM8" s="16"/>
      <c r="FN8" s="16"/>
      <c r="FO8" s="16"/>
      <c r="FP8" s="16"/>
      <c r="FQ8" s="16"/>
      <c r="FR8" s="16"/>
      <c r="FS8" s="17"/>
      <c r="FT8" s="17"/>
      <c r="FU8" s="17"/>
      <c r="FV8" s="17"/>
      <c r="FW8" s="17"/>
      <c r="FX8" s="17"/>
      <c r="FY8" s="17"/>
      <c r="FZ8" s="17"/>
      <c r="GA8" s="17"/>
      <c r="GB8" s="17"/>
      <c r="GC8" s="17"/>
      <c r="GD8" s="17"/>
      <c r="GE8" s="17"/>
      <c r="GF8" s="17"/>
      <c r="GG8" s="17"/>
      <c r="GH8" s="16"/>
      <c r="GI8" s="16"/>
      <c r="GJ8" s="16"/>
      <c r="GK8" s="16"/>
      <c r="GL8" s="16"/>
      <c r="GM8" s="16"/>
      <c r="GN8" s="16"/>
      <c r="GO8" s="17"/>
      <c r="GP8" s="17"/>
      <c r="GQ8" s="17"/>
      <c r="GR8" s="17"/>
      <c r="GS8" s="17"/>
      <c r="GT8" s="17"/>
      <c r="GU8" s="17"/>
      <c r="GV8" s="17"/>
      <c r="GW8" s="17"/>
      <c r="GX8" s="17"/>
      <c r="GY8" s="16"/>
      <c r="HA8" s="17"/>
      <c r="HB8" s="17"/>
      <c r="HC8" s="17"/>
      <c r="HD8" s="17"/>
      <c r="HE8" s="17"/>
      <c r="HF8" s="17"/>
      <c r="HG8" s="17"/>
      <c r="HH8" s="17"/>
      <c r="HI8" s="17"/>
      <c r="HJ8" s="17"/>
      <c r="HK8" s="16"/>
    </row>
    <row r="9" spans="1:219" ht="51" x14ac:dyDescent="0.2">
      <c r="A9" s="12"/>
      <c r="B9" s="9" t="s">
        <v>14</v>
      </c>
      <c r="C9" s="9" t="s">
        <v>15</v>
      </c>
      <c r="D9" s="9" t="s">
        <v>16</v>
      </c>
      <c r="E9" s="9" t="s">
        <v>17</v>
      </c>
      <c r="F9" s="9" t="s">
        <v>18</v>
      </c>
      <c r="G9" s="9" t="s">
        <v>19</v>
      </c>
      <c r="H9" s="9" t="s">
        <v>20</v>
      </c>
      <c r="I9" s="25">
        <v>2021</v>
      </c>
      <c r="J9" s="25">
        <v>2022</v>
      </c>
      <c r="K9" s="25">
        <v>2023</v>
      </c>
      <c r="L9" s="25">
        <v>2024</v>
      </c>
      <c r="M9" s="25">
        <v>2025</v>
      </c>
      <c r="N9" s="25">
        <v>2026</v>
      </c>
      <c r="O9" s="25">
        <v>2027</v>
      </c>
      <c r="P9" s="25">
        <v>2028</v>
      </c>
      <c r="Q9" s="25">
        <v>2029</v>
      </c>
      <c r="R9" s="25">
        <v>2030</v>
      </c>
      <c r="S9" s="9" t="s">
        <v>21</v>
      </c>
      <c r="T9" s="9" t="s">
        <v>22</v>
      </c>
      <c r="U9" s="25">
        <f>$I$9</f>
        <v>2021</v>
      </c>
      <c r="V9" s="25">
        <f>U9+1</f>
        <v>2022</v>
      </c>
      <c r="W9" s="25">
        <f t="shared" ref="W9:AD9" si="0">V9+1</f>
        <v>2023</v>
      </c>
      <c r="X9" s="25">
        <f t="shared" si="0"/>
        <v>2024</v>
      </c>
      <c r="Y9" s="25">
        <f t="shared" si="0"/>
        <v>2025</v>
      </c>
      <c r="Z9" s="25">
        <f t="shared" si="0"/>
        <v>2026</v>
      </c>
      <c r="AA9" s="25">
        <f t="shared" si="0"/>
        <v>2027</v>
      </c>
      <c r="AB9" s="25">
        <f t="shared" si="0"/>
        <v>2028</v>
      </c>
      <c r="AC9" s="25">
        <f t="shared" si="0"/>
        <v>2029</v>
      </c>
      <c r="AD9" s="25">
        <f t="shared" si="0"/>
        <v>2030</v>
      </c>
      <c r="AE9" s="9" t="s">
        <v>23</v>
      </c>
      <c r="AF9" s="25">
        <f>$I$9</f>
        <v>2021</v>
      </c>
      <c r="AG9" s="25">
        <f>AF9+1</f>
        <v>2022</v>
      </c>
      <c r="AH9" s="25">
        <f t="shared" ref="AH9:AO9" si="1">AG9+1</f>
        <v>2023</v>
      </c>
      <c r="AI9" s="25">
        <f t="shared" si="1"/>
        <v>2024</v>
      </c>
      <c r="AJ9" s="25">
        <f t="shared" si="1"/>
        <v>2025</v>
      </c>
      <c r="AK9" s="25">
        <f t="shared" si="1"/>
        <v>2026</v>
      </c>
      <c r="AL9" s="25">
        <f t="shared" si="1"/>
        <v>2027</v>
      </c>
      <c r="AM9" s="25">
        <f t="shared" si="1"/>
        <v>2028</v>
      </c>
      <c r="AN9" s="25">
        <f t="shared" si="1"/>
        <v>2029</v>
      </c>
      <c r="AO9" s="25">
        <f t="shared" si="1"/>
        <v>2030</v>
      </c>
      <c r="AP9" s="9" t="s">
        <v>24</v>
      </c>
      <c r="AQ9" s="25">
        <f>$I$9</f>
        <v>2021</v>
      </c>
      <c r="AR9" s="25">
        <f>AQ9+1</f>
        <v>2022</v>
      </c>
      <c r="AS9" s="25">
        <f t="shared" ref="AS9:AZ9" si="2">AR9+1</f>
        <v>2023</v>
      </c>
      <c r="AT9" s="25">
        <f t="shared" si="2"/>
        <v>2024</v>
      </c>
      <c r="AU9" s="25">
        <f t="shared" si="2"/>
        <v>2025</v>
      </c>
      <c r="AV9" s="25">
        <f t="shared" si="2"/>
        <v>2026</v>
      </c>
      <c r="AW9" s="25">
        <f t="shared" si="2"/>
        <v>2027</v>
      </c>
      <c r="AX9" s="25">
        <f t="shared" si="2"/>
        <v>2028</v>
      </c>
      <c r="AY9" s="25">
        <f t="shared" si="2"/>
        <v>2029</v>
      </c>
      <c r="AZ9" s="25">
        <f t="shared" si="2"/>
        <v>2030</v>
      </c>
      <c r="BA9" s="9" t="s">
        <v>25</v>
      </c>
      <c r="BC9" s="9" t="s">
        <v>26</v>
      </c>
      <c r="BD9" s="9" t="s">
        <v>27</v>
      </c>
      <c r="BE9" s="9" t="s">
        <v>28</v>
      </c>
      <c r="BF9" s="25">
        <f>$I$9</f>
        <v>2021</v>
      </c>
      <c r="BG9" s="25">
        <f>BF9+1</f>
        <v>2022</v>
      </c>
      <c r="BH9" s="25">
        <f t="shared" ref="BH9:BO9" si="3">BG9+1</f>
        <v>2023</v>
      </c>
      <c r="BI9" s="25">
        <f t="shared" si="3"/>
        <v>2024</v>
      </c>
      <c r="BJ9" s="25">
        <f t="shared" si="3"/>
        <v>2025</v>
      </c>
      <c r="BK9" s="25">
        <f t="shared" si="3"/>
        <v>2026</v>
      </c>
      <c r="BL9" s="25">
        <f t="shared" si="3"/>
        <v>2027</v>
      </c>
      <c r="BM9" s="25">
        <f t="shared" si="3"/>
        <v>2028</v>
      </c>
      <c r="BN9" s="25">
        <f t="shared" si="3"/>
        <v>2029</v>
      </c>
      <c r="BO9" s="25">
        <f t="shared" si="3"/>
        <v>2030</v>
      </c>
      <c r="BP9" s="9" t="s">
        <v>29</v>
      </c>
      <c r="BQ9" s="9" t="s">
        <v>30</v>
      </c>
      <c r="BR9" s="9" t="s">
        <v>31</v>
      </c>
      <c r="BS9" s="25">
        <f>$I$9</f>
        <v>2021</v>
      </c>
      <c r="BT9" s="25">
        <f>BS9+1</f>
        <v>2022</v>
      </c>
      <c r="BU9" s="25">
        <f t="shared" ref="BU9:CB9" si="4">BT9+1</f>
        <v>2023</v>
      </c>
      <c r="BV9" s="25">
        <f t="shared" si="4"/>
        <v>2024</v>
      </c>
      <c r="BW9" s="25">
        <f t="shared" si="4"/>
        <v>2025</v>
      </c>
      <c r="BX9" s="25">
        <f t="shared" si="4"/>
        <v>2026</v>
      </c>
      <c r="BY9" s="25">
        <f t="shared" si="4"/>
        <v>2027</v>
      </c>
      <c r="BZ9" s="25">
        <f t="shared" si="4"/>
        <v>2028</v>
      </c>
      <c r="CA9" s="25">
        <f t="shared" si="4"/>
        <v>2029</v>
      </c>
      <c r="CB9" s="25">
        <f t="shared" si="4"/>
        <v>2030</v>
      </c>
      <c r="CC9" s="9" t="s">
        <v>32</v>
      </c>
      <c r="CD9" s="25">
        <f>$I$9</f>
        <v>2021</v>
      </c>
      <c r="CE9" s="25">
        <f>CD9+1</f>
        <v>2022</v>
      </c>
      <c r="CF9" s="25">
        <f t="shared" ref="CF9:CM9" si="5">CE9+1</f>
        <v>2023</v>
      </c>
      <c r="CG9" s="25">
        <f t="shared" si="5"/>
        <v>2024</v>
      </c>
      <c r="CH9" s="25">
        <f t="shared" si="5"/>
        <v>2025</v>
      </c>
      <c r="CI9" s="25">
        <f t="shared" si="5"/>
        <v>2026</v>
      </c>
      <c r="CJ9" s="25">
        <f t="shared" si="5"/>
        <v>2027</v>
      </c>
      <c r="CK9" s="25">
        <f t="shared" si="5"/>
        <v>2028</v>
      </c>
      <c r="CL9" s="25">
        <f t="shared" si="5"/>
        <v>2029</v>
      </c>
      <c r="CM9" s="25">
        <f t="shared" si="5"/>
        <v>2030</v>
      </c>
      <c r="CN9" s="9" t="s">
        <v>33</v>
      </c>
      <c r="CP9" s="9" t="s">
        <v>34</v>
      </c>
      <c r="CQ9" s="9" t="s">
        <v>35</v>
      </c>
      <c r="CR9" s="9" t="s">
        <v>36</v>
      </c>
      <c r="CS9" s="9" t="s">
        <v>37</v>
      </c>
      <c r="CT9" s="25">
        <f>$I$9</f>
        <v>2021</v>
      </c>
      <c r="CU9" s="25">
        <f>CT9+1</f>
        <v>2022</v>
      </c>
      <c r="CV9" s="25">
        <f t="shared" ref="CV9:DC9" si="6">CU9+1</f>
        <v>2023</v>
      </c>
      <c r="CW9" s="25">
        <f t="shared" si="6"/>
        <v>2024</v>
      </c>
      <c r="CX9" s="25">
        <f t="shared" si="6"/>
        <v>2025</v>
      </c>
      <c r="CY9" s="25">
        <f t="shared" si="6"/>
        <v>2026</v>
      </c>
      <c r="CZ9" s="25">
        <f t="shared" si="6"/>
        <v>2027</v>
      </c>
      <c r="DA9" s="25">
        <f t="shared" si="6"/>
        <v>2028</v>
      </c>
      <c r="DB9" s="25">
        <f t="shared" si="6"/>
        <v>2029</v>
      </c>
      <c r="DC9" s="25">
        <f t="shared" si="6"/>
        <v>2030</v>
      </c>
      <c r="DD9" s="9" t="s">
        <v>38</v>
      </c>
      <c r="DE9" s="9" t="s">
        <v>39</v>
      </c>
      <c r="DF9" s="9" t="s">
        <v>40</v>
      </c>
      <c r="DG9" s="25">
        <f>$I$9</f>
        <v>2021</v>
      </c>
      <c r="DH9" s="25">
        <f>DG9+1</f>
        <v>2022</v>
      </c>
      <c r="DI9" s="25">
        <f t="shared" ref="DI9:DP9" si="7">DH9+1</f>
        <v>2023</v>
      </c>
      <c r="DJ9" s="25">
        <f t="shared" si="7"/>
        <v>2024</v>
      </c>
      <c r="DK9" s="25">
        <f t="shared" si="7"/>
        <v>2025</v>
      </c>
      <c r="DL9" s="25">
        <f t="shared" si="7"/>
        <v>2026</v>
      </c>
      <c r="DM9" s="25">
        <f t="shared" si="7"/>
        <v>2027</v>
      </c>
      <c r="DN9" s="25">
        <f t="shared" si="7"/>
        <v>2028</v>
      </c>
      <c r="DO9" s="25">
        <f t="shared" si="7"/>
        <v>2029</v>
      </c>
      <c r="DP9" s="25">
        <f t="shared" si="7"/>
        <v>2030</v>
      </c>
      <c r="DQ9" s="9" t="s">
        <v>41</v>
      </c>
      <c r="DR9" s="25">
        <f>$I$9</f>
        <v>2021</v>
      </c>
      <c r="DS9" s="25">
        <f>DR9+1</f>
        <v>2022</v>
      </c>
      <c r="DT9" s="25">
        <f t="shared" ref="DT9:EA9" si="8">DS9+1</f>
        <v>2023</v>
      </c>
      <c r="DU9" s="25">
        <f t="shared" si="8"/>
        <v>2024</v>
      </c>
      <c r="DV9" s="25">
        <f t="shared" si="8"/>
        <v>2025</v>
      </c>
      <c r="DW9" s="25">
        <f t="shared" si="8"/>
        <v>2026</v>
      </c>
      <c r="DX9" s="25">
        <f t="shared" si="8"/>
        <v>2027</v>
      </c>
      <c r="DY9" s="25">
        <f t="shared" si="8"/>
        <v>2028</v>
      </c>
      <c r="DZ9" s="25">
        <f t="shared" si="8"/>
        <v>2029</v>
      </c>
      <c r="EA9" s="25">
        <f t="shared" si="8"/>
        <v>2030</v>
      </c>
      <c r="EB9" s="9" t="s">
        <v>42</v>
      </c>
      <c r="ED9" s="9" t="s">
        <v>43</v>
      </c>
      <c r="EE9" s="25">
        <f>$I$9</f>
        <v>2021</v>
      </c>
      <c r="EF9" s="25">
        <f>EE9+1</f>
        <v>2022</v>
      </c>
      <c r="EG9" s="25">
        <f t="shared" ref="EG9:EN9" si="9">EF9+1</f>
        <v>2023</v>
      </c>
      <c r="EH9" s="25">
        <f t="shared" si="9"/>
        <v>2024</v>
      </c>
      <c r="EI9" s="25">
        <f t="shared" si="9"/>
        <v>2025</v>
      </c>
      <c r="EJ9" s="25">
        <f t="shared" si="9"/>
        <v>2026</v>
      </c>
      <c r="EK9" s="25">
        <f t="shared" si="9"/>
        <v>2027</v>
      </c>
      <c r="EL9" s="25">
        <f t="shared" si="9"/>
        <v>2028</v>
      </c>
      <c r="EM9" s="25">
        <f t="shared" si="9"/>
        <v>2029</v>
      </c>
      <c r="EN9" s="25">
        <f t="shared" si="9"/>
        <v>2030</v>
      </c>
      <c r="EO9" s="9" t="s">
        <v>44</v>
      </c>
      <c r="EP9" s="25">
        <f>$I$9</f>
        <v>2021</v>
      </c>
      <c r="EQ9" s="25">
        <f>EP9+1</f>
        <v>2022</v>
      </c>
      <c r="ER9" s="25">
        <f t="shared" ref="ER9:EY9" si="10">EQ9+1</f>
        <v>2023</v>
      </c>
      <c r="ES9" s="25">
        <f t="shared" si="10"/>
        <v>2024</v>
      </c>
      <c r="ET9" s="25">
        <f t="shared" si="10"/>
        <v>2025</v>
      </c>
      <c r="EU9" s="25">
        <f t="shared" si="10"/>
        <v>2026</v>
      </c>
      <c r="EV9" s="25">
        <f t="shared" si="10"/>
        <v>2027</v>
      </c>
      <c r="EW9" s="25">
        <f t="shared" si="10"/>
        <v>2028</v>
      </c>
      <c r="EX9" s="25">
        <f t="shared" si="10"/>
        <v>2029</v>
      </c>
      <c r="EY9" s="25">
        <f t="shared" si="10"/>
        <v>2030</v>
      </c>
      <c r="EZ9" s="9" t="s">
        <v>45</v>
      </c>
      <c r="FB9" s="9" t="s">
        <v>46</v>
      </c>
      <c r="FC9" s="25">
        <f>$I$9</f>
        <v>2021</v>
      </c>
      <c r="FD9" s="25">
        <f>FC9+1</f>
        <v>2022</v>
      </c>
      <c r="FE9" s="25">
        <f t="shared" ref="FE9:FL9" si="11">FD9+1</f>
        <v>2023</v>
      </c>
      <c r="FF9" s="25">
        <f t="shared" si="11"/>
        <v>2024</v>
      </c>
      <c r="FG9" s="25">
        <f t="shared" si="11"/>
        <v>2025</v>
      </c>
      <c r="FH9" s="25">
        <f t="shared" si="11"/>
        <v>2026</v>
      </c>
      <c r="FI9" s="25">
        <f t="shared" si="11"/>
        <v>2027</v>
      </c>
      <c r="FJ9" s="25">
        <f t="shared" si="11"/>
        <v>2028</v>
      </c>
      <c r="FK9" s="25">
        <f t="shared" si="11"/>
        <v>2029</v>
      </c>
      <c r="FL9" s="25">
        <f t="shared" si="11"/>
        <v>2030</v>
      </c>
      <c r="FM9" s="9" t="s">
        <v>47</v>
      </c>
      <c r="FO9" s="9" t="s">
        <v>48</v>
      </c>
      <c r="FP9" s="9" t="s">
        <v>49</v>
      </c>
      <c r="FQ9" s="9" t="s">
        <v>50</v>
      </c>
      <c r="FR9" s="9" t="s">
        <v>51</v>
      </c>
      <c r="FS9" s="9" t="s">
        <v>52</v>
      </c>
      <c r="FT9" s="9" t="s">
        <v>53</v>
      </c>
      <c r="FU9" s="9" t="s">
        <v>54</v>
      </c>
      <c r="FV9" s="9" t="s">
        <v>55</v>
      </c>
      <c r="FW9" s="9" t="s">
        <v>56</v>
      </c>
      <c r="FX9" s="25">
        <f>$I$9</f>
        <v>2021</v>
      </c>
      <c r="FY9" s="25">
        <f>FX9+1</f>
        <v>2022</v>
      </c>
      <c r="FZ9" s="25">
        <f t="shared" ref="FZ9:GG9" si="12">FY9+1</f>
        <v>2023</v>
      </c>
      <c r="GA9" s="25">
        <f t="shared" si="12"/>
        <v>2024</v>
      </c>
      <c r="GB9" s="25">
        <f t="shared" si="12"/>
        <v>2025</v>
      </c>
      <c r="GC9" s="25">
        <f t="shared" si="12"/>
        <v>2026</v>
      </c>
      <c r="GD9" s="25">
        <f t="shared" si="12"/>
        <v>2027</v>
      </c>
      <c r="GE9" s="25">
        <f t="shared" si="12"/>
        <v>2028</v>
      </c>
      <c r="GF9" s="25">
        <f t="shared" si="12"/>
        <v>2029</v>
      </c>
      <c r="GG9" s="25">
        <f t="shared" si="12"/>
        <v>2030</v>
      </c>
      <c r="GH9" s="9" t="s">
        <v>57</v>
      </c>
      <c r="GI9" s="9"/>
      <c r="GJ9" s="9" t="s">
        <v>58</v>
      </c>
      <c r="GK9" s="9" t="s">
        <v>59</v>
      </c>
      <c r="GL9" s="9" t="s">
        <v>60</v>
      </c>
      <c r="GM9" s="9" t="s">
        <v>61</v>
      </c>
      <c r="GN9" s="9" t="s">
        <v>62</v>
      </c>
      <c r="GO9" s="25">
        <f>$I$9</f>
        <v>2021</v>
      </c>
      <c r="GP9" s="25">
        <f>GO9+1</f>
        <v>2022</v>
      </c>
      <c r="GQ9" s="25">
        <f t="shared" ref="GQ9:GX9" si="13">GP9+1</f>
        <v>2023</v>
      </c>
      <c r="GR9" s="25">
        <f t="shared" si="13"/>
        <v>2024</v>
      </c>
      <c r="GS9" s="25">
        <f t="shared" si="13"/>
        <v>2025</v>
      </c>
      <c r="GT9" s="25">
        <f t="shared" si="13"/>
        <v>2026</v>
      </c>
      <c r="GU9" s="25">
        <f t="shared" si="13"/>
        <v>2027</v>
      </c>
      <c r="GV9" s="25">
        <f t="shared" si="13"/>
        <v>2028</v>
      </c>
      <c r="GW9" s="25">
        <f t="shared" si="13"/>
        <v>2029</v>
      </c>
      <c r="GX9" s="25">
        <f t="shared" si="13"/>
        <v>2030</v>
      </c>
      <c r="GY9" s="9" t="s">
        <v>63</v>
      </c>
      <c r="HA9" s="25">
        <f>$I$9</f>
        <v>2021</v>
      </c>
      <c r="HB9" s="25">
        <f>HA9+1</f>
        <v>2022</v>
      </c>
      <c r="HC9" s="25">
        <f t="shared" ref="HC9:HJ9" si="14">HB9+1</f>
        <v>2023</v>
      </c>
      <c r="HD9" s="25">
        <f t="shared" si="14"/>
        <v>2024</v>
      </c>
      <c r="HE9" s="25">
        <f t="shared" si="14"/>
        <v>2025</v>
      </c>
      <c r="HF9" s="25">
        <f t="shared" si="14"/>
        <v>2026</v>
      </c>
      <c r="HG9" s="25">
        <f t="shared" si="14"/>
        <v>2027</v>
      </c>
      <c r="HH9" s="25">
        <f t="shared" si="14"/>
        <v>2028</v>
      </c>
      <c r="HI9" s="25">
        <f t="shared" si="14"/>
        <v>2029</v>
      </c>
      <c r="HJ9" s="25">
        <f t="shared" si="14"/>
        <v>2030</v>
      </c>
      <c r="HK9" s="9" t="s">
        <v>64</v>
      </c>
    </row>
    <row r="10" spans="1:219" x14ac:dyDescent="0.2">
      <c r="A10" s="12"/>
      <c r="B10" s="6" t="s">
        <v>65</v>
      </c>
      <c r="C10" s="6" t="s">
        <v>66</v>
      </c>
      <c r="D10" s="6" t="s">
        <v>67</v>
      </c>
      <c r="E10" s="6">
        <v>50</v>
      </c>
      <c r="F10" s="6">
        <v>40</v>
      </c>
      <c r="G10" s="36">
        <v>2016</v>
      </c>
      <c r="H10" s="36">
        <v>2021</v>
      </c>
      <c r="I10" s="38">
        <f t="shared" ref="I10:R18" si="15">IF($H10="",0,IF($H10&lt;=I$9,IF((I$9-$G10)&lt;$BQ10,IF(I$9&lt;=$C$3,1,0),0),0))</f>
        <v>1</v>
      </c>
      <c r="J10" s="38">
        <f t="shared" si="15"/>
        <v>1</v>
      </c>
      <c r="K10" s="38">
        <f t="shared" si="15"/>
        <v>1</v>
      </c>
      <c r="L10" s="38">
        <f t="shared" si="15"/>
        <v>1</v>
      </c>
      <c r="M10" s="38">
        <f t="shared" si="15"/>
        <v>1</v>
      </c>
      <c r="N10" s="38">
        <f t="shared" si="15"/>
        <v>0</v>
      </c>
      <c r="O10" s="38">
        <f t="shared" si="15"/>
        <v>0</v>
      </c>
      <c r="P10" s="38">
        <f t="shared" si="15"/>
        <v>0</v>
      </c>
      <c r="Q10" s="38">
        <f t="shared" si="15"/>
        <v>0</v>
      </c>
      <c r="R10" s="38">
        <f t="shared" si="15"/>
        <v>0</v>
      </c>
      <c r="S10" s="39">
        <f t="shared" ref="S10:S18" si="16">SUM(I10:R10)</f>
        <v>5</v>
      </c>
      <c r="T10" s="6">
        <v>25</v>
      </c>
      <c r="U10" s="38">
        <f t="shared" ref="U10:U18" si="17">I10*$T10</f>
        <v>25</v>
      </c>
      <c r="V10" s="38">
        <f t="shared" ref="V10:V18" si="18">J10*$T10</f>
        <v>25</v>
      </c>
      <c r="W10" s="38">
        <f t="shared" ref="W10:W18" si="19">K10*$T10</f>
        <v>25</v>
      </c>
      <c r="X10" s="38">
        <f t="shared" ref="X10:X18" si="20">L10*$T10</f>
        <v>25</v>
      </c>
      <c r="Y10" s="38">
        <f t="shared" ref="Y10:Y18" si="21">M10*$T10</f>
        <v>25</v>
      </c>
      <c r="Z10" s="38">
        <f t="shared" ref="Z10:Z18" si="22">N10*$T10</f>
        <v>0</v>
      </c>
      <c r="AA10" s="38">
        <f t="shared" ref="AA10:AA18" si="23">O10*$T10</f>
        <v>0</v>
      </c>
      <c r="AB10" s="38">
        <f t="shared" ref="AB10:AB18" si="24">P10*$T10</f>
        <v>0</v>
      </c>
      <c r="AC10" s="38">
        <f t="shared" ref="AC10:AC18" si="25">Q10*$T10</f>
        <v>0</v>
      </c>
      <c r="AD10" s="38">
        <f t="shared" ref="AD10:AD18" si="26">R10*$T10</f>
        <v>0</v>
      </c>
      <c r="AE10" s="27"/>
      <c r="AF10" s="40">
        <v>3250</v>
      </c>
      <c r="AG10" s="40">
        <v>3250</v>
      </c>
      <c r="AH10" s="40">
        <v>3250</v>
      </c>
      <c r="AI10" s="40">
        <v>3250</v>
      </c>
      <c r="AJ10" s="40">
        <v>3250</v>
      </c>
      <c r="AK10" s="40"/>
      <c r="AL10" s="40"/>
      <c r="AM10" s="40"/>
      <c r="AN10" s="40"/>
      <c r="AO10" s="40"/>
      <c r="AP10" s="38">
        <f t="shared" ref="AP10:AP18" si="27">SUM(AF10:AO10)</f>
        <v>16250</v>
      </c>
      <c r="AQ10" s="40">
        <f t="shared" ref="AQ10:AU11" si="28">AF10*28</f>
        <v>91000</v>
      </c>
      <c r="AR10" s="40">
        <f t="shared" si="28"/>
        <v>91000</v>
      </c>
      <c r="AS10" s="40">
        <f t="shared" si="28"/>
        <v>91000</v>
      </c>
      <c r="AT10" s="40">
        <f t="shared" si="28"/>
        <v>91000</v>
      </c>
      <c r="AU10" s="40">
        <f t="shared" si="28"/>
        <v>91000</v>
      </c>
      <c r="AV10" s="40"/>
      <c r="AW10" s="40"/>
      <c r="AX10" s="40"/>
      <c r="AY10" s="40"/>
      <c r="AZ10" s="40"/>
      <c r="BA10" s="38">
        <f t="shared" ref="BA10:BA18" si="29">SUM(AQ10:AZ10)</f>
        <v>455000</v>
      </c>
      <c r="BC10" s="8">
        <v>250000</v>
      </c>
      <c r="BD10" s="8">
        <v>15000</v>
      </c>
      <c r="BE10" s="28">
        <v>20000</v>
      </c>
      <c r="BF10" s="29">
        <f t="shared" ref="BF10:BF18" si="30">IF(BF$9=$H10,SUM($BC10:$BD10)-((SUM($BC10:$BD10)-BE10)/$BQ10)*(I$9-$G10),0)-IF((I$9-$G10)=$BQ10,$BE10,0)</f>
        <v>142500</v>
      </c>
      <c r="BG10" s="29">
        <f>IF(BG$9=$H10,SUM($BC10:$BD10)-((SUM($BC10:$BD10)-#REF!)/$BQ10)*(J$9-$G10),0)-IF((J$9-$G10)=$BQ10,$BE10,0)</f>
        <v>0</v>
      </c>
      <c r="BH10" s="29">
        <f t="shared" ref="BH10:BH18" si="31">IF(BH$9=$H10,SUM($BC10:$BD10)-((SUM($BC10:$BD10)-BF10)/$BQ10)*(K$9-$G10),0)-IF((K$9-$G10)=$BQ10,$BE10,0)</f>
        <v>0</v>
      </c>
      <c r="BI10" s="29">
        <f t="shared" ref="BI10:BI18" si="32">IF(BI$9=$H10,SUM($BC10:$BD10)-((SUM($BC10:$BD10)-BG10)/$BQ10)*(L$9-$G10),0)-IF((L$9-$G10)=$BQ10,$BE10,0)</f>
        <v>0</v>
      </c>
      <c r="BJ10" s="29">
        <f t="shared" ref="BJ10:BJ18" si="33">IF(BJ$9=$H10,SUM($BC10:$BD10)-((SUM($BC10:$BD10)-BH10)/$BQ10)*(M$9-$G10),0)-IF((M$9-$G10)=$BQ10,$BE10,0)</f>
        <v>0</v>
      </c>
      <c r="BK10" s="29">
        <f t="shared" ref="BK10:BK18" si="34">IF(BK$9=$H10,SUM($BC10:$BD10)-((SUM($BC10:$BD10)-BI10)/$BQ10)*(N$9-$G10),0)-IF((N$9-$G10)=$BQ10,$BE10,0)</f>
        <v>-20000</v>
      </c>
      <c r="BL10" s="29">
        <f t="shared" ref="BL10:BL18" si="35">IF(BL$9=$H10,SUM($BC10:$BD10)-((SUM($BC10:$BD10)-BJ10)/$BQ10)*(O$9-$G10),0)-IF((O$9-$G10)=$BQ10,$BE10,0)</f>
        <v>0</v>
      </c>
      <c r="BM10" s="29">
        <f t="shared" ref="BM10:BM18" si="36">IF(BM$9=$H10,SUM($BC10:$BD10)-((SUM($BC10:$BD10)-BK10)/$BQ10)*(P$9-$G10),0)-IF((P$9-$G10)=$BQ10,$BE10,0)</f>
        <v>0</v>
      </c>
      <c r="BN10" s="29">
        <f t="shared" ref="BN10:BN18" si="37">IF(BN$9=$H10,SUM($BC10:$BD10)-((SUM($BC10:$BD10)-BL10)/$BQ10)*(Q$9-$G10),0)-IF((Q$9-$G10)=$BQ10,$BE10,0)</f>
        <v>0</v>
      </c>
      <c r="BO10" s="29">
        <f t="shared" ref="BO10:BO18" si="38">IF(BO$9=$H10,SUM($BC10:$BD10)-((SUM($BC10:$BD10)-BM10)/$BQ10)*(R$9-$G10),0)-IF((R$9-$G10)=$BQ10,$BE10,0)</f>
        <v>0</v>
      </c>
      <c r="BP10" s="11">
        <f t="shared" ref="BP10:BP18" si="39">SUM(BF10:BO10)</f>
        <v>122500</v>
      </c>
      <c r="BQ10" s="6">
        <v>10</v>
      </c>
      <c r="BR10" s="11">
        <f t="shared" ref="BR10:BR18" si="40">(BC10+BD10-BE10)/BQ10</f>
        <v>24500</v>
      </c>
      <c r="BS10" s="30">
        <f t="shared" ref="BS10:BS18" si="41">$BR10*I10</f>
        <v>24500</v>
      </c>
      <c r="BT10" s="30">
        <f t="shared" ref="BT10:BT18" si="42">$BR10*J10</f>
        <v>24500</v>
      </c>
      <c r="BU10" s="30">
        <f t="shared" ref="BU10:BU18" si="43">$BR10*K10</f>
        <v>24500</v>
      </c>
      <c r="BV10" s="30">
        <f t="shared" ref="BV10:BV18" si="44">$BR10*L10</f>
        <v>24500</v>
      </c>
      <c r="BW10" s="30">
        <f t="shared" ref="BW10:BW18" si="45">$BR10*M10</f>
        <v>24500</v>
      </c>
      <c r="BX10" s="30">
        <f t="shared" ref="BX10:BX18" si="46">$BR10*N10</f>
        <v>0</v>
      </c>
      <c r="BY10" s="30">
        <f t="shared" ref="BY10:BY18" si="47">$BR10*O10</f>
        <v>0</v>
      </c>
      <c r="BZ10" s="30">
        <f t="shared" ref="BZ10:BZ18" si="48">$BR10*P10</f>
        <v>0</v>
      </c>
      <c r="CA10" s="30">
        <f t="shared" ref="CA10:CA18" si="49">$BR10*Q10</f>
        <v>0</v>
      </c>
      <c r="CB10" s="30">
        <f t="shared" ref="CB10:CB18" si="50">$BR10*R10</f>
        <v>0</v>
      </c>
      <c r="CC10" s="11">
        <f t="shared" ref="CC10:CC18" si="51">SUM(BS10:CB10)</f>
        <v>122500</v>
      </c>
      <c r="CD10" s="30">
        <f>SUM($BF10:BF10)-SUM($BS10:BS10)</f>
        <v>118000</v>
      </c>
      <c r="CE10" s="30">
        <f>SUM($BF10:BG10)-SUM($BS10:BT10)</f>
        <v>93500</v>
      </c>
      <c r="CF10" s="30">
        <f>SUM($BF10:BH10)-SUM($BS10:BU10)</f>
        <v>69000</v>
      </c>
      <c r="CG10" s="30">
        <f>SUM($BF10:BI10)-SUM($BS10:BV10)</f>
        <v>44500</v>
      </c>
      <c r="CH10" s="30">
        <f>SUM($BF10:BJ10)-SUM($BS10:BW10)</f>
        <v>20000</v>
      </c>
      <c r="CI10" s="30">
        <f>SUM($BF10:BK10)-SUM($BS10:BX10)</f>
        <v>0</v>
      </c>
      <c r="CJ10" s="30">
        <f>SUM($BF10:BL10)-SUM($BS10:BY10)</f>
        <v>0</v>
      </c>
      <c r="CK10" s="30">
        <f>SUM($BF10:BM10)-SUM($BS10:BZ10)</f>
        <v>0</v>
      </c>
      <c r="CL10" s="30">
        <f>SUM($BF10:BN10)-SUM($BS10:CA10)</f>
        <v>0</v>
      </c>
      <c r="CM10" s="30">
        <f>SUM($BF10:BO10)-SUM($BS10:CB10)</f>
        <v>0</v>
      </c>
      <c r="CN10" s="11"/>
      <c r="CP10" s="8">
        <v>0</v>
      </c>
      <c r="CQ10" s="8">
        <v>0</v>
      </c>
      <c r="CR10" s="41">
        <f t="shared" ref="CR10:CR18" si="52">CP10*T10</f>
        <v>0</v>
      </c>
      <c r="CS10" s="41">
        <f t="shared" ref="CS10:CS18" si="53">CQ10*T10</f>
        <v>0</v>
      </c>
      <c r="CT10" s="29">
        <f t="shared" ref="CT10:DC12" si="54">IF(CT$9=$H10,$CR10-(($CR10-$CS10)/$DE10)*(I$9-$G10),0)-IF((I$9-$G10)=$DE10,$CS10,0)</f>
        <v>0</v>
      </c>
      <c r="CU10" s="29">
        <f t="shared" si="54"/>
        <v>0</v>
      </c>
      <c r="CV10" s="29">
        <f t="shared" si="54"/>
        <v>0</v>
      </c>
      <c r="CW10" s="29">
        <f t="shared" si="54"/>
        <v>0</v>
      </c>
      <c r="CX10" s="29">
        <f t="shared" si="54"/>
        <v>0</v>
      </c>
      <c r="CY10" s="29">
        <f t="shared" si="54"/>
        <v>0</v>
      </c>
      <c r="CZ10" s="29">
        <f t="shared" si="54"/>
        <v>0</v>
      </c>
      <c r="DA10" s="29">
        <f t="shared" si="54"/>
        <v>0</v>
      </c>
      <c r="DB10" s="29">
        <f t="shared" si="54"/>
        <v>0</v>
      </c>
      <c r="DC10" s="29">
        <f t="shared" si="54"/>
        <v>0</v>
      </c>
      <c r="DD10" s="11">
        <f t="shared" ref="DD10:DD18" si="55">SUM(CT10:DC10)</f>
        <v>0</v>
      </c>
      <c r="DE10" s="31">
        <v>7.5</v>
      </c>
      <c r="DF10" s="37">
        <f t="shared" ref="DF10:DF18" si="56">IF(CR10=0,0,CR10/DE10)</f>
        <v>0</v>
      </c>
      <c r="DG10" s="29">
        <f t="shared" ref="DG10:DG18" si="57">$DF10*I10</f>
        <v>0</v>
      </c>
      <c r="DH10" s="29">
        <f t="shared" ref="DH10:DH18" si="58">$DF10*J10</f>
        <v>0</v>
      </c>
      <c r="DI10" s="29">
        <f t="shared" ref="DI10:DI18" si="59">$DF10*K10</f>
        <v>0</v>
      </c>
      <c r="DJ10" s="29">
        <f t="shared" ref="DJ10:DJ18" si="60">$DF10*L10</f>
        <v>0</v>
      </c>
      <c r="DK10" s="29">
        <f t="shared" ref="DK10:DK18" si="61">$DF10*M10</f>
        <v>0</v>
      </c>
      <c r="DL10" s="29">
        <f t="shared" ref="DL10:DL18" si="62">$DF10*N10</f>
        <v>0</v>
      </c>
      <c r="DM10" s="29">
        <f t="shared" ref="DM10:DM18" si="63">$DF10*O10</f>
        <v>0</v>
      </c>
      <c r="DN10" s="29">
        <f t="shared" ref="DN10:DN18" si="64">$DF10*P10</f>
        <v>0</v>
      </c>
      <c r="DO10" s="29">
        <f t="shared" ref="DO10:DO18" si="65">$DF10*Q10</f>
        <v>0</v>
      </c>
      <c r="DP10" s="29">
        <f t="shared" ref="DP10:DP18" si="66">$DF10*R10</f>
        <v>0</v>
      </c>
      <c r="DQ10" s="11">
        <f t="shared" ref="DQ10:DQ18" si="67">SUM(DG10:DP10)</f>
        <v>0</v>
      </c>
      <c r="DR10" s="29">
        <f>SUM($CT10:CT10)-SUM($DG10:DG10)</f>
        <v>0</v>
      </c>
      <c r="DS10" s="29">
        <f>SUM($CT10:CU10)-SUM($DG10:DH10)</f>
        <v>0</v>
      </c>
      <c r="DT10" s="29">
        <f>SUM($CT10:CV10)-SUM($DG10:DI10)</f>
        <v>0</v>
      </c>
      <c r="DU10" s="29">
        <f>SUM($CT10:CW10)-SUM($DG10:DJ10)</f>
        <v>0</v>
      </c>
      <c r="DV10" s="29">
        <f>SUM($CT10:CX10)-SUM($DG10:DK10)</f>
        <v>0</v>
      </c>
      <c r="DW10" s="29">
        <f>SUM($CT10:CY10)-SUM($DG10:DL10)</f>
        <v>0</v>
      </c>
      <c r="DX10" s="29">
        <f>SUM($CT10:CZ10)-SUM($DG10:DM10)</f>
        <v>0</v>
      </c>
      <c r="DY10" s="29">
        <f>SUM($CT10:DA10)-SUM($DG10:DN10)</f>
        <v>0</v>
      </c>
      <c r="DZ10" s="29">
        <f>SUM($CT10:DB10)-SUM($DG10:DO10)</f>
        <v>0</v>
      </c>
      <c r="EA10" s="29">
        <f>SUM($CT10:DC10)-SUM($DG10:DP10)</f>
        <v>0</v>
      </c>
      <c r="EB10" s="11"/>
      <c r="ED10" s="32">
        <v>0.03</v>
      </c>
      <c r="EE10" s="30">
        <f t="shared" ref="EE10:EN12" si="68">CD10+BS10/2+DG10+DR10/2</f>
        <v>130250</v>
      </c>
      <c r="EF10" s="30">
        <f t="shared" si="68"/>
        <v>105750</v>
      </c>
      <c r="EG10" s="30">
        <f t="shared" si="68"/>
        <v>81250</v>
      </c>
      <c r="EH10" s="30">
        <f t="shared" si="68"/>
        <v>56750</v>
      </c>
      <c r="EI10" s="30">
        <f t="shared" si="68"/>
        <v>32250</v>
      </c>
      <c r="EJ10" s="30">
        <f t="shared" si="68"/>
        <v>0</v>
      </c>
      <c r="EK10" s="30">
        <f t="shared" si="68"/>
        <v>0</v>
      </c>
      <c r="EL10" s="30">
        <f t="shared" si="68"/>
        <v>0</v>
      </c>
      <c r="EM10" s="30">
        <f t="shared" si="68"/>
        <v>0</v>
      </c>
      <c r="EN10" s="30">
        <f t="shared" si="68"/>
        <v>0</v>
      </c>
      <c r="EO10" s="11"/>
      <c r="EP10" s="30">
        <f t="shared" ref="EP10:EP18" si="69">IF(EP$9&lt;=$C$3,EE10*$ED10,0)</f>
        <v>3907.5</v>
      </c>
      <c r="EQ10" s="30">
        <f t="shared" ref="EQ10:EQ18" si="70">IF(EQ$9&lt;=$C$3,EF10*$ED10,0)</f>
        <v>3172.5</v>
      </c>
      <c r="ER10" s="30">
        <f t="shared" ref="ER10:ER18" si="71">IF(ER$9&lt;=$C$3,EG10*$ED10,0)</f>
        <v>2437.5</v>
      </c>
      <c r="ES10" s="30">
        <f t="shared" ref="ES10:ES18" si="72">IF(ES$9&lt;=$C$3,EH10*$ED10,0)</f>
        <v>1702.5</v>
      </c>
      <c r="ET10" s="30">
        <f t="shared" ref="ET10:ET18" si="73">IF(ET$9&lt;=$C$3,EI10*$ED10,0)</f>
        <v>967.5</v>
      </c>
      <c r="EU10" s="30">
        <f t="shared" ref="EU10:EU18" si="74">IF(EU$9&lt;=$C$3,EJ10*$ED10,0)</f>
        <v>0</v>
      </c>
      <c r="EV10" s="30">
        <f t="shared" ref="EV10:EV18" si="75">IF(EV$9&lt;=$C$3,EK10*$ED10,0)</f>
        <v>0</v>
      </c>
      <c r="EW10" s="30">
        <f t="shared" ref="EW10:EW18" si="76">IF(EW$9&lt;=$C$3,EL10*$ED10,0)</f>
        <v>0</v>
      </c>
      <c r="EX10" s="30">
        <f t="shared" ref="EX10:EX18" si="77">IF(EX$9&lt;=$C$3,EM10*$ED10,0)</f>
        <v>0</v>
      </c>
      <c r="EY10" s="30">
        <f t="shared" ref="EY10:EY18" si="78">IF(EY$9&lt;=$C$3,EN10*$ED10,0)</f>
        <v>0</v>
      </c>
      <c r="EZ10" s="11">
        <f t="shared" ref="EZ10:EZ18" si="79">SUM(EP10:EY10)</f>
        <v>12187.5</v>
      </c>
      <c r="FB10" s="7">
        <v>0.16</v>
      </c>
      <c r="FC10" s="30">
        <f t="shared" ref="FC10:FC18" si="80">$FB10*AQ10</f>
        <v>14560</v>
      </c>
      <c r="FD10" s="30">
        <f t="shared" ref="FD10:FD18" si="81">$FB10*AR10</f>
        <v>14560</v>
      </c>
      <c r="FE10" s="30">
        <f t="shared" ref="FE10:FE18" si="82">$FB10*AS10</f>
        <v>14560</v>
      </c>
      <c r="FF10" s="30">
        <f t="shared" ref="FF10:FF18" si="83">$FB10*AT10</f>
        <v>14560</v>
      </c>
      <c r="FG10" s="30">
        <f t="shared" ref="FG10:FG18" si="84">$FB10*AU10</f>
        <v>14560</v>
      </c>
      <c r="FH10" s="30">
        <f t="shared" ref="FH10:FH18" si="85">$FB10*AV10</f>
        <v>0</v>
      </c>
      <c r="FI10" s="30">
        <f t="shared" ref="FI10:FI18" si="86">$FB10*AW10</f>
        <v>0</v>
      </c>
      <c r="FJ10" s="30">
        <f t="shared" ref="FJ10:FJ18" si="87">$FB10*AX10</f>
        <v>0</v>
      </c>
      <c r="FK10" s="30">
        <f t="shared" ref="FK10:FK18" si="88">$FB10*AY10</f>
        <v>0</v>
      </c>
      <c r="FL10" s="30">
        <f t="shared" ref="FL10:FL18" si="89">$FB10*AZ10</f>
        <v>0</v>
      </c>
      <c r="FM10" s="11">
        <f t="shared" ref="FM10:FM18" si="90">SUM(FC10:FL10)</f>
        <v>72800</v>
      </c>
      <c r="FO10" s="8">
        <v>500</v>
      </c>
      <c r="FP10" s="8">
        <v>1000</v>
      </c>
      <c r="FQ10" s="8">
        <v>1000</v>
      </c>
      <c r="FR10" s="8">
        <v>100</v>
      </c>
      <c r="FS10" s="13">
        <f t="shared" ref="FS10:FS18" si="91">FO10*$T10</f>
        <v>12500</v>
      </c>
      <c r="FT10" s="13">
        <f t="shared" ref="FT10:FT18" si="92">FP10*$T10</f>
        <v>25000</v>
      </c>
      <c r="FU10" s="13">
        <f t="shared" ref="FU10:FU18" si="93">FQ10*$T10</f>
        <v>25000</v>
      </c>
      <c r="FV10" s="13">
        <f t="shared" ref="FV10:FV18" si="94">FR10*$T10</f>
        <v>2500</v>
      </c>
      <c r="FW10" s="3">
        <f t="shared" ref="FW10:FW18" si="95">SUM(FS10:FV10)</f>
        <v>65000</v>
      </c>
      <c r="FX10" s="30">
        <f t="shared" ref="FX10:FX18" si="96">$FW10*I10</f>
        <v>65000</v>
      </c>
      <c r="FY10" s="30">
        <f t="shared" ref="FY10:FY18" si="97">$FW10*J10</f>
        <v>65000</v>
      </c>
      <c r="FZ10" s="30">
        <f t="shared" ref="FZ10:FZ18" si="98">$FW10*K10</f>
        <v>65000</v>
      </c>
      <c r="GA10" s="30">
        <f t="shared" ref="GA10:GA18" si="99">$FW10*L10</f>
        <v>65000</v>
      </c>
      <c r="GB10" s="30">
        <f t="shared" ref="GB10:GB18" si="100">$FW10*M10</f>
        <v>65000</v>
      </c>
      <c r="GC10" s="30">
        <f t="shared" ref="GC10:GC18" si="101">$FW10*N10</f>
        <v>0</v>
      </c>
      <c r="GD10" s="30">
        <f t="shared" ref="GD10:GD18" si="102">$FW10*O10</f>
        <v>0</v>
      </c>
      <c r="GE10" s="30">
        <f t="shared" ref="GE10:GE18" si="103">$FW10*P10</f>
        <v>0</v>
      </c>
      <c r="GF10" s="30">
        <f t="shared" ref="GF10:GF18" si="104">$FW10*Q10</f>
        <v>0</v>
      </c>
      <c r="GG10" s="30">
        <f t="shared" ref="GG10:GG18" si="105">$FW10*R10</f>
        <v>0</v>
      </c>
      <c r="GH10" s="11">
        <f t="shared" ref="GH10:GH18" si="106">SUM(FX10:GG10)</f>
        <v>325000</v>
      </c>
      <c r="GI10" s="11"/>
      <c r="GJ10" s="6" t="s">
        <v>68</v>
      </c>
      <c r="GK10" s="6">
        <v>20</v>
      </c>
      <c r="GL10" s="7">
        <v>1.1000000000000001</v>
      </c>
      <c r="GM10" s="3">
        <f t="shared" ref="GM10:GM18" si="107">BA10/100*GK10</f>
        <v>91000</v>
      </c>
      <c r="GN10" s="33">
        <f t="shared" ref="GN10:GN18" si="108">GL10*GM10</f>
        <v>100100.00000000001</v>
      </c>
      <c r="GO10" s="30">
        <f t="shared" ref="GO10:GO18" si="109">$GN10*I10</f>
        <v>100100.00000000001</v>
      </c>
      <c r="GP10" s="30">
        <f t="shared" ref="GP10:GP18" si="110">$GN10*J10</f>
        <v>100100.00000000001</v>
      </c>
      <c r="GQ10" s="30">
        <f t="shared" ref="GQ10:GQ18" si="111">$GN10*K10</f>
        <v>100100.00000000001</v>
      </c>
      <c r="GR10" s="30">
        <f t="shared" ref="GR10:GR18" si="112">$GN10*L10</f>
        <v>100100.00000000001</v>
      </c>
      <c r="GS10" s="30">
        <f t="shared" ref="GS10:GS18" si="113">$GN10*M10</f>
        <v>100100.00000000001</v>
      </c>
      <c r="GT10" s="30">
        <f t="shared" ref="GT10:GT18" si="114">$GN10*N10</f>
        <v>0</v>
      </c>
      <c r="GU10" s="30">
        <f t="shared" ref="GU10:GU18" si="115">$GN10*O10</f>
        <v>0</v>
      </c>
      <c r="GV10" s="30">
        <f t="shared" ref="GV10:GV18" si="116">$GN10*P10</f>
        <v>0</v>
      </c>
      <c r="GW10" s="30">
        <f t="shared" ref="GW10:GW18" si="117">$GN10*Q10</f>
        <v>0</v>
      </c>
      <c r="GX10" s="30">
        <f t="shared" ref="GX10:GX18" si="118">$GN10*R10</f>
        <v>0</v>
      </c>
      <c r="GY10" s="11">
        <f t="shared" ref="GY10:GY18" si="119">SUM(GO10:GX10)</f>
        <v>500500.00000000006</v>
      </c>
      <c r="HA10" s="30">
        <f t="shared" ref="HA10:HA18" si="120">BS10+DG10+EE10+FX10+GO10</f>
        <v>319850</v>
      </c>
      <c r="HB10" s="30">
        <f t="shared" ref="HB10:HB18" si="121">BT10+DH10+EF10+FY10+GP10</f>
        <v>295350</v>
      </c>
      <c r="HC10" s="30">
        <f t="shared" ref="HC10:HC18" si="122">BU10+DI10+EG10+FZ10+GQ10</f>
        <v>270850</v>
      </c>
      <c r="HD10" s="30">
        <f t="shared" ref="HD10:HD18" si="123">BV10+DJ10+EH10+GA10+GR10</f>
        <v>246350</v>
      </c>
      <c r="HE10" s="30">
        <f t="shared" ref="HE10:HE18" si="124">BW10+DK10+EI10+GB10+GS10</f>
        <v>221850</v>
      </c>
      <c r="HF10" s="30">
        <f t="shared" ref="HF10:HF18" si="125">BX10+DL10+EJ10+GC10+GT10</f>
        <v>0</v>
      </c>
      <c r="HG10" s="30">
        <f t="shared" ref="HG10:HG18" si="126">BY10+DM10+EK10+GD10+GU10</f>
        <v>0</v>
      </c>
      <c r="HH10" s="30">
        <f t="shared" ref="HH10:HH18" si="127">BZ10+DN10+EL10+GE10+GV10</f>
        <v>0</v>
      </c>
      <c r="HI10" s="30">
        <f t="shared" ref="HI10:HI18" si="128">CA10+DO10+EM10+GF10+GW10</f>
        <v>0</v>
      </c>
      <c r="HJ10" s="30">
        <f t="shared" ref="HJ10:HJ18" si="129">CB10+DP10+EN10+GG10+GX10</f>
        <v>0</v>
      </c>
      <c r="HK10" s="11">
        <f t="shared" ref="HK10:HK18" si="130">SUM(HA10:HJ10)</f>
        <v>1354250</v>
      </c>
    </row>
    <row r="11" spans="1:219" x14ac:dyDescent="0.2">
      <c r="A11" s="12"/>
      <c r="B11" s="6" t="s">
        <v>65</v>
      </c>
      <c r="C11" s="6" t="s">
        <v>66</v>
      </c>
      <c r="D11" s="6" t="s">
        <v>67</v>
      </c>
      <c r="E11" s="6">
        <v>50</v>
      </c>
      <c r="F11" s="6">
        <v>40</v>
      </c>
      <c r="G11" s="36">
        <v>2021</v>
      </c>
      <c r="H11" s="36">
        <v>2021</v>
      </c>
      <c r="I11" s="38">
        <f t="shared" si="15"/>
        <v>1</v>
      </c>
      <c r="J11" s="38">
        <f t="shared" si="15"/>
        <v>1</v>
      </c>
      <c r="K11" s="38">
        <f t="shared" si="15"/>
        <v>1</v>
      </c>
      <c r="L11" s="38">
        <f t="shared" si="15"/>
        <v>1</v>
      </c>
      <c r="M11" s="38">
        <f t="shared" si="15"/>
        <v>1</v>
      </c>
      <c r="N11" s="38">
        <f t="shared" si="15"/>
        <v>1</v>
      </c>
      <c r="O11" s="38">
        <f t="shared" si="15"/>
        <v>1</v>
      </c>
      <c r="P11" s="38">
        <f t="shared" si="15"/>
        <v>1</v>
      </c>
      <c r="Q11" s="38">
        <f t="shared" si="15"/>
        <v>1</v>
      </c>
      <c r="R11" s="38">
        <f t="shared" si="15"/>
        <v>1</v>
      </c>
      <c r="S11" s="39">
        <f t="shared" si="16"/>
        <v>10</v>
      </c>
      <c r="T11" s="6">
        <v>25</v>
      </c>
      <c r="U11" s="38">
        <f t="shared" si="17"/>
        <v>25</v>
      </c>
      <c r="V11" s="38">
        <f t="shared" si="18"/>
        <v>25</v>
      </c>
      <c r="W11" s="38">
        <f t="shared" si="19"/>
        <v>25</v>
      </c>
      <c r="X11" s="38">
        <f t="shared" si="20"/>
        <v>25</v>
      </c>
      <c r="Y11" s="38">
        <f t="shared" si="21"/>
        <v>25</v>
      </c>
      <c r="Z11" s="38">
        <f t="shared" si="22"/>
        <v>25</v>
      </c>
      <c r="AA11" s="38">
        <f t="shared" si="23"/>
        <v>25</v>
      </c>
      <c r="AB11" s="38">
        <f t="shared" si="24"/>
        <v>25</v>
      </c>
      <c r="AC11" s="38">
        <f t="shared" si="25"/>
        <v>25</v>
      </c>
      <c r="AD11" s="38">
        <f t="shared" si="26"/>
        <v>25</v>
      </c>
      <c r="AE11" s="27"/>
      <c r="AF11" s="40">
        <v>3250</v>
      </c>
      <c r="AG11" s="40">
        <v>3250</v>
      </c>
      <c r="AH11" s="40">
        <v>3250</v>
      </c>
      <c r="AI11" s="40">
        <v>3250</v>
      </c>
      <c r="AJ11" s="40">
        <v>3250</v>
      </c>
      <c r="AK11" s="40">
        <v>3250</v>
      </c>
      <c r="AL11" s="40">
        <v>33250</v>
      </c>
      <c r="AM11" s="40">
        <v>3250</v>
      </c>
      <c r="AN11" s="40">
        <v>3250</v>
      </c>
      <c r="AO11" s="40">
        <v>3250</v>
      </c>
      <c r="AP11" s="38">
        <f t="shared" si="27"/>
        <v>62500</v>
      </c>
      <c r="AQ11" s="40">
        <f t="shared" si="28"/>
        <v>91000</v>
      </c>
      <c r="AR11" s="40">
        <f t="shared" si="28"/>
        <v>91000</v>
      </c>
      <c r="AS11" s="40">
        <f t="shared" si="28"/>
        <v>91000</v>
      </c>
      <c r="AT11" s="40">
        <f t="shared" si="28"/>
        <v>91000</v>
      </c>
      <c r="AU11" s="40">
        <f t="shared" si="28"/>
        <v>91000</v>
      </c>
      <c r="AV11" s="40">
        <f t="shared" ref="AV11:AZ12" si="131">AK11*28</f>
        <v>91000</v>
      </c>
      <c r="AW11" s="40">
        <f t="shared" si="131"/>
        <v>931000</v>
      </c>
      <c r="AX11" s="40">
        <f t="shared" si="131"/>
        <v>91000</v>
      </c>
      <c r="AY11" s="40">
        <f t="shared" si="131"/>
        <v>91000</v>
      </c>
      <c r="AZ11" s="40">
        <f t="shared" si="131"/>
        <v>91000</v>
      </c>
      <c r="BA11" s="38">
        <f t="shared" si="29"/>
        <v>1750000</v>
      </c>
      <c r="BC11" s="8">
        <v>250000</v>
      </c>
      <c r="BD11" s="8">
        <v>15000</v>
      </c>
      <c r="BE11" s="28">
        <v>20000</v>
      </c>
      <c r="BF11" s="29">
        <f t="shared" si="30"/>
        <v>265000</v>
      </c>
      <c r="BG11" s="29">
        <f>IF(BG$9=$H11,SUM($BC11:$BD11)-((SUM($BC11:$BD11)-#REF!)/$BQ11)*(J$9-$G11),0)-IF((J$9-$G11)=$BQ11,$BE11,0)</f>
        <v>0</v>
      </c>
      <c r="BH11" s="29">
        <f t="shared" si="31"/>
        <v>0</v>
      </c>
      <c r="BI11" s="29">
        <f t="shared" si="32"/>
        <v>0</v>
      </c>
      <c r="BJ11" s="29">
        <f t="shared" si="33"/>
        <v>0</v>
      </c>
      <c r="BK11" s="29">
        <f t="shared" si="34"/>
        <v>0</v>
      </c>
      <c r="BL11" s="29">
        <f t="shared" si="35"/>
        <v>0</v>
      </c>
      <c r="BM11" s="29">
        <f t="shared" si="36"/>
        <v>0</v>
      </c>
      <c r="BN11" s="29">
        <f t="shared" si="37"/>
        <v>0</v>
      </c>
      <c r="BO11" s="29">
        <f t="shared" si="38"/>
        <v>0</v>
      </c>
      <c r="BP11" s="11">
        <f t="shared" si="39"/>
        <v>265000</v>
      </c>
      <c r="BQ11" s="6">
        <v>10</v>
      </c>
      <c r="BR11" s="11">
        <f t="shared" si="40"/>
        <v>24500</v>
      </c>
      <c r="BS11" s="30">
        <f t="shared" si="41"/>
        <v>24500</v>
      </c>
      <c r="BT11" s="30">
        <f t="shared" si="42"/>
        <v>24500</v>
      </c>
      <c r="BU11" s="30">
        <f t="shared" si="43"/>
        <v>24500</v>
      </c>
      <c r="BV11" s="30">
        <f t="shared" si="44"/>
        <v>24500</v>
      </c>
      <c r="BW11" s="30">
        <f t="shared" si="45"/>
        <v>24500</v>
      </c>
      <c r="BX11" s="30">
        <f t="shared" si="46"/>
        <v>24500</v>
      </c>
      <c r="BY11" s="30">
        <f t="shared" si="47"/>
        <v>24500</v>
      </c>
      <c r="BZ11" s="30">
        <f t="shared" si="48"/>
        <v>24500</v>
      </c>
      <c r="CA11" s="30">
        <f t="shared" si="49"/>
        <v>24500</v>
      </c>
      <c r="CB11" s="30">
        <f t="shared" si="50"/>
        <v>24500</v>
      </c>
      <c r="CC11" s="11">
        <f t="shared" si="51"/>
        <v>245000</v>
      </c>
      <c r="CD11" s="30">
        <f>SUM($BF11:BF11)-SUM($BS11:BS11)</f>
        <v>240500</v>
      </c>
      <c r="CE11" s="30">
        <f>SUM($BF11:BG11)-SUM($BS11:BT11)</f>
        <v>216000</v>
      </c>
      <c r="CF11" s="30">
        <f>SUM($BF11:BH11)-SUM($BS11:BU11)</f>
        <v>191500</v>
      </c>
      <c r="CG11" s="30">
        <f>SUM($BF11:BI11)-SUM($BS11:BV11)</f>
        <v>167000</v>
      </c>
      <c r="CH11" s="30">
        <f>SUM($BF11:BJ11)-SUM($BS11:BW11)</f>
        <v>142500</v>
      </c>
      <c r="CI11" s="30">
        <f>SUM($BF11:BK11)-SUM($BS11:BX11)</f>
        <v>118000</v>
      </c>
      <c r="CJ11" s="30">
        <f>SUM($BF11:BL11)-SUM($BS11:BY11)</f>
        <v>93500</v>
      </c>
      <c r="CK11" s="30">
        <f>SUM($BF11:BM11)-SUM($BS11:BZ11)</f>
        <v>69000</v>
      </c>
      <c r="CL11" s="30">
        <f>SUM($BF11:BN11)-SUM($BS11:CA11)</f>
        <v>44500</v>
      </c>
      <c r="CM11" s="30">
        <f>SUM($BF11:BO11)-SUM($BS11:CB11)</f>
        <v>20000</v>
      </c>
      <c r="CN11" s="11"/>
      <c r="CP11" s="8">
        <v>0</v>
      </c>
      <c r="CQ11" s="8">
        <v>0</v>
      </c>
      <c r="CR11" s="41">
        <f t="shared" si="52"/>
        <v>0</v>
      </c>
      <c r="CS11" s="41">
        <f t="shared" si="53"/>
        <v>0</v>
      </c>
      <c r="CT11" s="29">
        <f t="shared" si="54"/>
        <v>0</v>
      </c>
      <c r="CU11" s="29">
        <f t="shared" si="54"/>
        <v>0</v>
      </c>
      <c r="CV11" s="29">
        <f t="shared" si="54"/>
        <v>0</v>
      </c>
      <c r="CW11" s="29">
        <f t="shared" si="54"/>
        <v>0</v>
      </c>
      <c r="CX11" s="29">
        <f t="shared" si="54"/>
        <v>0</v>
      </c>
      <c r="CY11" s="29">
        <f t="shared" si="54"/>
        <v>0</v>
      </c>
      <c r="CZ11" s="29">
        <f t="shared" si="54"/>
        <v>0</v>
      </c>
      <c r="DA11" s="29">
        <f t="shared" si="54"/>
        <v>0</v>
      </c>
      <c r="DB11" s="29">
        <f t="shared" si="54"/>
        <v>0</v>
      </c>
      <c r="DC11" s="29">
        <f t="shared" si="54"/>
        <v>0</v>
      </c>
      <c r="DD11" s="11">
        <f t="shared" si="55"/>
        <v>0</v>
      </c>
      <c r="DE11" s="31">
        <v>7.5</v>
      </c>
      <c r="DF11" s="37">
        <f t="shared" si="56"/>
        <v>0</v>
      </c>
      <c r="DG11" s="29">
        <f t="shared" si="57"/>
        <v>0</v>
      </c>
      <c r="DH11" s="29">
        <f t="shared" si="58"/>
        <v>0</v>
      </c>
      <c r="DI11" s="29">
        <f t="shared" si="59"/>
        <v>0</v>
      </c>
      <c r="DJ11" s="29">
        <f t="shared" si="60"/>
        <v>0</v>
      </c>
      <c r="DK11" s="29">
        <f t="shared" si="61"/>
        <v>0</v>
      </c>
      <c r="DL11" s="29">
        <f t="shared" si="62"/>
        <v>0</v>
      </c>
      <c r="DM11" s="29">
        <f t="shared" si="63"/>
        <v>0</v>
      </c>
      <c r="DN11" s="29">
        <f t="shared" si="64"/>
        <v>0</v>
      </c>
      <c r="DO11" s="29">
        <f t="shared" si="65"/>
        <v>0</v>
      </c>
      <c r="DP11" s="29">
        <f t="shared" si="66"/>
        <v>0</v>
      </c>
      <c r="DQ11" s="11">
        <f t="shared" si="67"/>
        <v>0</v>
      </c>
      <c r="DR11" s="29">
        <f>SUM($CT11:CT11)-SUM($DG11:DG11)</f>
        <v>0</v>
      </c>
      <c r="DS11" s="29">
        <f>SUM($CT11:CU11)-SUM($DG11:DH11)</f>
        <v>0</v>
      </c>
      <c r="DT11" s="29">
        <f>SUM($CT11:CV11)-SUM($DG11:DI11)</f>
        <v>0</v>
      </c>
      <c r="DU11" s="29">
        <f>SUM($CT11:CW11)-SUM($DG11:DJ11)</f>
        <v>0</v>
      </c>
      <c r="DV11" s="29">
        <f>SUM($CT11:CX11)-SUM($DG11:DK11)</f>
        <v>0</v>
      </c>
      <c r="DW11" s="29">
        <f>SUM($CT11:CY11)-SUM($DG11:DL11)</f>
        <v>0</v>
      </c>
      <c r="DX11" s="29">
        <f>SUM($CT11:CZ11)-SUM($DG11:DM11)</f>
        <v>0</v>
      </c>
      <c r="DY11" s="29">
        <f>SUM($CT11:DA11)-SUM($DG11:DN11)</f>
        <v>0</v>
      </c>
      <c r="DZ11" s="29">
        <f>SUM($CT11:DB11)-SUM($DG11:DO11)</f>
        <v>0</v>
      </c>
      <c r="EA11" s="29">
        <f>SUM($CT11:DC11)-SUM($DG11:DP11)</f>
        <v>0</v>
      </c>
      <c r="EB11" s="11"/>
      <c r="ED11" s="32">
        <v>0.03</v>
      </c>
      <c r="EE11" s="30">
        <f t="shared" si="68"/>
        <v>252750</v>
      </c>
      <c r="EF11" s="30">
        <f t="shared" si="68"/>
        <v>228250</v>
      </c>
      <c r="EG11" s="30">
        <f t="shared" si="68"/>
        <v>203750</v>
      </c>
      <c r="EH11" s="30">
        <f t="shared" si="68"/>
        <v>179250</v>
      </c>
      <c r="EI11" s="30">
        <f t="shared" si="68"/>
        <v>154750</v>
      </c>
      <c r="EJ11" s="30">
        <f t="shared" si="68"/>
        <v>130250</v>
      </c>
      <c r="EK11" s="30">
        <f t="shared" si="68"/>
        <v>105750</v>
      </c>
      <c r="EL11" s="30">
        <f t="shared" si="68"/>
        <v>81250</v>
      </c>
      <c r="EM11" s="30">
        <f t="shared" si="68"/>
        <v>56750</v>
      </c>
      <c r="EN11" s="30">
        <f t="shared" si="68"/>
        <v>32250</v>
      </c>
      <c r="EO11" s="11"/>
      <c r="EP11" s="30">
        <f t="shared" si="69"/>
        <v>7582.5</v>
      </c>
      <c r="EQ11" s="30">
        <f t="shared" si="70"/>
        <v>6847.5</v>
      </c>
      <c r="ER11" s="30">
        <f t="shared" si="71"/>
        <v>6112.5</v>
      </c>
      <c r="ES11" s="30">
        <f t="shared" si="72"/>
        <v>5377.5</v>
      </c>
      <c r="ET11" s="30">
        <f t="shared" si="73"/>
        <v>4642.5</v>
      </c>
      <c r="EU11" s="30">
        <f t="shared" si="74"/>
        <v>3907.5</v>
      </c>
      <c r="EV11" s="30">
        <f t="shared" si="75"/>
        <v>3172.5</v>
      </c>
      <c r="EW11" s="30">
        <f t="shared" si="76"/>
        <v>2437.5</v>
      </c>
      <c r="EX11" s="30">
        <f t="shared" si="77"/>
        <v>1702.5</v>
      </c>
      <c r="EY11" s="30">
        <f t="shared" si="78"/>
        <v>967.5</v>
      </c>
      <c r="EZ11" s="11">
        <f t="shared" si="79"/>
        <v>42750</v>
      </c>
      <c r="FB11" s="7">
        <v>0.16</v>
      </c>
      <c r="FC11" s="30">
        <f t="shared" si="80"/>
        <v>14560</v>
      </c>
      <c r="FD11" s="30">
        <f t="shared" si="81"/>
        <v>14560</v>
      </c>
      <c r="FE11" s="30">
        <f t="shared" si="82"/>
        <v>14560</v>
      </c>
      <c r="FF11" s="30">
        <f t="shared" si="83"/>
        <v>14560</v>
      </c>
      <c r="FG11" s="30">
        <f t="shared" si="84"/>
        <v>14560</v>
      </c>
      <c r="FH11" s="30">
        <f t="shared" si="85"/>
        <v>14560</v>
      </c>
      <c r="FI11" s="30">
        <f t="shared" si="86"/>
        <v>148960</v>
      </c>
      <c r="FJ11" s="30">
        <f t="shared" si="87"/>
        <v>14560</v>
      </c>
      <c r="FK11" s="30">
        <f t="shared" si="88"/>
        <v>14560</v>
      </c>
      <c r="FL11" s="30">
        <f t="shared" si="89"/>
        <v>14560</v>
      </c>
      <c r="FM11" s="11">
        <f t="shared" si="90"/>
        <v>280000</v>
      </c>
      <c r="FO11" s="8">
        <v>500</v>
      </c>
      <c r="FP11" s="8">
        <v>1000</v>
      </c>
      <c r="FQ11" s="8">
        <v>1000</v>
      </c>
      <c r="FR11" s="8">
        <v>100</v>
      </c>
      <c r="FS11" s="13">
        <f t="shared" si="91"/>
        <v>12500</v>
      </c>
      <c r="FT11" s="13">
        <f t="shared" si="92"/>
        <v>25000</v>
      </c>
      <c r="FU11" s="13">
        <f t="shared" si="93"/>
        <v>25000</v>
      </c>
      <c r="FV11" s="13">
        <f t="shared" si="94"/>
        <v>2500</v>
      </c>
      <c r="FW11" s="3">
        <f t="shared" si="95"/>
        <v>65000</v>
      </c>
      <c r="FX11" s="30">
        <f t="shared" si="96"/>
        <v>65000</v>
      </c>
      <c r="FY11" s="30">
        <f t="shared" si="97"/>
        <v>65000</v>
      </c>
      <c r="FZ11" s="30">
        <f t="shared" si="98"/>
        <v>65000</v>
      </c>
      <c r="GA11" s="30">
        <f t="shared" si="99"/>
        <v>65000</v>
      </c>
      <c r="GB11" s="30">
        <f t="shared" si="100"/>
        <v>65000</v>
      </c>
      <c r="GC11" s="30">
        <f t="shared" si="101"/>
        <v>65000</v>
      </c>
      <c r="GD11" s="30">
        <f t="shared" si="102"/>
        <v>65000</v>
      </c>
      <c r="GE11" s="30">
        <f t="shared" si="103"/>
        <v>65000</v>
      </c>
      <c r="GF11" s="30">
        <f t="shared" si="104"/>
        <v>65000</v>
      </c>
      <c r="GG11" s="30">
        <f t="shared" si="105"/>
        <v>65000</v>
      </c>
      <c r="GH11" s="11">
        <f t="shared" si="106"/>
        <v>650000</v>
      </c>
      <c r="GI11" s="11"/>
      <c r="GJ11" s="6" t="s">
        <v>68</v>
      </c>
      <c r="GK11" s="6">
        <v>20</v>
      </c>
      <c r="GL11" s="7">
        <v>1.1000000000000001</v>
      </c>
      <c r="GM11" s="3">
        <f t="shared" si="107"/>
        <v>350000</v>
      </c>
      <c r="GN11" s="33">
        <f t="shared" si="108"/>
        <v>385000.00000000006</v>
      </c>
      <c r="GO11" s="30">
        <f t="shared" si="109"/>
        <v>385000.00000000006</v>
      </c>
      <c r="GP11" s="30">
        <f t="shared" si="110"/>
        <v>385000.00000000006</v>
      </c>
      <c r="GQ11" s="30">
        <f t="shared" si="111"/>
        <v>385000.00000000006</v>
      </c>
      <c r="GR11" s="30">
        <f t="shared" si="112"/>
        <v>385000.00000000006</v>
      </c>
      <c r="GS11" s="30">
        <f t="shared" si="113"/>
        <v>385000.00000000006</v>
      </c>
      <c r="GT11" s="30">
        <f t="shared" si="114"/>
        <v>385000.00000000006</v>
      </c>
      <c r="GU11" s="30">
        <f t="shared" si="115"/>
        <v>385000.00000000006</v>
      </c>
      <c r="GV11" s="30">
        <f t="shared" si="116"/>
        <v>385000.00000000006</v>
      </c>
      <c r="GW11" s="30">
        <f t="shared" si="117"/>
        <v>385000.00000000006</v>
      </c>
      <c r="GX11" s="30">
        <f t="shared" si="118"/>
        <v>385000.00000000006</v>
      </c>
      <c r="GY11" s="11">
        <f t="shared" si="119"/>
        <v>3850000.0000000005</v>
      </c>
      <c r="HA11" s="30">
        <f t="shared" si="120"/>
        <v>727250</v>
      </c>
      <c r="HB11" s="30">
        <f t="shared" si="121"/>
        <v>702750</v>
      </c>
      <c r="HC11" s="30">
        <f t="shared" si="122"/>
        <v>678250</v>
      </c>
      <c r="HD11" s="30">
        <f t="shared" si="123"/>
        <v>653750</v>
      </c>
      <c r="HE11" s="30">
        <f t="shared" si="124"/>
        <v>629250</v>
      </c>
      <c r="HF11" s="30">
        <f t="shared" si="125"/>
        <v>604750</v>
      </c>
      <c r="HG11" s="30">
        <f t="shared" si="126"/>
        <v>580250</v>
      </c>
      <c r="HH11" s="30">
        <f t="shared" si="127"/>
        <v>555750</v>
      </c>
      <c r="HI11" s="30">
        <f t="shared" si="128"/>
        <v>531250</v>
      </c>
      <c r="HJ11" s="30">
        <f t="shared" si="129"/>
        <v>506750.00000000006</v>
      </c>
      <c r="HK11" s="11">
        <f t="shared" si="130"/>
        <v>6170000</v>
      </c>
    </row>
    <row r="12" spans="1:219" x14ac:dyDescent="0.2">
      <c r="A12" s="12"/>
      <c r="B12" s="6" t="s">
        <v>69</v>
      </c>
      <c r="C12" s="6" t="s">
        <v>70</v>
      </c>
      <c r="D12" s="6" t="s">
        <v>71</v>
      </c>
      <c r="E12" s="6">
        <v>50</v>
      </c>
      <c r="F12" s="6">
        <v>40</v>
      </c>
      <c r="G12" s="36">
        <v>2026</v>
      </c>
      <c r="H12" s="36">
        <v>2026</v>
      </c>
      <c r="I12" s="38">
        <f t="shared" si="15"/>
        <v>0</v>
      </c>
      <c r="J12" s="38">
        <f t="shared" si="15"/>
        <v>0</v>
      </c>
      <c r="K12" s="38">
        <f t="shared" si="15"/>
        <v>0</v>
      </c>
      <c r="L12" s="38">
        <f t="shared" si="15"/>
        <v>0</v>
      </c>
      <c r="M12" s="38">
        <f t="shared" si="15"/>
        <v>0</v>
      </c>
      <c r="N12" s="38">
        <f t="shared" si="15"/>
        <v>1</v>
      </c>
      <c r="O12" s="38">
        <f t="shared" si="15"/>
        <v>1</v>
      </c>
      <c r="P12" s="38">
        <f t="shared" si="15"/>
        <v>1</v>
      </c>
      <c r="Q12" s="38">
        <f t="shared" si="15"/>
        <v>1</v>
      </c>
      <c r="R12" s="38">
        <f t="shared" si="15"/>
        <v>1</v>
      </c>
      <c r="S12" s="39">
        <f t="shared" si="16"/>
        <v>5</v>
      </c>
      <c r="T12" s="6">
        <v>25</v>
      </c>
      <c r="U12" s="38">
        <f t="shared" si="17"/>
        <v>0</v>
      </c>
      <c r="V12" s="38">
        <f t="shared" si="18"/>
        <v>0</v>
      </c>
      <c r="W12" s="38">
        <f t="shared" si="19"/>
        <v>0</v>
      </c>
      <c r="X12" s="38">
        <f t="shared" si="20"/>
        <v>0</v>
      </c>
      <c r="Y12" s="38">
        <f t="shared" si="21"/>
        <v>0</v>
      </c>
      <c r="Z12" s="38">
        <f t="shared" si="22"/>
        <v>25</v>
      </c>
      <c r="AA12" s="38">
        <f t="shared" si="23"/>
        <v>25</v>
      </c>
      <c r="AB12" s="38">
        <f t="shared" si="24"/>
        <v>25</v>
      </c>
      <c r="AC12" s="38">
        <f t="shared" si="25"/>
        <v>25</v>
      </c>
      <c r="AD12" s="38">
        <f t="shared" si="26"/>
        <v>25</v>
      </c>
      <c r="AE12" s="27"/>
      <c r="AF12" s="40"/>
      <c r="AG12" s="40"/>
      <c r="AH12" s="40"/>
      <c r="AI12" s="40"/>
      <c r="AJ12" s="40"/>
      <c r="AK12" s="40">
        <v>3250</v>
      </c>
      <c r="AL12" s="40">
        <v>3250</v>
      </c>
      <c r="AM12" s="40">
        <v>3250</v>
      </c>
      <c r="AN12" s="40">
        <v>3250</v>
      </c>
      <c r="AO12" s="40">
        <v>3250</v>
      </c>
      <c r="AP12" s="38">
        <f t="shared" si="27"/>
        <v>16250</v>
      </c>
      <c r="AQ12" s="40"/>
      <c r="AR12" s="40"/>
      <c r="AS12" s="40"/>
      <c r="AT12" s="40"/>
      <c r="AU12" s="40"/>
      <c r="AV12" s="40">
        <f t="shared" si="131"/>
        <v>91000</v>
      </c>
      <c r="AW12" s="40">
        <f t="shared" si="131"/>
        <v>91000</v>
      </c>
      <c r="AX12" s="40">
        <f t="shared" si="131"/>
        <v>91000</v>
      </c>
      <c r="AY12" s="40">
        <f t="shared" si="131"/>
        <v>91000</v>
      </c>
      <c r="AZ12" s="40">
        <f t="shared" si="131"/>
        <v>91000</v>
      </c>
      <c r="BA12" s="38">
        <f t="shared" si="29"/>
        <v>455000</v>
      </c>
      <c r="BC12" s="8">
        <v>450000</v>
      </c>
      <c r="BD12" s="8">
        <v>15000</v>
      </c>
      <c r="BE12" s="28">
        <v>0</v>
      </c>
      <c r="BF12" s="29">
        <f t="shared" si="30"/>
        <v>0</v>
      </c>
      <c r="BG12" s="29">
        <f>IF(BG$9=$H12,SUM($BC12:$BD12)-((SUM($BC12:$BD12)-#REF!)/$BQ12)*(J$9-$G12),0)-IF((J$9-$G12)=$BQ12,$BE12,0)</f>
        <v>0</v>
      </c>
      <c r="BH12" s="29">
        <f t="shared" si="31"/>
        <v>0</v>
      </c>
      <c r="BI12" s="29">
        <f t="shared" si="32"/>
        <v>0</v>
      </c>
      <c r="BJ12" s="29">
        <f t="shared" si="33"/>
        <v>0</v>
      </c>
      <c r="BK12" s="29">
        <f t="shared" si="34"/>
        <v>465000</v>
      </c>
      <c r="BL12" s="29">
        <f t="shared" si="35"/>
        <v>0</v>
      </c>
      <c r="BM12" s="29">
        <f t="shared" si="36"/>
        <v>0</v>
      </c>
      <c r="BN12" s="29">
        <f t="shared" si="37"/>
        <v>0</v>
      </c>
      <c r="BO12" s="29">
        <f t="shared" si="38"/>
        <v>0</v>
      </c>
      <c r="BP12" s="11">
        <f t="shared" si="39"/>
        <v>465000</v>
      </c>
      <c r="BQ12" s="6">
        <v>15</v>
      </c>
      <c r="BR12" s="11">
        <f t="shared" si="40"/>
        <v>31000</v>
      </c>
      <c r="BS12" s="30">
        <f t="shared" si="41"/>
        <v>0</v>
      </c>
      <c r="BT12" s="30">
        <f t="shared" si="42"/>
        <v>0</v>
      </c>
      <c r="BU12" s="30">
        <f t="shared" si="43"/>
        <v>0</v>
      </c>
      <c r="BV12" s="30">
        <f t="shared" si="44"/>
        <v>0</v>
      </c>
      <c r="BW12" s="30">
        <f t="shared" si="45"/>
        <v>0</v>
      </c>
      <c r="BX12" s="30">
        <f t="shared" si="46"/>
        <v>31000</v>
      </c>
      <c r="BY12" s="30">
        <f t="shared" si="47"/>
        <v>31000</v>
      </c>
      <c r="BZ12" s="30">
        <f t="shared" si="48"/>
        <v>31000</v>
      </c>
      <c r="CA12" s="30">
        <f t="shared" si="49"/>
        <v>31000</v>
      </c>
      <c r="CB12" s="30">
        <f t="shared" si="50"/>
        <v>31000</v>
      </c>
      <c r="CC12" s="11">
        <f t="shared" si="51"/>
        <v>155000</v>
      </c>
      <c r="CD12" s="30">
        <f>SUM($BF12:BF12)-SUM($BS12:BS12)</f>
        <v>0</v>
      </c>
      <c r="CE12" s="30">
        <f>SUM($BF12:BG12)-SUM($BS12:BT12)</f>
        <v>0</v>
      </c>
      <c r="CF12" s="30">
        <f>SUM($BF12:BH12)-SUM($BS12:BU12)</f>
        <v>0</v>
      </c>
      <c r="CG12" s="30">
        <f>SUM($BF12:BI12)-SUM($BS12:BV12)</f>
        <v>0</v>
      </c>
      <c r="CH12" s="30">
        <f>SUM($BF12:BJ12)-SUM($BS12:BW12)</f>
        <v>0</v>
      </c>
      <c r="CI12" s="30">
        <f>SUM($BF12:BK12)-SUM($BS12:BX12)</f>
        <v>434000</v>
      </c>
      <c r="CJ12" s="30">
        <f>SUM($BF12:BL12)-SUM($BS12:BY12)</f>
        <v>403000</v>
      </c>
      <c r="CK12" s="30">
        <f>SUM($BF12:BM12)-SUM($BS12:BZ12)</f>
        <v>372000</v>
      </c>
      <c r="CL12" s="30">
        <f>SUM($BF12:BN12)-SUM($BS12:CA12)</f>
        <v>341000</v>
      </c>
      <c r="CM12" s="30">
        <f>SUM($BF12:BO12)-SUM($BS12:CB12)</f>
        <v>310000</v>
      </c>
      <c r="CN12" s="11"/>
      <c r="CP12" s="8">
        <v>50000</v>
      </c>
      <c r="CQ12" s="8">
        <v>0</v>
      </c>
      <c r="CR12" s="41">
        <f t="shared" si="52"/>
        <v>1250000</v>
      </c>
      <c r="CS12" s="41">
        <f t="shared" si="53"/>
        <v>0</v>
      </c>
      <c r="CT12" s="29">
        <f t="shared" si="54"/>
        <v>0</v>
      </c>
      <c r="CU12" s="29">
        <f t="shared" si="54"/>
        <v>0</v>
      </c>
      <c r="CV12" s="29">
        <f t="shared" si="54"/>
        <v>0</v>
      </c>
      <c r="CW12" s="29">
        <f t="shared" si="54"/>
        <v>0</v>
      </c>
      <c r="CX12" s="29">
        <f t="shared" si="54"/>
        <v>0</v>
      </c>
      <c r="CY12" s="29">
        <f t="shared" si="54"/>
        <v>1250000</v>
      </c>
      <c r="CZ12" s="29">
        <f t="shared" si="54"/>
        <v>0</v>
      </c>
      <c r="DA12" s="29">
        <f t="shared" si="54"/>
        <v>0</v>
      </c>
      <c r="DB12" s="29">
        <f t="shared" si="54"/>
        <v>0</v>
      </c>
      <c r="DC12" s="29">
        <f t="shared" si="54"/>
        <v>0</v>
      </c>
      <c r="DD12" s="11">
        <f t="shared" si="55"/>
        <v>1250000</v>
      </c>
      <c r="DE12" s="31">
        <v>7.5</v>
      </c>
      <c r="DF12" s="37">
        <f t="shared" si="56"/>
        <v>166666.66666666666</v>
      </c>
      <c r="DG12" s="29">
        <f t="shared" si="57"/>
        <v>0</v>
      </c>
      <c r="DH12" s="29">
        <f t="shared" si="58"/>
        <v>0</v>
      </c>
      <c r="DI12" s="29">
        <f t="shared" si="59"/>
        <v>0</v>
      </c>
      <c r="DJ12" s="29">
        <f t="shared" si="60"/>
        <v>0</v>
      </c>
      <c r="DK12" s="29">
        <f t="shared" si="61"/>
        <v>0</v>
      </c>
      <c r="DL12" s="29">
        <f t="shared" si="62"/>
        <v>166666.66666666666</v>
      </c>
      <c r="DM12" s="29">
        <f t="shared" si="63"/>
        <v>166666.66666666666</v>
      </c>
      <c r="DN12" s="29">
        <f t="shared" si="64"/>
        <v>166666.66666666666</v>
      </c>
      <c r="DO12" s="29">
        <f t="shared" si="65"/>
        <v>166666.66666666666</v>
      </c>
      <c r="DP12" s="29">
        <f t="shared" si="66"/>
        <v>166666.66666666666</v>
      </c>
      <c r="DQ12" s="11">
        <f t="shared" si="67"/>
        <v>833333.33333333326</v>
      </c>
      <c r="DR12" s="29">
        <f>SUM($CT12:CT12)-SUM($DG12:DG12)</f>
        <v>0</v>
      </c>
      <c r="DS12" s="29">
        <f>SUM($CT12:CU12)-SUM($DG12:DH12)</f>
        <v>0</v>
      </c>
      <c r="DT12" s="29">
        <f>SUM($CT12:CV12)-SUM($DG12:DI12)</f>
        <v>0</v>
      </c>
      <c r="DU12" s="29">
        <f>SUM($CT12:CW12)-SUM($DG12:DJ12)</f>
        <v>0</v>
      </c>
      <c r="DV12" s="29">
        <f>SUM($CT12:CX12)-SUM($DG12:DK12)</f>
        <v>0</v>
      </c>
      <c r="DW12" s="29">
        <f>SUM($CT12:CY12)-SUM($DG12:DL12)</f>
        <v>1083333.3333333333</v>
      </c>
      <c r="DX12" s="29">
        <f>SUM($CT12:CZ12)-SUM($DG12:DM12)</f>
        <v>916666.66666666674</v>
      </c>
      <c r="DY12" s="29">
        <f>SUM($CT12:DA12)-SUM($DG12:DN12)</f>
        <v>750000</v>
      </c>
      <c r="DZ12" s="29">
        <f>SUM($CT12:DB12)-SUM($DG12:DO12)</f>
        <v>583333.33333333337</v>
      </c>
      <c r="EA12" s="29">
        <f>SUM($CT12:DC12)-SUM($DG12:DP12)</f>
        <v>416666.66666666674</v>
      </c>
      <c r="EB12" s="11"/>
      <c r="ED12" s="32">
        <v>0.03</v>
      </c>
      <c r="EE12" s="30">
        <f t="shared" si="68"/>
        <v>0</v>
      </c>
      <c r="EF12" s="30">
        <f t="shared" si="68"/>
        <v>0</v>
      </c>
      <c r="EG12" s="30">
        <f t="shared" si="68"/>
        <v>0</v>
      </c>
      <c r="EH12" s="30">
        <f t="shared" si="68"/>
        <v>0</v>
      </c>
      <c r="EI12" s="30">
        <f t="shared" si="68"/>
        <v>0</v>
      </c>
      <c r="EJ12" s="30">
        <f t="shared" si="68"/>
        <v>1157833.3333333333</v>
      </c>
      <c r="EK12" s="30">
        <f t="shared" si="68"/>
        <v>1043500</v>
      </c>
      <c r="EL12" s="30">
        <f t="shared" si="68"/>
        <v>929166.66666666663</v>
      </c>
      <c r="EM12" s="30">
        <f t="shared" si="68"/>
        <v>814833.33333333326</v>
      </c>
      <c r="EN12" s="30">
        <f t="shared" si="68"/>
        <v>700500</v>
      </c>
      <c r="EO12" s="11"/>
      <c r="EP12" s="30">
        <f t="shared" si="69"/>
        <v>0</v>
      </c>
      <c r="EQ12" s="30">
        <f t="shared" si="70"/>
        <v>0</v>
      </c>
      <c r="ER12" s="30">
        <f t="shared" si="71"/>
        <v>0</v>
      </c>
      <c r="ES12" s="30">
        <f t="shared" si="72"/>
        <v>0</v>
      </c>
      <c r="ET12" s="30">
        <f t="shared" si="73"/>
        <v>0</v>
      </c>
      <c r="EU12" s="30">
        <f t="shared" si="74"/>
        <v>34735</v>
      </c>
      <c r="EV12" s="30">
        <f t="shared" si="75"/>
        <v>31305</v>
      </c>
      <c r="EW12" s="30">
        <f t="shared" si="76"/>
        <v>27874.999999999996</v>
      </c>
      <c r="EX12" s="30">
        <f t="shared" si="77"/>
        <v>24444.999999999996</v>
      </c>
      <c r="EY12" s="30">
        <f t="shared" si="78"/>
        <v>21015</v>
      </c>
      <c r="EZ12" s="11">
        <f t="shared" si="79"/>
        <v>139375</v>
      </c>
      <c r="FB12" s="7">
        <v>0.16</v>
      </c>
      <c r="FC12" s="30">
        <f t="shared" si="80"/>
        <v>0</v>
      </c>
      <c r="FD12" s="30">
        <f t="shared" si="81"/>
        <v>0</v>
      </c>
      <c r="FE12" s="30">
        <f t="shared" si="82"/>
        <v>0</v>
      </c>
      <c r="FF12" s="30">
        <f t="shared" si="83"/>
        <v>0</v>
      </c>
      <c r="FG12" s="30">
        <f t="shared" si="84"/>
        <v>0</v>
      </c>
      <c r="FH12" s="30">
        <f t="shared" si="85"/>
        <v>14560</v>
      </c>
      <c r="FI12" s="30">
        <f t="shared" si="86"/>
        <v>14560</v>
      </c>
      <c r="FJ12" s="30">
        <f t="shared" si="87"/>
        <v>14560</v>
      </c>
      <c r="FK12" s="30">
        <f t="shared" si="88"/>
        <v>14560</v>
      </c>
      <c r="FL12" s="30">
        <f t="shared" si="89"/>
        <v>14560</v>
      </c>
      <c r="FM12" s="11">
        <f t="shared" si="90"/>
        <v>72800</v>
      </c>
      <c r="FO12" s="8">
        <v>500</v>
      </c>
      <c r="FP12" s="8">
        <v>1000</v>
      </c>
      <c r="FQ12" s="8">
        <v>1000</v>
      </c>
      <c r="FR12" s="8">
        <v>100</v>
      </c>
      <c r="FS12" s="13">
        <f t="shared" si="91"/>
        <v>12500</v>
      </c>
      <c r="FT12" s="13">
        <f t="shared" si="92"/>
        <v>25000</v>
      </c>
      <c r="FU12" s="13">
        <f t="shared" si="93"/>
        <v>25000</v>
      </c>
      <c r="FV12" s="13">
        <f t="shared" si="94"/>
        <v>2500</v>
      </c>
      <c r="FW12" s="3">
        <f t="shared" si="95"/>
        <v>65000</v>
      </c>
      <c r="FX12" s="30">
        <f t="shared" si="96"/>
        <v>0</v>
      </c>
      <c r="FY12" s="30">
        <f t="shared" si="97"/>
        <v>0</v>
      </c>
      <c r="FZ12" s="30">
        <f t="shared" si="98"/>
        <v>0</v>
      </c>
      <c r="GA12" s="30">
        <f t="shared" si="99"/>
        <v>0</v>
      </c>
      <c r="GB12" s="30">
        <f t="shared" si="100"/>
        <v>0</v>
      </c>
      <c r="GC12" s="30">
        <f t="shared" si="101"/>
        <v>65000</v>
      </c>
      <c r="GD12" s="30">
        <f t="shared" si="102"/>
        <v>65000</v>
      </c>
      <c r="GE12" s="30">
        <f t="shared" si="103"/>
        <v>65000</v>
      </c>
      <c r="GF12" s="30">
        <f t="shared" si="104"/>
        <v>65000</v>
      </c>
      <c r="GG12" s="30">
        <f t="shared" si="105"/>
        <v>65000</v>
      </c>
      <c r="GH12" s="11">
        <f t="shared" si="106"/>
        <v>325000</v>
      </c>
      <c r="GI12" s="11"/>
      <c r="GJ12" s="6" t="s">
        <v>72</v>
      </c>
      <c r="GK12" s="6">
        <v>500</v>
      </c>
      <c r="GL12" s="7">
        <v>0.15</v>
      </c>
      <c r="GM12" s="3">
        <f t="shared" si="107"/>
        <v>2275000</v>
      </c>
      <c r="GN12" s="33">
        <f t="shared" si="108"/>
        <v>341250</v>
      </c>
      <c r="GO12" s="30">
        <f t="shared" si="109"/>
        <v>0</v>
      </c>
      <c r="GP12" s="30">
        <f t="shared" si="110"/>
        <v>0</v>
      </c>
      <c r="GQ12" s="30">
        <f t="shared" si="111"/>
        <v>0</v>
      </c>
      <c r="GR12" s="30">
        <f t="shared" si="112"/>
        <v>0</v>
      </c>
      <c r="GS12" s="30">
        <f t="shared" si="113"/>
        <v>0</v>
      </c>
      <c r="GT12" s="30">
        <f t="shared" si="114"/>
        <v>341250</v>
      </c>
      <c r="GU12" s="30">
        <f t="shared" si="115"/>
        <v>341250</v>
      </c>
      <c r="GV12" s="30">
        <f t="shared" si="116"/>
        <v>341250</v>
      </c>
      <c r="GW12" s="30">
        <f t="shared" si="117"/>
        <v>341250</v>
      </c>
      <c r="GX12" s="30">
        <f t="shared" si="118"/>
        <v>341250</v>
      </c>
      <c r="GY12" s="11">
        <f t="shared" si="119"/>
        <v>1706250</v>
      </c>
      <c r="HA12" s="30">
        <f t="shared" si="120"/>
        <v>0</v>
      </c>
      <c r="HB12" s="30">
        <f t="shared" si="121"/>
        <v>0</v>
      </c>
      <c r="HC12" s="30">
        <f t="shared" si="122"/>
        <v>0</v>
      </c>
      <c r="HD12" s="30">
        <f t="shared" si="123"/>
        <v>0</v>
      </c>
      <c r="HE12" s="30">
        <f t="shared" si="124"/>
        <v>0</v>
      </c>
      <c r="HF12" s="30">
        <f t="shared" si="125"/>
        <v>1761750</v>
      </c>
      <c r="HG12" s="30">
        <f t="shared" si="126"/>
        <v>1647416.6666666667</v>
      </c>
      <c r="HH12" s="30">
        <f t="shared" si="127"/>
        <v>1533083.3333333333</v>
      </c>
      <c r="HI12" s="30">
        <f t="shared" si="128"/>
        <v>1418750</v>
      </c>
      <c r="HJ12" s="30">
        <f t="shared" si="129"/>
        <v>1304416.6666666665</v>
      </c>
      <c r="HK12" s="11">
        <f t="shared" si="130"/>
        <v>7665416.666666666</v>
      </c>
    </row>
    <row r="13" spans="1:219" x14ac:dyDescent="0.2">
      <c r="A13" s="12"/>
      <c r="B13" s="6" t="s">
        <v>69</v>
      </c>
      <c r="C13" s="6" t="s">
        <v>70</v>
      </c>
      <c r="D13" s="6" t="s">
        <v>71</v>
      </c>
      <c r="E13" s="6">
        <v>50</v>
      </c>
      <c r="F13" s="6">
        <v>40</v>
      </c>
      <c r="G13" s="36">
        <v>2021</v>
      </c>
      <c r="H13" s="36">
        <v>2021</v>
      </c>
      <c r="I13" s="38">
        <f t="shared" si="15"/>
        <v>1</v>
      </c>
      <c r="J13" s="38">
        <f t="shared" si="15"/>
        <v>1</v>
      </c>
      <c r="K13" s="38">
        <f t="shared" si="15"/>
        <v>1</v>
      </c>
      <c r="L13" s="38">
        <f t="shared" si="15"/>
        <v>1</v>
      </c>
      <c r="M13" s="38">
        <f t="shared" si="15"/>
        <v>1</v>
      </c>
      <c r="N13" s="38">
        <f t="shared" si="15"/>
        <v>1</v>
      </c>
      <c r="O13" s="38">
        <f t="shared" si="15"/>
        <v>1</v>
      </c>
      <c r="P13" s="38">
        <f t="shared" si="15"/>
        <v>1</v>
      </c>
      <c r="Q13" s="38">
        <f t="shared" si="15"/>
        <v>1</v>
      </c>
      <c r="R13" s="38">
        <f t="shared" si="15"/>
        <v>1</v>
      </c>
      <c r="S13" s="39">
        <f t="shared" si="16"/>
        <v>10</v>
      </c>
      <c r="T13" s="6">
        <v>25</v>
      </c>
      <c r="U13" s="38">
        <f t="shared" si="17"/>
        <v>25</v>
      </c>
      <c r="V13" s="38">
        <f t="shared" si="18"/>
        <v>25</v>
      </c>
      <c r="W13" s="38">
        <f t="shared" si="19"/>
        <v>25</v>
      </c>
      <c r="X13" s="38">
        <f t="shared" si="20"/>
        <v>25</v>
      </c>
      <c r="Y13" s="38">
        <f t="shared" si="21"/>
        <v>25</v>
      </c>
      <c r="Z13" s="38">
        <f t="shared" si="22"/>
        <v>25</v>
      </c>
      <c r="AA13" s="38">
        <f t="shared" si="23"/>
        <v>25</v>
      </c>
      <c r="AB13" s="38">
        <f t="shared" si="24"/>
        <v>25</v>
      </c>
      <c r="AC13" s="38">
        <f t="shared" si="25"/>
        <v>25</v>
      </c>
      <c r="AD13" s="38">
        <f t="shared" si="26"/>
        <v>25</v>
      </c>
      <c r="AE13" s="27"/>
      <c r="AF13" s="40"/>
      <c r="AG13" s="40"/>
      <c r="AH13" s="40"/>
      <c r="AI13" s="40"/>
      <c r="AJ13" s="40"/>
      <c r="AK13" s="40"/>
      <c r="AL13" s="40"/>
      <c r="AM13" s="40"/>
      <c r="AN13" s="40"/>
      <c r="AO13" s="40"/>
      <c r="AP13" s="38">
        <f t="shared" si="27"/>
        <v>0</v>
      </c>
      <c r="AQ13" s="40"/>
      <c r="AR13" s="40"/>
      <c r="AS13" s="40"/>
      <c r="AT13" s="40"/>
      <c r="AU13" s="40"/>
      <c r="AV13" s="40"/>
      <c r="AW13" s="40"/>
      <c r="AX13" s="40"/>
      <c r="AY13" s="40"/>
      <c r="AZ13" s="40"/>
      <c r="BA13" s="38">
        <f t="shared" si="29"/>
        <v>0</v>
      </c>
      <c r="BC13" s="8">
        <v>450000</v>
      </c>
      <c r="BD13" s="8">
        <v>15000</v>
      </c>
      <c r="BE13" s="28">
        <v>0</v>
      </c>
      <c r="BF13" s="29">
        <f t="shared" si="30"/>
        <v>465000</v>
      </c>
      <c r="BG13" s="29">
        <f>IF(BG$9=$H13,SUM($BC13:$BD13)-((SUM($BC13:$BD13)-#REF!)/$BQ13)*(J$9-$G13),0)-IF((J$9-$G13)=$BQ13,$BE13,0)</f>
        <v>0</v>
      </c>
      <c r="BH13" s="29">
        <f t="shared" si="31"/>
        <v>0</v>
      </c>
      <c r="BI13" s="29">
        <f t="shared" si="32"/>
        <v>0</v>
      </c>
      <c r="BJ13" s="29">
        <f t="shared" si="33"/>
        <v>0</v>
      </c>
      <c r="BK13" s="29">
        <f t="shared" si="34"/>
        <v>0</v>
      </c>
      <c r="BL13" s="29">
        <f t="shared" si="35"/>
        <v>0</v>
      </c>
      <c r="BM13" s="29">
        <f t="shared" si="36"/>
        <v>0</v>
      </c>
      <c r="BN13" s="29">
        <f t="shared" si="37"/>
        <v>0</v>
      </c>
      <c r="BO13" s="29">
        <f t="shared" si="38"/>
        <v>0</v>
      </c>
      <c r="BP13" s="11">
        <f t="shared" si="39"/>
        <v>465000</v>
      </c>
      <c r="BQ13" s="6">
        <v>15</v>
      </c>
      <c r="BR13" s="11">
        <f t="shared" si="40"/>
        <v>31000</v>
      </c>
      <c r="BS13" s="30">
        <f t="shared" si="41"/>
        <v>31000</v>
      </c>
      <c r="BT13" s="30">
        <f t="shared" si="42"/>
        <v>31000</v>
      </c>
      <c r="BU13" s="30">
        <f t="shared" si="43"/>
        <v>31000</v>
      </c>
      <c r="BV13" s="30">
        <f t="shared" si="44"/>
        <v>31000</v>
      </c>
      <c r="BW13" s="30">
        <f t="shared" si="45"/>
        <v>31000</v>
      </c>
      <c r="BX13" s="30">
        <f t="shared" si="46"/>
        <v>31000</v>
      </c>
      <c r="BY13" s="30">
        <f t="shared" si="47"/>
        <v>31000</v>
      </c>
      <c r="BZ13" s="30">
        <f t="shared" si="48"/>
        <v>31000</v>
      </c>
      <c r="CA13" s="30">
        <f t="shared" si="49"/>
        <v>31000</v>
      </c>
      <c r="CB13" s="30">
        <f t="shared" si="50"/>
        <v>31000</v>
      </c>
      <c r="CC13" s="11">
        <f t="shared" si="51"/>
        <v>310000</v>
      </c>
      <c r="CD13" s="30">
        <f>SUM($BF13:BF13)-SUM($BS13:BS13)</f>
        <v>434000</v>
      </c>
      <c r="CE13" s="30">
        <f>SUM($BF13:BG13)-SUM($BS13:BT13)</f>
        <v>403000</v>
      </c>
      <c r="CF13" s="30">
        <f>SUM($BF13:BH13)-SUM($BS13:BU13)</f>
        <v>372000</v>
      </c>
      <c r="CG13" s="30">
        <f>SUM($BF13:BI13)-SUM($BS13:BV13)</f>
        <v>341000</v>
      </c>
      <c r="CH13" s="30">
        <f>SUM($BF13:BJ13)-SUM($BS13:BW13)</f>
        <v>310000</v>
      </c>
      <c r="CI13" s="30">
        <f>SUM($BF13:BK13)-SUM($BS13:BX13)</f>
        <v>279000</v>
      </c>
      <c r="CJ13" s="30">
        <f>SUM($BF13:BL13)-SUM($BS13:BY13)</f>
        <v>248000</v>
      </c>
      <c r="CK13" s="30">
        <f>SUM($BF13:BM13)-SUM($BS13:BZ13)</f>
        <v>217000</v>
      </c>
      <c r="CL13" s="30">
        <f>SUM($BF13:BN13)-SUM($BS13:CA13)</f>
        <v>186000</v>
      </c>
      <c r="CM13" s="30">
        <f>SUM($BF13:BO13)-SUM($BS13:CB13)</f>
        <v>155000</v>
      </c>
      <c r="CN13" s="11"/>
      <c r="CP13" s="8">
        <v>50000</v>
      </c>
      <c r="CQ13" s="8">
        <v>10000</v>
      </c>
      <c r="CR13" s="41">
        <f t="shared" si="52"/>
        <v>1250000</v>
      </c>
      <c r="CS13" s="41">
        <f t="shared" si="53"/>
        <v>250000</v>
      </c>
      <c r="CT13" s="29">
        <f t="shared" ref="CT13:CT18" si="132">IF(CT$9=$H13,$CR13-(($CR13-$CS13)/$DE13)*(I$9-$G13),0)-IF((I$9-$G13)=$DE13,$CS13,0)</f>
        <v>1250000</v>
      </c>
      <c r="CU13" s="29">
        <f t="shared" ref="CU13:CU18" si="133">IF(CU$9=$H13,$CR13-(($CR13-$CS13)/$DE13)*(J$9-$G13),0)-IF((J$9-$G13)=$DE13,$CS13,0)</f>
        <v>0</v>
      </c>
      <c r="CV13" s="29">
        <f t="shared" ref="CV13:CV18" si="134">IF(CV$9=$H13,$CR13-(($CR13-$CS13)/$DE13)*(K$9-$G13),0)-IF((K$9-$G13)=$DE13,$CS13,0)</f>
        <v>0</v>
      </c>
      <c r="CW13" s="29">
        <f t="shared" ref="CW13:CW18" si="135">IF(CW$9=$H13,$CR13-(($CR13-$CS13)/$DE13)*(L$9-$G13),0)-IF((L$9-$G13)=$DE13,$CS13,0)</f>
        <v>0</v>
      </c>
      <c r="CX13" s="29">
        <f t="shared" ref="CX13:CX18" si="136">IF(CX$9=$H13,$CR13-(($CR13-$CS13)/$DE13)*(M$9-$G13),0)-IF((M$9-$G13)=$DE13,$CS13,0)</f>
        <v>0</v>
      </c>
      <c r="CY13" s="29">
        <f t="shared" ref="CY13:CY18" si="137">IF(CY$9=$H13,$CR13-(($CR13-$CS13)/$DE13)*(N$9-$G13),0)-IF((N$9-$G13)=$DE13,$CS13,0)</f>
        <v>0</v>
      </c>
      <c r="CZ13" s="29">
        <f t="shared" ref="CZ13:CZ18" si="138">IF(CZ$9=$H13,$CR13-(($CR13-$CS13)/$DE13)*(O$9-$G13),0)-IF((O$9-$G13)=$DE13,$CS13,0)</f>
        <v>0</v>
      </c>
      <c r="DA13" s="29">
        <f t="shared" ref="DA13:DA18" si="139">IF(DA$9=$H13,$CR13-(($CR13-$CS13)/$DE13)*(P$9-$G13),0)-IF((P$9-$G13)=$DE13,$CS13,0)</f>
        <v>0</v>
      </c>
      <c r="DB13" s="29">
        <f t="shared" ref="DB13:DB18" si="140">IF(DB$9=$H13,$CR13-(($CR13-$CS13)/$DE13)*(Q$9-$G13),0)-IF((Q$9-$G13)=$DE13,$CS13,0)</f>
        <v>0</v>
      </c>
      <c r="DC13" s="29">
        <f t="shared" ref="DC13:DC18" si="141">IF(DC$9=$H13,$CR13-(($CR13-$CS13)/$DE13)*(R$9-$G13),0)-IF((R$9-$G13)=$DE13,$CS13,0)</f>
        <v>0</v>
      </c>
      <c r="DD13" s="11">
        <f t="shared" si="55"/>
        <v>1250000</v>
      </c>
      <c r="DE13" s="31">
        <v>7.5</v>
      </c>
      <c r="DF13" s="37">
        <f t="shared" si="56"/>
        <v>166666.66666666666</v>
      </c>
      <c r="DG13" s="29">
        <f t="shared" si="57"/>
        <v>166666.66666666666</v>
      </c>
      <c r="DH13" s="29">
        <f t="shared" si="58"/>
        <v>166666.66666666666</v>
      </c>
      <c r="DI13" s="29">
        <f t="shared" si="59"/>
        <v>166666.66666666666</v>
      </c>
      <c r="DJ13" s="29">
        <f t="shared" si="60"/>
        <v>166666.66666666666</v>
      </c>
      <c r="DK13" s="29">
        <f t="shared" si="61"/>
        <v>166666.66666666666</v>
      </c>
      <c r="DL13" s="29">
        <f t="shared" si="62"/>
        <v>166666.66666666666</v>
      </c>
      <c r="DM13" s="29">
        <f t="shared" si="63"/>
        <v>166666.66666666666</v>
      </c>
      <c r="DN13" s="29">
        <f t="shared" si="64"/>
        <v>166666.66666666666</v>
      </c>
      <c r="DO13" s="29">
        <f t="shared" si="65"/>
        <v>166666.66666666666</v>
      </c>
      <c r="DP13" s="29">
        <f t="shared" si="66"/>
        <v>166666.66666666666</v>
      </c>
      <c r="DQ13" s="11">
        <f t="shared" si="67"/>
        <v>1666666.6666666667</v>
      </c>
      <c r="DR13" s="29">
        <f>SUM($CT13:CT13)-SUM($DG13:DG13)</f>
        <v>1083333.3333333333</v>
      </c>
      <c r="DS13" s="29">
        <f>SUM($CT13:CU13)-SUM($DG13:DH13)</f>
        <v>916666.66666666674</v>
      </c>
      <c r="DT13" s="29">
        <f>SUM($CT13:CV13)-SUM($DG13:DI13)</f>
        <v>750000</v>
      </c>
      <c r="DU13" s="29">
        <f>SUM($CT13:CW13)-SUM($DG13:DJ13)</f>
        <v>583333.33333333337</v>
      </c>
      <c r="DV13" s="29">
        <f>SUM($CT13:CX13)-SUM($DG13:DK13)</f>
        <v>416666.66666666674</v>
      </c>
      <c r="DW13" s="29">
        <f>SUM($CT13:CY13)-SUM($DG13:DL13)</f>
        <v>250000.00000000012</v>
      </c>
      <c r="DX13" s="29">
        <f>SUM($CT13:CZ13)-SUM($DG13:DM13)</f>
        <v>83333.333333333489</v>
      </c>
      <c r="DY13" s="29">
        <f>SUM($CT13:DA13)-SUM($DG13:DN13)</f>
        <v>-83333.333333333256</v>
      </c>
      <c r="DZ13" s="29">
        <f>SUM($CT13:DB13)-SUM($DG13:DO13)</f>
        <v>-250000</v>
      </c>
      <c r="EA13" s="29">
        <f>SUM($CT13:DC13)-SUM($DG13:DP13)</f>
        <v>-416666.66666666674</v>
      </c>
      <c r="EB13" s="11"/>
      <c r="ED13" s="32"/>
      <c r="EE13" s="30"/>
      <c r="EF13" s="30"/>
      <c r="EG13" s="30"/>
      <c r="EH13" s="30"/>
      <c r="EI13" s="30"/>
      <c r="EJ13" s="30"/>
      <c r="EK13" s="30"/>
      <c r="EL13" s="30"/>
      <c r="EM13" s="30"/>
      <c r="EN13" s="30"/>
      <c r="EO13" s="11"/>
      <c r="EP13" s="30">
        <f t="shared" si="69"/>
        <v>0</v>
      </c>
      <c r="EQ13" s="30">
        <f t="shared" si="70"/>
        <v>0</v>
      </c>
      <c r="ER13" s="30">
        <f t="shared" si="71"/>
        <v>0</v>
      </c>
      <c r="ES13" s="30">
        <f t="shared" si="72"/>
        <v>0</v>
      </c>
      <c r="ET13" s="30">
        <f t="shared" si="73"/>
        <v>0</v>
      </c>
      <c r="EU13" s="30">
        <f t="shared" si="74"/>
        <v>0</v>
      </c>
      <c r="EV13" s="30">
        <f t="shared" si="75"/>
        <v>0</v>
      </c>
      <c r="EW13" s="30">
        <f t="shared" si="76"/>
        <v>0</v>
      </c>
      <c r="EX13" s="30">
        <f t="shared" si="77"/>
        <v>0</v>
      </c>
      <c r="EY13" s="30">
        <f t="shared" si="78"/>
        <v>0</v>
      </c>
      <c r="EZ13" s="11">
        <f t="shared" si="79"/>
        <v>0</v>
      </c>
      <c r="FB13" s="7"/>
      <c r="FC13" s="30">
        <f t="shared" si="80"/>
        <v>0</v>
      </c>
      <c r="FD13" s="30">
        <f t="shared" si="81"/>
        <v>0</v>
      </c>
      <c r="FE13" s="30">
        <f t="shared" si="82"/>
        <v>0</v>
      </c>
      <c r="FF13" s="30">
        <f t="shared" si="83"/>
        <v>0</v>
      </c>
      <c r="FG13" s="30">
        <f t="shared" si="84"/>
        <v>0</v>
      </c>
      <c r="FH13" s="30">
        <f t="shared" si="85"/>
        <v>0</v>
      </c>
      <c r="FI13" s="30">
        <f t="shared" si="86"/>
        <v>0</v>
      </c>
      <c r="FJ13" s="30">
        <f t="shared" si="87"/>
        <v>0</v>
      </c>
      <c r="FK13" s="30">
        <f t="shared" si="88"/>
        <v>0</v>
      </c>
      <c r="FL13" s="30">
        <f t="shared" si="89"/>
        <v>0</v>
      </c>
      <c r="FM13" s="11">
        <f t="shared" si="90"/>
        <v>0</v>
      </c>
      <c r="FO13" s="8"/>
      <c r="FP13" s="8"/>
      <c r="FQ13" s="8"/>
      <c r="FR13" s="8"/>
      <c r="FS13" s="13">
        <f t="shared" si="91"/>
        <v>0</v>
      </c>
      <c r="FT13" s="13">
        <f t="shared" si="92"/>
        <v>0</v>
      </c>
      <c r="FU13" s="13">
        <f t="shared" si="93"/>
        <v>0</v>
      </c>
      <c r="FV13" s="13">
        <f t="shared" si="94"/>
        <v>0</v>
      </c>
      <c r="FW13" s="3">
        <f t="shared" si="95"/>
        <v>0</v>
      </c>
      <c r="FX13" s="30">
        <f t="shared" si="96"/>
        <v>0</v>
      </c>
      <c r="FY13" s="30">
        <f t="shared" si="97"/>
        <v>0</v>
      </c>
      <c r="FZ13" s="30">
        <f t="shared" si="98"/>
        <v>0</v>
      </c>
      <c r="GA13" s="30">
        <f t="shared" si="99"/>
        <v>0</v>
      </c>
      <c r="GB13" s="30">
        <f t="shared" si="100"/>
        <v>0</v>
      </c>
      <c r="GC13" s="30">
        <f t="shared" si="101"/>
        <v>0</v>
      </c>
      <c r="GD13" s="30">
        <f t="shared" si="102"/>
        <v>0</v>
      </c>
      <c r="GE13" s="30">
        <f t="shared" si="103"/>
        <v>0</v>
      </c>
      <c r="GF13" s="30">
        <f t="shared" si="104"/>
        <v>0</v>
      </c>
      <c r="GG13" s="30">
        <f t="shared" si="105"/>
        <v>0</v>
      </c>
      <c r="GH13" s="11">
        <f t="shared" si="106"/>
        <v>0</v>
      </c>
      <c r="GI13" s="11"/>
      <c r="GJ13" s="6"/>
      <c r="GK13" s="6"/>
      <c r="GL13" s="7"/>
      <c r="GM13" s="3">
        <f t="shared" si="107"/>
        <v>0</v>
      </c>
      <c r="GN13" s="33">
        <f t="shared" si="108"/>
        <v>0</v>
      </c>
      <c r="GO13" s="30">
        <f t="shared" si="109"/>
        <v>0</v>
      </c>
      <c r="GP13" s="30">
        <f t="shared" si="110"/>
        <v>0</v>
      </c>
      <c r="GQ13" s="30">
        <f t="shared" si="111"/>
        <v>0</v>
      </c>
      <c r="GR13" s="30">
        <f t="shared" si="112"/>
        <v>0</v>
      </c>
      <c r="GS13" s="30">
        <f t="shared" si="113"/>
        <v>0</v>
      </c>
      <c r="GT13" s="30">
        <f t="shared" si="114"/>
        <v>0</v>
      </c>
      <c r="GU13" s="30">
        <f t="shared" si="115"/>
        <v>0</v>
      </c>
      <c r="GV13" s="30">
        <f t="shared" si="116"/>
        <v>0</v>
      </c>
      <c r="GW13" s="30">
        <f t="shared" si="117"/>
        <v>0</v>
      </c>
      <c r="GX13" s="30">
        <f t="shared" si="118"/>
        <v>0</v>
      </c>
      <c r="GY13" s="11">
        <f t="shared" si="119"/>
        <v>0</v>
      </c>
      <c r="HA13" s="30">
        <f t="shared" si="120"/>
        <v>197666.66666666666</v>
      </c>
      <c r="HB13" s="30">
        <f t="shared" si="121"/>
        <v>197666.66666666666</v>
      </c>
      <c r="HC13" s="30">
        <f t="shared" si="122"/>
        <v>197666.66666666666</v>
      </c>
      <c r="HD13" s="30">
        <f t="shared" si="123"/>
        <v>197666.66666666666</v>
      </c>
      <c r="HE13" s="30">
        <f t="shared" si="124"/>
        <v>197666.66666666666</v>
      </c>
      <c r="HF13" s="30">
        <f t="shared" si="125"/>
        <v>197666.66666666666</v>
      </c>
      <c r="HG13" s="30">
        <f t="shared" si="126"/>
        <v>197666.66666666666</v>
      </c>
      <c r="HH13" s="30">
        <f t="shared" si="127"/>
        <v>197666.66666666666</v>
      </c>
      <c r="HI13" s="30">
        <f t="shared" si="128"/>
        <v>197666.66666666666</v>
      </c>
      <c r="HJ13" s="30">
        <f t="shared" si="129"/>
        <v>197666.66666666666</v>
      </c>
      <c r="HK13" s="11">
        <f t="shared" si="130"/>
        <v>1976666.666666667</v>
      </c>
    </row>
    <row r="14" spans="1:219" x14ac:dyDescent="0.2">
      <c r="A14" s="12"/>
      <c r="B14" s="6"/>
      <c r="C14" s="6"/>
      <c r="D14" s="6"/>
      <c r="E14" s="6"/>
      <c r="F14" s="6"/>
      <c r="G14" s="36">
        <v>0</v>
      </c>
      <c r="H14" s="36">
        <v>0</v>
      </c>
      <c r="I14" s="38">
        <f t="shared" si="15"/>
        <v>0</v>
      </c>
      <c r="J14" s="38">
        <f t="shared" si="15"/>
        <v>0</v>
      </c>
      <c r="K14" s="38">
        <f t="shared" si="15"/>
        <v>0</v>
      </c>
      <c r="L14" s="38">
        <f t="shared" si="15"/>
        <v>0</v>
      </c>
      <c r="M14" s="38">
        <f t="shared" si="15"/>
        <v>0</v>
      </c>
      <c r="N14" s="38">
        <f t="shared" si="15"/>
        <v>0</v>
      </c>
      <c r="O14" s="38">
        <f t="shared" si="15"/>
        <v>0</v>
      </c>
      <c r="P14" s="38">
        <f t="shared" si="15"/>
        <v>0</v>
      </c>
      <c r="Q14" s="38">
        <f t="shared" si="15"/>
        <v>0</v>
      </c>
      <c r="R14" s="38">
        <f t="shared" si="15"/>
        <v>0</v>
      </c>
      <c r="S14" s="39">
        <f t="shared" si="16"/>
        <v>0</v>
      </c>
      <c r="T14" s="6"/>
      <c r="U14" s="38">
        <f t="shared" si="17"/>
        <v>0</v>
      </c>
      <c r="V14" s="38">
        <f t="shared" si="18"/>
        <v>0</v>
      </c>
      <c r="W14" s="38">
        <f t="shared" si="19"/>
        <v>0</v>
      </c>
      <c r="X14" s="38">
        <f t="shared" si="20"/>
        <v>0</v>
      </c>
      <c r="Y14" s="38">
        <f t="shared" si="21"/>
        <v>0</v>
      </c>
      <c r="Z14" s="38">
        <f t="shared" si="22"/>
        <v>0</v>
      </c>
      <c r="AA14" s="38">
        <f t="shared" si="23"/>
        <v>0</v>
      </c>
      <c r="AB14" s="38">
        <f t="shared" si="24"/>
        <v>0</v>
      </c>
      <c r="AC14" s="38">
        <f t="shared" si="25"/>
        <v>0</v>
      </c>
      <c r="AD14" s="38">
        <f t="shared" si="26"/>
        <v>0</v>
      </c>
      <c r="AE14" s="27"/>
      <c r="AF14" s="40"/>
      <c r="AG14" s="40"/>
      <c r="AH14" s="40"/>
      <c r="AI14" s="40"/>
      <c r="AJ14" s="40"/>
      <c r="AK14" s="40"/>
      <c r="AL14" s="40"/>
      <c r="AM14" s="40"/>
      <c r="AN14" s="40"/>
      <c r="AO14" s="40"/>
      <c r="AP14" s="38">
        <f t="shared" si="27"/>
        <v>0</v>
      </c>
      <c r="AQ14" s="40"/>
      <c r="AR14" s="40"/>
      <c r="AS14" s="40"/>
      <c r="AT14" s="40"/>
      <c r="AU14" s="40"/>
      <c r="AV14" s="40"/>
      <c r="AW14" s="40"/>
      <c r="AX14" s="40"/>
      <c r="AY14" s="40"/>
      <c r="AZ14" s="40"/>
      <c r="BA14" s="38">
        <f t="shared" si="29"/>
        <v>0</v>
      </c>
      <c r="BC14" s="8"/>
      <c r="BD14" s="8"/>
      <c r="BE14" s="28"/>
      <c r="BF14" s="29">
        <f t="shared" si="30"/>
        <v>0</v>
      </c>
      <c r="BG14" s="29">
        <f>IF(BG$9=$H14,SUM($BC14:$BD14)-((SUM($BC14:$BD14)-#REF!)/$BQ14)*(J$9-$G14),0)-IF((J$9-$G14)=$BQ14,$BE14,0)</f>
        <v>0</v>
      </c>
      <c r="BH14" s="29">
        <f t="shared" si="31"/>
        <v>0</v>
      </c>
      <c r="BI14" s="29">
        <f t="shared" si="32"/>
        <v>0</v>
      </c>
      <c r="BJ14" s="29">
        <f t="shared" si="33"/>
        <v>0</v>
      </c>
      <c r="BK14" s="29">
        <f t="shared" si="34"/>
        <v>0</v>
      </c>
      <c r="BL14" s="29">
        <f t="shared" si="35"/>
        <v>0</v>
      </c>
      <c r="BM14" s="29">
        <f t="shared" si="36"/>
        <v>0</v>
      </c>
      <c r="BN14" s="29">
        <f t="shared" si="37"/>
        <v>0</v>
      </c>
      <c r="BO14" s="29">
        <f t="shared" si="38"/>
        <v>0</v>
      </c>
      <c r="BP14" s="11">
        <f t="shared" si="39"/>
        <v>0</v>
      </c>
      <c r="BQ14" s="6">
        <v>1</v>
      </c>
      <c r="BR14" s="11">
        <f t="shared" si="40"/>
        <v>0</v>
      </c>
      <c r="BS14" s="30">
        <f t="shared" si="41"/>
        <v>0</v>
      </c>
      <c r="BT14" s="30">
        <f t="shared" si="42"/>
        <v>0</v>
      </c>
      <c r="BU14" s="30">
        <f t="shared" si="43"/>
        <v>0</v>
      </c>
      <c r="BV14" s="30">
        <f t="shared" si="44"/>
        <v>0</v>
      </c>
      <c r="BW14" s="30">
        <f t="shared" si="45"/>
        <v>0</v>
      </c>
      <c r="BX14" s="30">
        <f t="shared" si="46"/>
        <v>0</v>
      </c>
      <c r="BY14" s="30">
        <f t="shared" si="47"/>
        <v>0</v>
      </c>
      <c r="BZ14" s="30">
        <f t="shared" si="48"/>
        <v>0</v>
      </c>
      <c r="CA14" s="30">
        <f t="shared" si="49"/>
        <v>0</v>
      </c>
      <c r="CB14" s="30">
        <f t="shared" si="50"/>
        <v>0</v>
      </c>
      <c r="CC14" s="11">
        <f t="shared" si="51"/>
        <v>0</v>
      </c>
      <c r="CD14" s="30">
        <f>SUM($BF14:BF14)-SUM($BS14:BS14)</f>
        <v>0</v>
      </c>
      <c r="CE14" s="30">
        <f>SUM($BF14:BG14)-SUM($BS14:BT14)</f>
        <v>0</v>
      </c>
      <c r="CF14" s="30">
        <f>SUM($BF14:BH14)-SUM($BS14:BU14)</f>
        <v>0</v>
      </c>
      <c r="CG14" s="30">
        <f>SUM($BF14:BI14)-SUM($BS14:BV14)</f>
        <v>0</v>
      </c>
      <c r="CH14" s="30">
        <f>SUM($BF14:BJ14)-SUM($BS14:BW14)</f>
        <v>0</v>
      </c>
      <c r="CI14" s="30">
        <f>SUM($BF14:BK14)-SUM($BS14:BX14)</f>
        <v>0</v>
      </c>
      <c r="CJ14" s="30">
        <f>SUM($BF14:BL14)-SUM($BS14:BY14)</f>
        <v>0</v>
      </c>
      <c r="CK14" s="30">
        <f>SUM($BF14:BM14)-SUM($BS14:BZ14)</f>
        <v>0</v>
      </c>
      <c r="CL14" s="30">
        <f>SUM($BF14:BN14)-SUM($BS14:CA14)</f>
        <v>0</v>
      </c>
      <c r="CM14" s="30">
        <f>SUM($BF14:BO14)-SUM($BS14:CB14)</f>
        <v>0</v>
      </c>
      <c r="CN14" s="11"/>
      <c r="CP14" s="8">
        <v>0</v>
      </c>
      <c r="CQ14" s="8">
        <v>0</v>
      </c>
      <c r="CR14" s="41">
        <f t="shared" si="52"/>
        <v>0</v>
      </c>
      <c r="CS14" s="41">
        <f t="shared" si="53"/>
        <v>0</v>
      </c>
      <c r="CT14" s="29">
        <f t="shared" si="132"/>
        <v>0</v>
      </c>
      <c r="CU14" s="29">
        <f t="shared" si="133"/>
        <v>0</v>
      </c>
      <c r="CV14" s="29">
        <f t="shared" si="134"/>
        <v>0</v>
      </c>
      <c r="CW14" s="29">
        <f t="shared" si="135"/>
        <v>0</v>
      </c>
      <c r="CX14" s="29">
        <f t="shared" si="136"/>
        <v>0</v>
      </c>
      <c r="CY14" s="29">
        <f t="shared" si="137"/>
        <v>0</v>
      </c>
      <c r="CZ14" s="29">
        <f t="shared" si="138"/>
        <v>0</v>
      </c>
      <c r="DA14" s="29">
        <f t="shared" si="139"/>
        <v>0</v>
      </c>
      <c r="DB14" s="29">
        <f t="shared" si="140"/>
        <v>0</v>
      </c>
      <c r="DC14" s="29">
        <f t="shared" si="141"/>
        <v>0</v>
      </c>
      <c r="DD14" s="11">
        <f t="shared" si="55"/>
        <v>0</v>
      </c>
      <c r="DE14" s="31"/>
      <c r="DF14" s="37">
        <f t="shared" si="56"/>
        <v>0</v>
      </c>
      <c r="DG14" s="29">
        <f t="shared" si="57"/>
        <v>0</v>
      </c>
      <c r="DH14" s="29">
        <f t="shared" si="58"/>
        <v>0</v>
      </c>
      <c r="DI14" s="29">
        <f t="shared" si="59"/>
        <v>0</v>
      </c>
      <c r="DJ14" s="29">
        <f t="shared" si="60"/>
        <v>0</v>
      </c>
      <c r="DK14" s="29">
        <f t="shared" si="61"/>
        <v>0</v>
      </c>
      <c r="DL14" s="29">
        <f t="shared" si="62"/>
        <v>0</v>
      </c>
      <c r="DM14" s="29">
        <f t="shared" si="63"/>
        <v>0</v>
      </c>
      <c r="DN14" s="29">
        <f t="shared" si="64"/>
        <v>0</v>
      </c>
      <c r="DO14" s="29">
        <f t="shared" si="65"/>
        <v>0</v>
      </c>
      <c r="DP14" s="29">
        <f t="shared" si="66"/>
        <v>0</v>
      </c>
      <c r="DQ14" s="11">
        <f t="shared" si="67"/>
        <v>0</v>
      </c>
      <c r="DR14" s="29">
        <f>SUM($CT14:CT14)-SUM($DG14:DG14)</f>
        <v>0</v>
      </c>
      <c r="DS14" s="29">
        <f>SUM($CT14:CU14)-SUM($DG14:DH14)</f>
        <v>0</v>
      </c>
      <c r="DT14" s="29">
        <f>SUM($CT14:CV14)-SUM($DG14:DI14)</f>
        <v>0</v>
      </c>
      <c r="DU14" s="29">
        <f>SUM($CT14:CW14)-SUM($DG14:DJ14)</f>
        <v>0</v>
      </c>
      <c r="DV14" s="29">
        <f>SUM($CT14:CX14)-SUM($DG14:DK14)</f>
        <v>0</v>
      </c>
      <c r="DW14" s="29">
        <f>SUM($CT14:CY14)-SUM($DG14:DL14)</f>
        <v>0</v>
      </c>
      <c r="DX14" s="29">
        <f>SUM($CT14:CZ14)-SUM($DG14:DM14)</f>
        <v>0</v>
      </c>
      <c r="DY14" s="29">
        <f>SUM($CT14:DA14)-SUM($DG14:DN14)</f>
        <v>0</v>
      </c>
      <c r="DZ14" s="29">
        <f>SUM($CT14:DB14)-SUM($DG14:DO14)</f>
        <v>0</v>
      </c>
      <c r="EA14" s="29">
        <f>SUM($CT14:DC14)-SUM($DG14:DP14)</f>
        <v>0</v>
      </c>
      <c r="EB14" s="11"/>
      <c r="ED14" s="32"/>
      <c r="EE14" s="30"/>
      <c r="EF14" s="30"/>
      <c r="EG14" s="30"/>
      <c r="EH14" s="30"/>
      <c r="EI14" s="30"/>
      <c r="EJ14" s="30"/>
      <c r="EK14" s="30"/>
      <c r="EL14" s="30"/>
      <c r="EM14" s="30"/>
      <c r="EN14" s="30"/>
      <c r="EO14" s="11"/>
      <c r="EP14" s="30">
        <f t="shared" si="69"/>
        <v>0</v>
      </c>
      <c r="EQ14" s="30">
        <f t="shared" si="70"/>
        <v>0</v>
      </c>
      <c r="ER14" s="30">
        <f t="shared" si="71"/>
        <v>0</v>
      </c>
      <c r="ES14" s="30">
        <f t="shared" si="72"/>
        <v>0</v>
      </c>
      <c r="ET14" s="30">
        <f t="shared" si="73"/>
        <v>0</v>
      </c>
      <c r="EU14" s="30">
        <f t="shared" si="74"/>
        <v>0</v>
      </c>
      <c r="EV14" s="30">
        <f t="shared" si="75"/>
        <v>0</v>
      </c>
      <c r="EW14" s="30">
        <f t="shared" si="76"/>
        <v>0</v>
      </c>
      <c r="EX14" s="30">
        <f t="shared" si="77"/>
        <v>0</v>
      </c>
      <c r="EY14" s="30">
        <f t="shared" si="78"/>
        <v>0</v>
      </c>
      <c r="EZ14" s="11">
        <f t="shared" si="79"/>
        <v>0</v>
      </c>
      <c r="FB14" s="7"/>
      <c r="FC14" s="30">
        <f t="shared" si="80"/>
        <v>0</v>
      </c>
      <c r="FD14" s="30">
        <f t="shared" si="81"/>
        <v>0</v>
      </c>
      <c r="FE14" s="30">
        <f t="shared" si="82"/>
        <v>0</v>
      </c>
      <c r="FF14" s="30">
        <f t="shared" si="83"/>
        <v>0</v>
      </c>
      <c r="FG14" s="30">
        <f t="shared" si="84"/>
        <v>0</v>
      </c>
      <c r="FH14" s="30">
        <f t="shared" si="85"/>
        <v>0</v>
      </c>
      <c r="FI14" s="30">
        <f t="shared" si="86"/>
        <v>0</v>
      </c>
      <c r="FJ14" s="30">
        <f t="shared" si="87"/>
        <v>0</v>
      </c>
      <c r="FK14" s="30">
        <f t="shared" si="88"/>
        <v>0</v>
      </c>
      <c r="FL14" s="30">
        <f t="shared" si="89"/>
        <v>0</v>
      </c>
      <c r="FM14" s="11">
        <f t="shared" si="90"/>
        <v>0</v>
      </c>
      <c r="FO14" s="8"/>
      <c r="FP14" s="8"/>
      <c r="FQ14" s="8"/>
      <c r="FR14" s="8"/>
      <c r="FS14" s="13">
        <f t="shared" si="91"/>
        <v>0</v>
      </c>
      <c r="FT14" s="13">
        <f t="shared" si="92"/>
        <v>0</v>
      </c>
      <c r="FU14" s="13">
        <f t="shared" si="93"/>
        <v>0</v>
      </c>
      <c r="FV14" s="13">
        <f t="shared" si="94"/>
        <v>0</v>
      </c>
      <c r="FW14" s="3">
        <f t="shared" si="95"/>
        <v>0</v>
      </c>
      <c r="FX14" s="30">
        <f t="shared" si="96"/>
        <v>0</v>
      </c>
      <c r="FY14" s="30">
        <f t="shared" si="97"/>
        <v>0</v>
      </c>
      <c r="FZ14" s="30">
        <f t="shared" si="98"/>
        <v>0</v>
      </c>
      <c r="GA14" s="30">
        <f t="shared" si="99"/>
        <v>0</v>
      </c>
      <c r="GB14" s="30">
        <f t="shared" si="100"/>
        <v>0</v>
      </c>
      <c r="GC14" s="30">
        <f t="shared" si="101"/>
        <v>0</v>
      </c>
      <c r="GD14" s="30">
        <f t="shared" si="102"/>
        <v>0</v>
      </c>
      <c r="GE14" s="30">
        <f t="shared" si="103"/>
        <v>0</v>
      </c>
      <c r="GF14" s="30">
        <f t="shared" si="104"/>
        <v>0</v>
      </c>
      <c r="GG14" s="30">
        <f t="shared" si="105"/>
        <v>0</v>
      </c>
      <c r="GH14" s="11">
        <f t="shared" si="106"/>
        <v>0</v>
      </c>
      <c r="GI14" s="11"/>
      <c r="GJ14" s="6"/>
      <c r="GK14" s="6"/>
      <c r="GL14" s="7"/>
      <c r="GM14" s="3">
        <f t="shared" si="107"/>
        <v>0</v>
      </c>
      <c r="GN14" s="33">
        <f t="shared" si="108"/>
        <v>0</v>
      </c>
      <c r="GO14" s="30">
        <f t="shared" si="109"/>
        <v>0</v>
      </c>
      <c r="GP14" s="30">
        <f t="shared" si="110"/>
        <v>0</v>
      </c>
      <c r="GQ14" s="30">
        <f t="shared" si="111"/>
        <v>0</v>
      </c>
      <c r="GR14" s="30">
        <f t="shared" si="112"/>
        <v>0</v>
      </c>
      <c r="GS14" s="30">
        <f t="shared" si="113"/>
        <v>0</v>
      </c>
      <c r="GT14" s="30">
        <f t="shared" si="114"/>
        <v>0</v>
      </c>
      <c r="GU14" s="30">
        <f t="shared" si="115"/>
        <v>0</v>
      </c>
      <c r="GV14" s="30">
        <f t="shared" si="116"/>
        <v>0</v>
      </c>
      <c r="GW14" s="30">
        <f t="shared" si="117"/>
        <v>0</v>
      </c>
      <c r="GX14" s="30">
        <f t="shared" si="118"/>
        <v>0</v>
      </c>
      <c r="GY14" s="11">
        <f t="shared" si="119"/>
        <v>0</v>
      </c>
      <c r="HA14" s="30">
        <f t="shared" si="120"/>
        <v>0</v>
      </c>
      <c r="HB14" s="30">
        <f t="shared" si="121"/>
        <v>0</v>
      </c>
      <c r="HC14" s="30">
        <f t="shared" si="122"/>
        <v>0</v>
      </c>
      <c r="HD14" s="30">
        <f t="shared" si="123"/>
        <v>0</v>
      </c>
      <c r="HE14" s="30">
        <f t="shared" si="124"/>
        <v>0</v>
      </c>
      <c r="HF14" s="30">
        <f t="shared" si="125"/>
        <v>0</v>
      </c>
      <c r="HG14" s="30">
        <f t="shared" si="126"/>
        <v>0</v>
      </c>
      <c r="HH14" s="30">
        <f t="shared" si="127"/>
        <v>0</v>
      </c>
      <c r="HI14" s="30">
        <f t="shared" si="128"/>
        <v>0</v>
      </c>
      <c r="HJ14" s="30">
        <f t="shared" si="129"/>
        <v>0</v>
      </c>
      <c r="HK14" s="11">
        <f t="shared" si="130"/>
        <v>0</v>
      </c>
    </row>
    <row r="15" spans="1:219" x14ac:dyDescent="0.2">
      <c r="A15" s="12"/>
      <c r="B15" s="6"/>
      <c r="C15" s="6"/>
      <c r="D15" s="6"/>
      <c r="E15" s="6"/>
      <c r="F15" s="6"/>
      <c r="G15" s="36">
        <v>0</v>
      </c>
      <c r="H15" s="36">
        <v>0</v>
      </c>
      <c r="I15" s="38">
        <f t="shared" si="15"/>
        <v>0</v>
      </c>
      <c r="J15" s="38">
        <f t="shared" si="15"/>
        <v>0</v>
      </c>
      <c r="K15" s="38">
        <f t="shared" si="15"/>
        <v>0</v>
      </c>
      <c r="L15" s="38">
        <f t="shared" si="15"/>
        <v>0</v>
      </c>
      <c r="M15" s="38">
        <f t="shared" si="15"/>
        <v>0</v>
      </c>
      <c r="N15" s="38">
        <f t="shared" si="15"/>
        <v>0</v>
      </c>
      <c r="O15" s="38">
        <f t="shared" si="15"/>
        <v>0</v>
      </c>
      <c r="P15" s="38">
        <f t="shared" si="15"/>
        <v>0</v>
      </c>
      <c r="Q15" s="38">
        <f t="shared" si="15"/>
        <v>0</v>
      </c>
      <c r="R15" s="38">
        <f t="shared" si="15"/>
        <v>0</v>
      </c>
      <c r="S15" s="39">
        <f t="shared" si="16"/>
        <v>0</v>
      </c>
      <c r="T15" s="6"/>
      <c r="U15" s="38">
        <f t="shared" si="17"/>
        <v>0</v>
      </c>
      <c r="V15" s="38">
        <f t="shared" si="18"/>
        <v>0</v>
      </c>
      <c r="W15" s="38">
        <f t="shared" si="19"/>
        <v>0</v>
      </c>
      <c r="X15" s="38">
        <f t="shared" si="20"/>
        <v>0</v>
      </c>
      <c r="Y15" s="38">
        <f t="shared" si="21"/>
        <v>0</v>
      </c>
      <c r="Z15" s="38">
        <f t="shared" si="22"/>
        <v>0</v>
      </c>
      <c r="AA15" s="38">
        <f t="shared" si="23"/>
        <v>0</v>
      </c>
      <c r="AB15" s="38">
        <f t="shared" si="24"/>
        <v>0</v>
      </c>
      <c r="AC15" s="38">
        <f t="shared" si="25"/>
        <v>0</v>
      </c>
      <c r="AD15" s="38">
        <f t="shared" si="26"/>
        <v>0</v>
      </c>
      <c r="AE15" s="27"/>
      <c r="AF15" s="40"/>
      <c r="AG15" s="40"/>
      <c r="AH15" s="40"/>
      <c r="AI15" s="40"/>
      <c r="AJ15" s="40"/>
      <c r="AK15" s="40"/>
      <c r="AL15" s="40"/>
      <c r="AM15" s="40"/>
      <c r="AN15" s="40"/>
      <c r="AO15" s="40"/>
      <c r="AP15" s="38">
        <f t="shared" si="27"/>
        <v>0</v>
      </c>
      <c r="AQ15" s="40"/>
      <c r="AR15" s="40"/>
      <c r="AS15" s="40"/>
      <c r="AT15" s="40"/>
      <c r="AU15" s="40"/>
      <c r="AV15" s="40"/>
      <c r="AW15" s="40"/>
      <c r="AX15" s="40"/>
      <c r="AY15" s="40"/>
      <c r="AZ15" s="40"/>
      <c r="BA15" s="38">
        <f t="shared" si="29"/>
        <v>0</v>
      </c>
      <c r="BC15" s="8"/>
      <c r="BD15" s="8"/>
      <c r="BE15" s="28"/>
      <c r="BF15" s="29">
        <f t="shared" si="30"/>
        <v>0</v>
      </c>
      <c r="BG15" s="29">
        <f>IF(BG$9=$H15,SUM($BC15:$BD15)-((SUM($BC15:$BD15)-#REF!)/$BQ15)*(J$9-$G15),0)-IF((J$9-$G15)=$BQ15,$BE15,0)</f>
        <v>0</v>
      </c>
      <c r="BH15" s="29">
        <f t="shared" si="31"/>
        <v>0</v>
      </c>
      <c r="BI15" s="29">
        <f t="shared" si="32"/>
        <v>0</v>
      </c>
      <c r="BJ15" s="29">
        <f t="shared" si="33"/>
        <v>0</v>
      </c>
      <c r="BK15" s="29">
        <f t="shared" si="34"/>
        <v>0</v>
      </c>
      <c r="BL15" s="29">
        <f t="shared" si="35"/>
        <v>0</v>
      </c>
      <c r="BM15" s="29">
        <f t="shared" si="36"/>
        <v>0</v>
      </c>
      <c r="BN15" s="29">
        <f t="shared" si="37"/>
        <v>0</v>
      </c>
      <c r="BO15" s="29">
        <f t="shared" si="38"/>
        <v>0</v>
      </c>
      <c r="BP15" s="11">
        <f t="shared" si="39"/>
        <v>0</v>
      </c>
      <c r="BQ15" s="6">
        <v>1</v>
      </c>
      <c r="BR15" s="11">
        <f t="shared" si="40"/>
        <v>0</v>
      </c>
      <c r="BS15" s="30">
        <f t="shared" si="41"/>
        <v>0</v>
      </c>
      <c r="BT15" s="30">
        <f t="shared" si="42"/>
        <v>0</v>
      </c>
      <c r="BU15" s="30">
        <f t="shared" si="43"/>
        <v>0</v>
      </c>
      <c r="BV15" s="30">
        <f t="shared" si="44"/>
        <v>0</v>
      </c>
      <c r="BW15" s="30">
        <f t="shared" si="45"/>
        <v>0</v>
      </c>
      <c r="BX15" s="30">
        <f t="shared" si="46"/>
        <v>0</v>
      </c>
      <c r="BY15" s="30">
        <f t="shared" si="47"/>
        <v>0</v>
      </c>
      <c r="BZ15" s="30">
        <f t="shared" si="48"/>
        <v>0</v>
      </c>
      <c r="CA15" s="30">
        <f t="shared" si="49"/>
        <v>0</v>
      </c>
      <c r="CB15" s="30">
        <f t="shared" si="50"/>
        <v>0</v>
      </c>
      <c r="CC15" s="11">
        <f t="shared" si="51"/>
        <v>0</v>
      </c>
      <c r="CD15" s="30">
        <f>SUM($BF15:BF15)-SUM($BS15:BS15)</f>
        <v>0</v>
      </c>
      <c r="CE15" s="30">
        <f>SUM($BF15:BG15)-SUM($BS15:BT15)</f>
        <v>0</v>
      </c>
      <c r="CF15" s="30">
        <f>SUM($BF15:BH15)-SUM($BS15:BU15)</f>
        <v>0</v>
      </c>
      <c r="CG15" s="30">
        <f>SUM($BF15:BI15)-SUM($BS15:BV15)</f>
        <v>0</v>
      </c>
      <c r="CH15" s="30">
        <f>SUM($BF15:BJ15)-SUM($BS15:BW15)</f>
        <v>0</v>
      </c>
      <c r="CI15" s="30">
        <f>SUM($BF15:BK15)-SUM($BS15:BX15)</f>
        <v>0</v>
      </c>
      <c r="CJ15" s="30">
        <f>SUM($BF15:BL15)-SUM($BS15:BY15)</f>
        <v>0</v>
      </c>
      <c r="CK15" s="30">
        <f>SUM($BF15:BM15)-SUM($BS15:BZ15)</f>
        <v>0</v>
      </c>
      <c r="CL15" s="30">
        <f>SUM($BF15:BN15)-SUM($BS15:CA15)</f>
        <v>0</v>
      </c>
      <c r="CM15" s="30">
        <f>SUM($BF15:BO15)-SUM($BS15:CB15)</f>
        <v>0</v>
      </c>
      <c r="CN15" s="11"/>
      <c r="CP15" s="8">
        <v>0</v>
      </c>
      <c r="CQ15" s="8">
        <v>0</v>
      </c>
      <c r="CR15" s="41">
        <f t="shared" si="52"/>
        <v>0</v>
      </c>
      <c r="CS15" s="41">
        <f t="shared" si="53"/>
        <v>0</v>
      </c>
      <c r="CT15" s="29">
        <f t="shared" si="132"/>
        <v>0</v>
      </c>
      <c r="CU15" s="29">
        <f t="shared" si="133"/>
        <v>0</v>
      </c>
      <c r="CV15" s="29">
        <f t="shared" si="134"/>
        <v>0</v>
      </c>
      <c r="CW15" s="29">
        <f t="shared" si="135"/>
        <v>0</v>
      </c>
      <c r="CX15" s="29">
        <f t="shared" si="136"/>
        <v>0</v>
      </c>
      <c r="CY15" s="29">
        <f t="shared" si="137"/>
        <v>0</v>
      </c>
      <c r="CZ15" s="29">
        <f t="shared" si="138"/>
        <v>0</v>
      </c>
      <c r="DA15" s="29">
        <f t="shared" si="139"/>
        <v>0</v>
      </c>
      <c r="DB15" s="29">
        <f t="shared" si="140"/>
        <v>0</v>
      </c>
      <c r="DC15" s="29">
        <f t="shared" si="141"/>
        <v>0</v>
      </c>
      <c r="DD15" s="11">
        <f t="shared" si="55"/>
        <v>0</v>
      </c>
      <c r="DE15" s="31"/>
      <c r="DF15" s="37">
        <f t="shared" si="56"/>
        <v>0</v>
      </c>
      <c r="DG15" s="29">
        <f t="shared" si="57"/>
        <v>0</v>
      </c>
      <c r="DH15" s="29">
        <f t="shared" si="58"/>
        <v>0</v>
      </c>
      <c r="DI15" s="29">
        <f t="shared" si="59"/>
        <v>0</v>
      </c>
      <c r="DJ15" s="29">
        <f t="shared" si="60"/>
        <v>0</v>
      </c>
      <c r="DK15" s="29">
        <f t="shared" si="61"/>
        <v>0</v>
      </c>
      <c r="DL15" s="29">
        <f t="shared" si="62"/>
        <v>0</v>
      </c>
      <c r="DM15" s="29">
        <f t="shared" si="63"/>
        <v>0</v>
      </c>
      <c r="DN15" s="29">
        <f t="shared" si="64"/>
        <v>0</v>
      </c>
      <c r="DO15" s="29">
        <f t="shared" si="65"/>
        <v>0</v>
      </c>
      <c r="DP15" s="29">
        <f t="shared" si="66"/>
        <v>0</v>
      </c>
      <c r="DQ15" s="11">
        <f t="shared" si="67"/>
        <v>0</v>
      </c>
      <c r="DR15" s="29">
        <f>SUM($CT15:CT15)-SUM($DG15:DG15)</f>
        <v>0</v>
      </c>
      <c r="DS15" s="29">
        <f>SUM($CT15:CU15)-SUM($DG15:DH15)</f>
        <v>0</v>
      </c>
      <c r="DT15" s="29">
        <f>SUM($CT15:CV15)-SUM($DG15:DI15)</f>
        <v>0</v>
      </c>
      <c r="DU15" s="29">
        <f>SUM($CT15:CW15)-SUM($DG15:DJ15)</f>
        <v>0</v>
      </c>
      <c r="DV15" s="29">
        <f>SUM($CT15:CX15)-SUM($DG15:DK15)</f>
        <v>0</v>
      </c>
      <c r="DW15" s="29">
        <f>SUM($CT15:CY15)-SUM($DG15:DL15)</f>
        <v>0</v>
      </c>
      <c r="DX15" s="29">
        <f>SUM($CT15:CZ15)-SUM($DG15:DM15)</f>
        <v>0</v>
      </c>
      <c r="DY15" s="29">
        <f>SUM($CT15:DA15)-SUM($DG15:DN15)</f>
        <v>0</v>
      </c>
      <c r="DZ15" s="29">
        <f>SUM($CT15:DB15)-SUM($DG15:DO15)</f>
        <v>0</v>
      </c>
      <c r="EA15" s="29">
        <f>SUM($CT15:DC15)-SUM($DG15:DP15)</f>
        <v>0</v>
      </c>
      <c r="EB15" s="11"/>
      <c r="ED15" s="32"/>
      <c r="EE15" s="30"/>
      <c r="EF15" s="30"/>
      <c r="EG15" s="30"/>
      <c r="EH15" s="30"/>
      <c r="EI15" s="30"/>
      <c r="EJ15" s="30"/>
      <c r="EK15" s="30"/>
      <c r="EL15" s="30"/>
      <c r="EM15" s="30"/>
      <c r="EN15" s="30"/>
      <c r="EO15" s="11"/>
      <c r="EP15" s="30">
        <f t="shared" si="69"/>
        <v>0</v>
      </c>
      <c r="EQ15" s="30">
        <f t="shared" si="70"/>
        <v>0</v>
      </c>
      <c r="ER15" s="30">
        <f t="shared" si="71"/>
        <v>0</v>
      </c>
      <c r="ES15" s="30">
        <f t="shared" si="72"/>
        <v>0</v>
      </c>
      <c r="ET15" s="30">
        <f t="shared" si="73"/>
        <v>0</v>
      </c>
      <c r="EU15" s="30">
        <f t="shared" si="74"/>
        <v>0</v>
      </c>
      <c r="EV15" s="30">
        <f t="shared" si="75"/>
        <v>0</v>
      </c>
      <c r="EW15" s="30">
        <f t="shared" si="76"/>
        <v>0</v>
      </c>
      <c r="EX15" s="30">
        <f t="shared" si="77"/>
        <v>0</v>
      </c>
      <c r="EY15" s="30">
        <f t="shared" si="78"/>
        <v>0</v>
      </c>
      <c r="EZ15" s="11">
        <f t="shared" si="79"/>
        <v>0</v>
      </c>
      <c r="FB15" s="7"/>
      <c r="FC15" s="30">
        <f t="shared" si="80"/>
        <v>0</v>
      </c>
      <c r="FD15" s="30">
        <f t="shared" si="81"/>
        <v>0</v>
      </c>
      <c r="FE15" s="30">
        <f t="shared" si="82"/>
        <v>0</v>
      </c>
      <c r="FF15" s="30">
        <f t="shared" si="83"/>
        <v>0</v>
      </c>
      <c r="FG15" s="30">
        <f t="shared" si="84"/>
        <v>0</v>
      </c>
      <c r="FH15" s="30">
        <f t="shared" si="85"/>
        <v>0</v>
      </c>
      <c r="FI15" s="30">
        <f t="shared" si="86"/>
        <v>0</v>
      </c>
      <c r="FJ15" s="30">
        <f t="shared" si="87"/>
        <v>0</v>
      </c>
      <c r="FK15" s="30">
        <f t="shared" si="88"/>
        <v>0</v>
      </c>
      <c r="FL15" s="30">
        <f t="shared" si="89"/>
        <v>0</v>
      </c>
      <c r="FM15" s="11">
        <f t="shared" si="90"/>
        <v>0</v>
      </c>
      <c r="FO15" s="8"/>
      <c r="FP15" s="8"/>
      <c r="FQ15" s="8"/>
      <c r="FR15" s="8"/>
      <c r="FS15" s="13">
        <f t="shared" si="91"/>
        <v>0</v>
      </c>
      <c r="FT15" s="13">
        <f t="shared" si="92"/>
        <v>0</v>
      </c>
      <c r="FU15" s="13">
        <f t="shared" si="93"/>
        <v>0</v>
      </c>
      <c r="FV15" s="13">
        <f t="shared" si="94"/>
        <v>0</v>
      </c>
      <c r="FW15" s="3">
        <f t="shared" si="95"/>
        <v>0</v>
      </c>
      <c r="FX15" s="30">
        <f t="shared" si="96"/>
        <v>0</v>
      </c>
      <c r="FY15" s="30">
        <f t="shared" si="97"/>
        <v>0</v>
      </c>
      <c r="FZ15" s="30">
        <f t="shared" si="98"/>
        <v>0</v>
      </c>
      <c r="GA15" s="30">
        <f t="shared" si="99"/>
        <v>0</v>
      </c>
      <c r="GB15" s="30">
        <f t="shared" si="100"/>
        <v>0</v>
      </c>
      <c r="GC15" s="30">
        <f t="shared" si="101"/>
        <v>0</v>
      </c>
      <c r="GD15" s="30">
        <f t="shared" si="102"/>
        <v>0</v>
      </c>
      <c r="GE15" s="30">
        <f t="shared" si="103"/>
        <v>0</v>
      </c>
      <c r="GF15" s="30">
        <f t="shared" si="104"/>
        <v>0</v>
      </c>
      <c r="GG15" s="30">
        <f t="shared" si="105"/>
        <v>0</v>
      </c>
      <c r="GH15" s="11">
        <f t="shared" si="106"/>
        <v>0</v>
      </c>
      <c r="GI15" s="11"/>
      <c r="GJ15" s="6"/>
      <c r="GK15" s="6"/>
      <c r="GL15" s="7"/>
      <c r="GM15" s="3">
        <f t="shared" si="107"/>
        <v>0</v>
      </c>
      <c r="GN15" s="33">
        <f t="shared" si="108"/>
        <v>0</v>
      </c>
      <c r="GO15" s="30">
        <f t="shared" si="109"/>
        <v>0</v>
      </c>
      <c r="GP15" s="30">
        <f t="shared" si="110"/>
        <v>0</v>
      </c>
      <c r="GQ15" s="30">
        <f t="shared" si="111"/>
        <v>0</v>
      </c>
      <c r="GR15" s="30">
        <f t="shared" si="112"/>
        <v>0</v>
      </c>
      <c r="GS15" s="30">
        <f t="shared" si="113"/>
        <v>0</v>
      </c>
      <c r="GT15" s="30">
        <f t="shared" si="114"/>
        <v>0</v>
      </c>
      <c r="GU15" s="30">
        <f t="shared" si="115"/>
        <v>0</v>
      </c>
      <c r="GV15" s="30">
        <f t="shared" si="116"/>
        <v>0</v>
      </c>
      <c r="GW15" s="30">
        <f t="shared" si="117"/>
        <v>0</v>
      </c>
      <c r="GX15" s="30">
        <f t="shared" si="118"/>
        <v>0</v>
      </c>
      <c r="GY15" s="11">
        <f t="shared" si="119"/>
        <v>0</v>
      </c>
      <c r="HA15" s="30">
        <f t="shared" si="120"/>
        <v>0</v>
      </c>
      <c r="HB15" s="30">
        <f t="shared" si="121"/>
        <v>0</v>
      </c>
      <c r="HC15" s="30">
        <f t="shared" si="122"/>
        <v>0</v>
      </c>
      <c r="HD15" s="30">
        <f t="shared" si="123"/>
        <v>0</v>
      </c>
      <c r="HE15" s="30">
        <f t="shared" si="124"/>
        <v>0</v>
      </c>
      <c r="HF15" s="30">
        <f t="shared" si="125"/>
        <v>0</v>
      </c>
      <c r="HG15" s="30">
        <f t="shared" si="126"/>
        <v>0</v>
      </c>
      <c r="HH15" s="30">
        <f t="shared" si="127"/>
        <v>0</v>
      </c>
      <c r="HI15" s="30">
        <f t="shared" si="128"/>
        <v>0</v>
      </c>
      <c r="HJ15" s="30">
        <f t="shared" si="129"/>
        <v>0</v>
      </c>
      <c r="HK15" s="11">
        <f t="shared" si="130"/>
        <v>0</v>
      </c>
    </row>
    <row r="16" spans="1:219" x14ac:dyDescent="0.2">
      <c r="A16" s="12"/>
      <c r="B16" s="6"/>
      <c r="C16" s="6"/>
      <c r="D16" s="6"/>
      <c r="E16" s="6"/>
      <c r="F16" s="6"/>
      <c r="G16" s="36">
        <v>0</v>
      </c>
      <c r="H16" s="36">
        <v>0</v>
      </c>
      <c r="I16" s="38">
        <f t="shared" si="15"/>
        <v>0</v>
      </c>
      <c r="J16" s="38">
        <f t="shared" si="15"/>
        <v>0</v>
      </c>
      <c r="K16" s="38">
        <f t="shared" si="15"/>
        <v>0</v>
      </c>
      <c r="L16" s="38">
        <f t="shared" si="15"/>
        <v>0</v>
      </c>
      <c r="M16" s="38">
        <f t="shared" si="15"/>
        <v>0</v>
      </c>
      <c r="N16" s="38">
        <f t="shared" si="15"/>
        <v>0</v>
      </c>
      <c r="O16" s="38">
        <f t="shared" si="15"/>
        <v>0</v>
      </c>
      <c r="P16" s="38">
        <f t="shared" si="15"/>
        <v>0</v>
      </c>
      <c r="Q16" s="38">
        <f t="shared" si="15"/>
        <v>0</v>
      </c>
      <c r="R16" s="38">
        <f t="shared" si="15"/>
        <v>0</v>
      </c>
      <c r="S16" s="39">
        <f t="shared" si="16"/>
        <v>0</v>
      </c>
      <c r="T16" s="6"/>
      <c r="U16" s="38">
        <f t="shared" si="17"/>
        <v>0</v>
      </c>
      <c r="V16" s="38">
        <f t="shared" si="18"/>
        <v>0</v>
      </c>
      <c r="W16" s="38">
        <f t="shared" si="19"/>
        <v>0</v>
      </c>
      <c r="X16" s="38">
        <f t="shared" si="20"/>
        <v>0</v>
      </c>
      <c r="Y16" s="38">
        <f t="shared" si="21"/>
        <v>0</v>
      </c>
      <c r="Z16" s="38">
        <f t="shared" si="22"/>
        <v>0</v>
      </c>
      <c r="AA16" s="38">
        <f t="shared" si="23"/>
        <v>0</v>
      </c>
      <c r="AB16" s="38">
        <f t="shared" si="24"/>
        <v>0</v>
      </c>
      <c r="AC16" s="38">
        <f t="shared" si="25"/>
        <v>0</v>
      </c>
      <c r="AD16" s="38">
        <f t="shared" si="26"/>
        <v>0</v>
      </c>
      <c r="AE16" s="27"/>
      <c r="AF16" s="40"/>
      <c r="AG16" s="40"/>
      <c r="AH16" s="40"/>
      <c r="AI16" s="40"/>
      <c r="AJ16" s="40"/>
      <c r="AK16" s="40"/>
      <c r="AL16" s="40"/>
      <c r="AM16" s="40"/>
      <c r="AN16" s="40"/>
      <c r="AO16" s="40"/>
      <c r="AP16" s="38">
        <f t="shared" si="27"/>
        <v>0</v>
      </c>
      <c r="AQ16" s="40"/>
      <c r="AR16" s="40"/>
      <c r="AS16" s="40"/>
      <c r="AT16" s="40"/>
      <c r="AU16" s="40"/>
      <c r="AV16" s="40"/>
      <c r="AW16" s="40"/>
      <c r="AX16" s="40"/>
      <c r="AY16" s="40"/>
      <c r="AZ16" s="40"/>
      <c r="BA16" s="38">
        <f t="shared" si="29"/>
        <v>0</v>
      </c>
      <c r="BC16" s="8"/>
      <c r="BD16" s="8"/>
      <c r="BE16" s="28"/>
      <c r="BF16" s="29">
        <f t="shared" si="30"/>
        <v>0</v>
      </c>
      <c r="BG16" s="29">
        <f>IF(BG$9=$H16,SUM($BC16:$BD16)-((SUM($BC16:$BD16)-#REF!)/$BQ16)*(J$9-$G16),0)-IF((J$9-$G16)=$BQ16,$BE16,0)</f>
        <v>0</v>
      </c>
      <c r="BH16" s="29">
        <f t="shared" si="31"/>
        <v>0</v>
      </c>
      <c r="BI16" s="29">
        <f t="shared" si="32"/>
        <v>0</v>
      </c>
      <c r="BJ16" s="29">
        <f t="shared" si="33"/>
        <v>0</v>
      </c>
      <c r="BK16" s="29">
        <f t="shared" si="34"/>
        <v>0</v>
      </c>
      <c r="BL16" s="29">
        <f t="shared" si="35"/>
        <v>0</v>
      </c>
      <c r="BM16" s="29">
        <f t="shared" si="36"/>
        <v>0</v>
      </c>
      <c r="BN16" s="29">
        <f t="shared" si="37"/>
        <v>0</v>
      </c>
      <c r="BO16" s="29">
        <f t="shared" si="38"/>
        <v>0</v>
      </c>
      <c r="BP16" s="11">
        <f t="shared" si="39"/>
        <v>0</v>
      </c>
      <c r="BQ16" s="6">
        <v>1</v>
      </c>
      <c r="BR16" s="11">
        <f t="shared" si="40"/>
        <v>0</v>
      </c>
      <c r="BS16" s="30">
        <f t="shared" si="41"/>
        <v>0</v>
      </c>
      <c r="BT16" s="30">
        <f t="shared" si="42"/>
        <v>0</v>
      </c>
      <c r="BU16" s="30">
        <f t="shared" si="43"/>
        <v>0</v>
      </c>
      <c r="BV16" s="30">
        <f t="shared" si="44"/>
        <v>0</v>
      </c>
      <c r="BW16" s="30">
        <f t="shared" si="45"/>
        <v>0</v>
      </c>
      <c r="BX16" s="30">
        <f t="shared" si="46"/>
        <v>0</v>
      </c>
      <c r="BY16" s="30">
        <f t="shared" si="47"/>
        <v>0</v>
      </c>
      <c r="BZ16" s="30">
        <f t="shared" si="48"/>
        <v>0</v>
      </c>
      <c r="CA16" s="30">
        <f t="shared" si="49"/>
        <v>0</v>
      </c>
      <c r="CB16" s="30">
        <f t="shared" si="50"/>
        <v>0</v>
      </c>
      <c r="CC16" s="11">
        <f t="shared" si="51"/>
        <v>0</v>
      </c>
      <c r="CD16" s="30">
        <f>SUM($BF16:BF16)-SUM($BS16:BS16)</f>
        <v>0</v>
      </c>
      <c r="CE16" s="30">
        <f>SUM($BF16:BG16)-SUM($BS16:BT16)</f>
        <v>0</v>
      </c>
      <c r="CF16" s="30">
        <f>SUM($BF16:BH16)-SUM($BS16:BU16)</f>
        <v>0</v>
      </c>
      <c r="CG16" s="30">
        <f>SUM($BF16:BI16)-SUM($BS16:BV16)</f>
        <v>0</v>
      </c>
      <c r="CH16" s="30">
        <f>SUM($BF16:BJ16)-SUM($BS16:BW16)</f>
        <v>0</v>
      </c>
      <c r="CI16" s="30">
        <f>SUM($BF16:BK16)-SUM($BS16:BX16)</f>
        <v>0</v>
      </c>
      <c r="CJ16" s="30">
        <f>SUM($BF16:BL16)-SUM($BS16:BY16)</f>
        <v>0</v>
      </c>
      <c r="CK16" s="30">
        <f>SUM($BF16:BM16)-SUM($BS16:BZ16)</f>
        <v>0</v>
      </c>
      <c r="CL16" s="30">
        <f>SUM($BF16:BN16)-SUM($BS16:CA16)</f>
        <v>0</v>
      </c>
      <c r="CM16" s="30">
        <f>SUM($BF16:BO16)-SUM($BS16:CB16)</f>
        <v>0</v>
      </c>
      <c r="CN16" s="11"/>
      <c r="CP16" s="8">
        <v>0</v>
      </c>
      <c r="CQ16" s="8">
        <v>0</v>
      </c>
      <c r="CR16" s="41">
        <f t="shared" si="52"/>
        <v>0</v>
      </c>
      <c r="CS16" s="41">
        <f t="shared" si="53"/>
        <v>0</v>
      </c>
      <c r="CT16" s="29">
        <f t="shared" si="132"/>
        <v>0</v>
      </c>
      <c r="CU16" s="29">
        <f t="shared" si="133"/>
        <v>0</v>
      </c>
      <c r="CV16" s="29">
        <f t="shared" si="134"/>
        <v>0</v>
      </c>
      <c r="CW16" s="29">
        <f t="shared" si="135"/>
        <v>0</v>
      </c>
      <c r="CX16" s="29">
        <f t="shared" si="136"/>
        <v>0</v>
      </c>
      <c r="CY16" s="29">
        <f t="shared" si="137"/>
        <v>0</v>
      </c>
      <c r="CZ16" s="29">
        <f t="shared" si="138"/>
        <v>0</v>
      </c>
      <c r="DA16" s="29">
        <f t="shared" si="139"/>
        <v>0</v>
      </c>
      <c r="DB16" s="29">
        <f t="shared" si="140"/>
        <v>0</v>
      </c>
      <c r="DC16" s="29">
        <f t="shared" si="141"/>
        <v>0</v>
      </c>
      <c r="DD16" s="11">
        <f t="shared" si="55"/>
        <v>0</v>
      </c>
      <c r="DE16" s="31"/>
      <c r="DF16" s="37">
        <f t="shared" si="56"/>
        <v>0</v>
      </c>
      <c r="DG16" s="29">
        <f t="shared" si="57"/>
        <v>0</v>
      </c>
      <c r="DH16" s="29">
        <f t="shared" si="58"/>
        <v>0</v>
      </c>
      <c r="DI16" s="29">
        <f t="shared" si="59"/>
        <v>0</v>
      </c>
      <c r="DJ16" s="29">
        <f t="shared" si="60"/>
        <v>0</v>
      </c>
      <c r="DK16" s="29">
        <f t="shared" si="61"/>
        <v>0</v>
      </c>
      <c r="DL16" s="29">
        <f t="shared" si="62"/>
        <v>0</v>
      </c>
      <c r="DM16" s="29">
        <f t="shared" si="63"/>
        <v>0</v>
      </c>
      <c r="DN16" s="29">
        <f t="shared" si="64"/>
        <v>0</v>
      </c>
      <c r="DO16" s="29">
        <f t="shared" si="65"/>
        <v>0</v>
      </c>
      <c r="DP16" s="29">
        <f t="shared" si="66"/>
        <v>0</v>
      </c>
      <c r="DQ16" s="11">
        <f t="shared" si="67"/>
        <v>0</v>
      </c>
      <c r="DR16" s="29">
        <f>SUM($CT16:CT16)-SUM($DG16:DG16)</f>
        <v>0</v>
      </c>
      <c r="DS16" s="29">
        <f>SUM($CT16:CU16)-SUM($DG16:DH16)</f>
        <v>0</v>
      </c>
      <c r="DT16" s="29">
        <f>SUM($CT16:CV16)-SUM($DG16:DI16)</f>
        <v>0</v>
      </c>
      <c r="DU16" s="29">
        <f>SUM($CT16:CW16)-SUM($DG16:DJ16)</f>
        <v>0</v>
      </c>
      <c r="DV16" s="29">
        <f>SUM($CT16:CX16)-SUM($DG16:DK16)</f>
        <v>0</v>
      </c>
      <c r="DW16" s="29">
        <f>SUM($CT16:CY16)-SUM($DG16:DL16)</f>
        <v>0</v>
      </c>
      <c r="DX16" s="29">
        <f>SUM($CT16:CZ16)-SUM($DG16:DM16)</f>
        <v>0</v>
      </c>
      <c r="DY16" s="29">
        <f>SUM($CT16:DA16)-SUM($DG16:DN16)</f>
        <v>0</v>
      </c>
      <c r="DZ16" s="29">
        <f>SUM($CT16:DB16)-SUM($DG16:DO16)</f>
        <v>0</v>
      </c>
      <c r="EA16" s="29">
        <f>SUM($CT16:DC16)-SUM($DG16:DP16)</f>
        <v>0</v>
      </c>
      <c r="EB16" s="11"/>
      <c r="ED16" s="32"/>
      <c r="EE16" s="30"/>
      <c r="EF16" s="30"/>
      <c r="EG16" s="30"/>
      <c r="EH16" s="30"/>
      <c r="EI16" s="30"/>
      <c r="EJ16" s="30"/>
      <c r="EK16" s="30"/>
      <c r="EL16" s="30"/>
      <c r="EM16" s="30"/>
      <c r="EN16" s="30"/>
      <c r="EO16" s="11"/>
      <c r="EP16" s="30">
        <f t="shared" si="69"/>
        <v>0</v>
      </c>
      <c r="EQ16" s="30">
        <f t="shared" si="70"/>
        <v>0</v>
      </c>
      <c r="ER16" s="30">
        <f t="shared" si="71"/>
        <v>0</v>
      </c>
      <c r="ES16" s="30">
        <f t="shared" si="72"/>
        <v>0</v>
      </c>
      <c r="ET16" s="30">
        <f t="shared" si="73"/>
        <v>0</v>
      </c>
      <c r="EU16" s="30">
        <f t="shared" si="74"/>
        <v>0</v>
      </c>
      <c r="EV16" s="30">
        <f t="shared" si="75"/>
        <v>0</v>
      </c>
      <c r="EW16" s="30">
        <f t="shared" si="76"/>
        <v>0</v>
      </c>
      <c r="EX16" s="30">
        <f t="shared" si="77"/>
        <v>0</v>
      </c>
      <c r="EY16" s="30">
        <f t="shared" si="78"/>
        <v>0</v>
      </c>
      <c r="EZ16" s="11">
        <f t="shared" si="79"/>
        <v>0</v>
      </c>
      <c r="FB16" s="7"/>
      <c r="FC16" s="30">
        <f t="shared" si="80"/>
        <v>0</v>
      </c>
      <c r="FD16" s="30">
        <f t="shared" si="81"/>
        <v>0</v>
      </c>
      <c r="FE16" s="30">
        <f t="shared" si="82"/>
        <v>0</v>
      </c>
      <c r="FF16" s="30">
        <f t="shared" si="83"/>
        <v>0</v>
      </c>
      <c r="FG16" s="30">
        <f t="shared" si="84"/>
        <v>0</v>
      </c>
      <c r="FH16" s="30">
        <f t="shared" si="85"/>
        <v>0</v>
      </c>
      <c r="FI16" s="30">
        <f t="shared" si="86"/>
        <v>0</v>
      </c>
      <c r="FJ16" s="30">
        <f t="shared" si="87"/>
        <v>0</v>
      </c>
      <c r="FK16" s="30">
        <f t="shared" si="88"/>
        <v>0</v>
      </c>
      <c r="FL16" s="30">
        <f t="shared" si="89"/>
        <v>0</v>
      </c>
      <c r="FM16" s="11">
        <f t="shared" si="90"/>
        <v>0</v>
      </c>
      <c r="FO16" s="8"/>
      <c r="FP16" s="8"/>
      <c r="FQ16" s="8"/>
      <c r="FR16" s="8"/>
      <c r="FS16" s="13">
        <f t="shared" si="91"/>
        <v>0</v>
      </c>
      <c r="FT16" s="13">
        <f t="shared" si="92"/>
        <v>0</v>
      </c>
      <c r="FU16" s="13">
        <f t="shared" si="93"/>
        <v>0</v>
      </c>
      <c r="FV16" s="13">
        <f t="shared" si="94"/>
        <v>0</v>
      </c>
      <c r="FW16" s="3">
        <f t="shared" si="95"/>
        <v>0</v>
      </c>
      <c r="FX16" s="30">
        <f t="shared" si="96"/>
        <v>0</v>
      </c>
      <c r="FY16" s="30">
        <f t="shared" si="97"/>
        <v>0</v>
      </c>
      <c r="FZ16" s="30">
        <f t="shared" si="98"/>
        <v>0</v>
      </c>
      <c r="GA16" s="30">
        <f t="shared" si="99"/>
        <v>0</v>
      </c>
      <c r="GB16" s="30">
        <f t="shared" si="100"/>
        <v>0</v>
      </c>
      <c r="GC16" s="30">
        <f t="shared" si="101"/>
        <v>0</v>
      </c>
      <c r="GD16" s="30">
        <f t="shared" si="102"/>
        <v>0</v>
      </c>
      <c r="GE16" s="30">
        <f t="shared" si="103"/>
        <v>0</v>
      </c>
      <c r="GF16" s="30">
        <f t="shared" si="104"/>
        <v>0</v>
      </c>
      <c r="GG16" s="30">
        <f t="shared" si="105"/>
        <v>0</v>
      </c>
      <c r="GH16" s="11">
        <f t="shared" si="106"/>
        <v>0</v>
      </c>
      <c r="GI16" s="11"/>
      <c r="GJ16" s="6"/>
      <c r="GK16" s="6"/>
      <c r="GL16" s="7"/>
      <c r="GM16" s="3">
        <f t="shared" si="107"/>
        <v>0</v>
      </c>
      <c r="GN16" s="33">
        <f t="shared" si="108"/>
        <v>0</v>
      </c>
      <c r="GO16" s="30">
        <f t="shared" si="109"/>
        <v>0</v>
      </c>
      <c r="GP16" s="30">
        <f t="shared" si="110"/>
        <v>0</v>
      </c>
      <c r="GQ16" s="30">
        <f t="shared" si="111"/>
        <v>0</v>
      </c>
      <c r="GR16" s="30">
        <f t="shared" si="112"/>
        <v>0</v>
      </c>
      <c r="GS16" s="30">
        <f t="shared" si="113"/>
        <v>0</v>
      </c>
      <c r="GT16" s="30">
        <f t="shared" si="114"/>
        <v>0</v>
      </c>
      <c r="GU16" s="30">
        <f t="shared" si="115"/>
        <v>0</v>
      </c>
      <c r="GV16" s="30">
        <f t="shared" si="116"/>
        <v>0</v>
      </c>
      <c r="GW16" s="30">
        <f t="shared" si="117"/>
        <v>0</v>
      </c>
      <c r="GX16" s="30">
        <f t="shared" si="118"/>
        <v>0</v>
      </c>
      <c r="GY16" s="11">
        <f t="shared" si="119"/>
        <v>0</v>
      </c>
      <c r="HA16" s="30">
        <f t="shared" si="120"/>
        <v>0</v>
      </c>
      <c r="HB16" s="30">
        <f t="shared" si="121"/>
        <v>0</v>
      </c>
      <c r="HC16" s="30">
        <f t="shared" si="122"/>
        <v>0</v>
      </c>
      <c r="HD16" s="30">
        <f t="shared" si="123"/>
        <v>0</v>
      </c>
      <c r="HE16" s="30">
        <f t="shared" si="124"/>
        <v>0</v>
      </c>
      <c r="HF16" s="30">
        <f t="shared" si="125"/>
        <v>0</v>
      </c>
      <c r="HG16" s="30">
        <f t="shared" si="126"/>
        <v>0</v>
      </c>
      <c r="HH16" s="30">
        <f t="shared" si="127"/>
        <v>0</v>
      </c>
      <c r="HI16" s="30">
        <f t="shared" si="128"/>
        <v>0</v>
      </c>
      <c r="HJ16" s="30">
        <f t="shared" si="129"/>
        <v>0</v>
      </c>
      <c r="HK16" s="11">
        <f t="shared" si="130"/>
        <v>0</v>
      </c>
    </row>
    <row r="17" spans="1:219" x14ac:dyDescent="0.2">
      <c r="A17" s="12"/>
      <c r="B17" s="6"/>
      <c r="C17" s="6"/>
      <c r="D17" s="6"/>
      <c r="E17" s="6"/>
      <c r="F17" s="6"/>
      <c r="G17" s="36">
        <v>0</v>
      </c>
      <c r="H17" s="36">
        <v>0</v>
      </c>
      <c r="I17" s="38">
        <f t="shared" si="15"/>
        <v>0</v>
      </c>
      <c r="J17" s="38">
        <f t="shared" si="15"/>
        <v>0</v>
      </c>
      <c r="K17" s="38">
        <f t="shared" si="15"/>
        <v>0</v>
      </c>
      <c r="L17" s="38">
        <f t="shared" si="15"/>
        <v>0</v>
      </c>
      <c r="M17" s="38">
        <f t="shared" si="15"/>
        <v>0</v>
      </c>
      <c r="N17" s="38">
        <f t="shared" si="15"/>
        <v>0</v>
      </c>
      <c r="O17" s="38">
        <f t="shared" si="15"/>
        <v>0</v>
      </c>
      <c r="P17" s="38">
        <f t="shared" si="15"/>
        <v>0</v>
      </c>
      <c r="Q17" s="38">
        <f t="shared" si="15"/>
        <v>0</v>
      </c>
      <c r="R17" s="38">
        <f t="shared" si="15"/>
        <v>0</v>
      </c>
      <c r="S17" s="39">
        <f t="shared" si="16"/>
        <v>0</v>
      </c>
      <c r="T17" s="6"/>
      <c r="U17" s="38">
        <f t="shared" si="17"/>
        <v>0</v>
      </c>
      <c r="V17" s="38">
        <f t="shared" si="18"/>
        <v>0</v>
      </c>
      <c r="W17" s="38">
        <f t="shared" si="19"/>
        <v>0</v>
      </c>
      <c r="X17" s="38">
        <f t="shared" si="20"/>
        <v>0</v>
      </c>
      <c r="Y17" s="38">
        <f t="shared" si="21"/>
        <v>0</v>
      </c>
      <c r="Z17" s="38">
        <f t="shared" si="22"/>
        <v>0</v>
      </c>
      <c r="AA17" s="38">
        <f t="shared" si="23"/>
        <v>0</v>
      </c>
      <c r="AB17" s="38">
        <f t="shared" si="24"/>
        <v>0</v>
      </c>
      <c r="AC17" s="38">
        <f t="shared" si="25"/>
        <v>0</v>
      </c>
      <c r="AD17" s="38">
        <f t="shared" si="26"/>
        <v>0</v>
      </c>
      <c r="AE17" s="27"/>
      <c r="AF17" s="40"/>
      <c r="AG17" s="40"/>
      <c r="AH17" s="40"/>
      <c r="AI17" s="40"/>
      <c r="AJ17" s="40"/>
      <c r="AK17" s="40"/>
      <c r="AL17" s="40"/>
      <c r="AM17" s="40"/>
      <c r="AN17" s="40"/>
      <c r="AO17" s="40"/>
      <c r="AP17" s="38">
        <f t="shared" si="27"/>
        <v>0</v>
      </c>
      <c r="AQ17" s="40"/>
      <c r="AR17" s="40"/>
      <c r="AS17" s="40"/>
      <c r="AT17" s="40"/>
      <c r="AU17" s="40"/>
      <c r="AV17" s="40"/>
      <c r="AW17" s="40"/>
      <c r="AX17" s="40"/>
      <c r="AY17" s="40"/>
      <c r="AZ17" s="40"/>
      <c r="BA17" s="38">
        <f t="shared" si="29"/>
        <v>0</v>
      </c>
      <c r="BC17" s="8"/>
      <c r="BD17" s="8"/>
      <c r="BE17" s="28"/>
      <c r="BF17" s="29">
        <f t="shared" si="30"/>
        <v>0</v>
      </c>
      <c r="BG17" s="29">
        <f>IF(BG$9=$H17,SUM($BC17:$BD17)-((SUM($BC17:$BD17)-#REF!)/$BQ17)*(J$9-$G17),0)-IF((J$9-$G17)=$BQ17,$BE17,0)</f>
        <v>0</v>
      </c>
      <c r="BH17" s="29">
        <f t="shared" si="31"/>
        <v>0</v>
      </c>
      <c r="BI17" s="29">
        <f t="shared" si="32"/>
        <v>0</v>
      </c>
      <c r="BJ17" s="29">
        <f t="shared" si="33"/>
        <v>0</v>
      </c>
      <c r="BK17" s="29">
        <f t="shared" si="34"/>
        <v>0</v>
      </c>
      <c r="BL17" s="29">
        <f t="shared" si="35"/>
        <v>0</v>
      </c>
      <c r="BM17" s="29">
        <f t="shared" si="36"/>
        <v>0</v>
      </c>
      <c r="BN17" s="29">
        <f t="shared" si="37"/>
        <v>0</v>
      </c>
      <c r="BO17" s="29">
        <f t="shared" si="38"/>
        <v>0</v>
      </c>
      <c r="BP17" s="11">
        <f t="shared" si="39"/>
        <v>0</v>
      </c>
      <c r="BQ17" s="6">
        <v>1</v>
      </c>
      <c r="BR17" s="11">
        <f t="shared" si="40"/>
        <v>0</v>
      </c>
      <c r="BS17" s="30">
        <f t="shared" si="41"/>
        <v>0</v>
      </c>
      <c r="BT17" s="30">
        <f t="shared" si="42"/>
        <v>0</v>
      </c>
      <c r="BU17" s="30">
        <f t="shared" si="43"/>
        <v>0</v>
      </c>
      <c r="BV17" s="30">
        <f t="shared" si="44"/>
        <v>0</v>
      </c>
      <c r="BW17" s="30">
        <f t="shared" si="45"/>
        <v>0</v>
      </c>
      <c r="BX17" s="30">
        <f t="shared" si="46"/>
        <v>0</v>
      </c>
      <c r="BY17" s="30">
        <f t="shared" si="47"/>
        <v>0</v>
      </c>
      <c r="BZ17" s="30">
        <f t="shared" si="48"/>
        <v>0</v>
      </c>
      <c r="CA17" s="30">
        <f t="shared" si="49"/>
        <v>0</v>
      </c>
      <c r="CB17" s="30">
        <f t="shared" si="50"/>
        <v>0</v>
      </c>
      <c r="CC17" s="11">
        <f t="shared" si="51"/>
        <v>0</v>
      </c>
      <c r="CD17" s="30">
        <f>SUM($BF17:BF17)-SUM($BS17:BS17)</f>
        <v>0</v>
      </c>
      <c r="CE17" s="30">
        <f>SUM($BF17:BG17)-SUM($BS17:BT17)</f>
        <v>0</v>
      </c>
      <c r="CF17" s="30">
        <f>SUM($BF17:BH17)-SUM($BS17:BU17)</f>
        <v>0</v>
      </c>
      <c r="CG17" s="30">
        <f>SUM($BF17:BI17)-SUM($BS17:BV17)</f>
        <v>0</v>
      </c>
      <c r="CH17" s="30">
        <f>SUM($BF17:BJ17)-SUM($BS17:BW17)</f>
        <v>0</v>
      </c>
      <c r="CI17" s="30">
        <f>SUM($BF17:BK17)-SUM($BS17:BX17)</f>
        <v>0</v>
      </c>
      <c r="CJ17" s="30">
        <f>SUM($BF17:BL17)-SUM($BS17:BY17)</f>
        <v>0</v>
      </c>
      <c r="CK17" s="30">
        <f>SUM($BF17:BM17)-SUM($BS17:BZ17)</f>
        <v>0</v>
      </c>
      <c r="CL17" s="30">
        <f>SUM($BF17:BN17)-SUM($BS17:CA17)</f>
        <v>0</v>
      </c>
      <c r="CM17" s="30">
        <f>SUM($BF17:BO17)-SUM($BS17:CB17)</f>
        <v>0</v>
      </c>
      <c r="CN17" s="11"/>
      <c r="CP17" s="8">
        <v>0</v>
      </c>
      <c r="CQ17" s="8">
        <v>0</v>
      </c>
      <c r="CR17" s="41">
        <f t="shared" si="52"/>
        <v>0</v>
      </c>
      <c r="CS17" s="41">
        <f t="shared" si="53"/>
        <v>0</v>
      </c>
      <c r="CT17" s="29">
        <f t="shared" si="132"/>
        <v>0</v>
      </c>
      <c r="CU17" s="29">
        <f t="shared" si="133"/>
        <v>0</v>
      </c>
      <c r="CV17" s="29">
        <f t="shared" si="134"/>
        <v>0</v>
      </c>
      <c r="CW17" s="29">
        <f t="shared" si="135"/>
        <v>0</v>
      </c>
      <c r="CX17" s="29">
        <f t="shared" si="136"/>
        <v>0</v>
      </c>
      <c r="CY17" s="29">
        <f t="shared" si="137"/>
        <v>0</v>
      </c>
      <c r="CZ17" s="29">
        <f t="shared" si="138"/>
        <v>0</v>
      </c>
      <c r="DA17" s="29">
        <f t="shared" si="139"/>
        <v>0</v>
      </c>
      <c r="DB17" s="29">
        <f t="shared" si="140"/>
        <v>0</v>
      </c>
      <c r="DC17" s="29">
        <f t="shared" si="141"/>
        <v>0</v>
      </c>
      <c r="DD17" s="11">
        <f t="shared" si="55"/>
        <v>0</v>
      </c>
      <c r="DE17" s="31"/>
      <c r="DF17" s="37">
        <f t="shared" si="56"/>
        <v>0</v>
      </c>
      <c r="DG17" s="29">
        <f t="shared" si="57"/>
        <v>0</v>
      </c>
      <c r="DH17" s="29">
        <f t="shared" si="58"/>
        <v>0</v>
      </c>
      <c r="DI17" s="29">
        <f t="shared" si="59"/>
        <v>0</v>
      </c>
      <c r="DJ17" s="29">
        <f t="shared" si="60"/>
        <v>0</v>
      </c>
      <c r="DK17" s="29">
        <f t="shared" si="61"/>
        <v>0</v>
      </c>
      <c r="DL17" s="29">
        <f t="shared" si="62"/>
        <v>0</v>
      </c>
      <c r="DM17" s="29">
        <f t="shared" si="63"/>
        <v>0</v>
      </c>
      <c r="DN17" s="29">
        <f t="shared" si="64"/>
        <v>0</v>
      </c>
      <c r="DO17" s="29">
        <f t="shared" si="65"/>
        <v>0</v>
      </c>
      <c r="DP17" s="29">
        <f t="shared" si="66"/>
        <v>0</v>
      </c>
      <c r="DQ17" s="11">
        <f t="shared" si="67"/>
        <v>0</v>
      </c>
      <c r="DR17" s="29">
        <f>SUM($CT17:CT17)-SUM($DG17:DG17)</f>
        <v>0</v>
      </c>
      <c r="DS17" s="29">
        <f>SUM($CT17:CU17)-SUM($DG17:DH17)</f>
        <v>0</v>
      </c>
      <c r="DT17" s="29">
        <f>SUM($CT17:CV17)-SUM($DG17:DI17)</f>
        <v>0</v>
      </c>
      <c r="DU17" s="29">
        <f>SUM($CT17:CW17)-SUM($DG17:DJ17)</f>
        <v>0</v>
      </c>
      <c r="DV17" s="29">
        <f>SUM($CT17:CX17)-SUM($DG17:DK17)</f>
        <v>0</v>
      </c>
      <c r="DW17" s="29">
        <f>SUM($CT17:CY17)-SUM($DG17:DL17)</f>
        <v>0</v>
      </c>
      <c r="DX17" s="29">
        <f>SUM($CT17:CZ17)-SUM($DG17:DM17)</f>
        <v>0</v>
      </c>
      <c r="DY17" s="29">
        <f>SUM($CT17:DA17)-SUM($DG17:DN17)</f>
        <v>0</v>
      </c>
      <c r="DZ17" s="29">
        <f>SUM($CT17:DB17)-SUM($DG17:DO17)</f>
        <v>0</v>
      </c>
      <c r="EA17" s="29">
        <f>SUM($CT17:DC17)-SUM($DG17:DP17)</f>
        <v>0</v>
      </c>
      <c r="EB17" s="11"/>
      <c r="ED17" s="32"/>
      <c r="EE17" s="30"/>
      <c r="EF17" s="30"/>
      <c r="EG17" s="30"/>
      <c r="EH17" s="30"/>
      <c r="EI17" s="30"/>
      <c r="EJ17" s="30"/>
      <c r="EK17" s="30"/>
      <c r="EL17" s="30"/>
      <c r="EM17" s="30"/>
      <c r="EN17" s="30"/>
      <c r="EO17" s="11"/>
      <c r="EP17" s="30">
        <f t="shared" si="69"/>
        <v>0</v>
      </c>
      <c r="EQ17" s="30">
        <f t="shared" si="70"/>
        <v>0</v>
      </c>
      <c r="ER17" s="30">
        <f t="shared" si="71"/>
        <v>0</v>
      </c>
      <c r="ES17" s="30">
        <f t="shared" si="72"/>
        <v>0</v>
      </c>
      <c r="ET17" s="30">
        <f t="shared" si="73"/>
        <v>0</v>
      </c>
      <c r="EU17" s="30">
        <f t="shared" si="74"/>
        <v>0</v>
      </c>
      <c r="EV17" s="30">
        <f t="shared" si="75"/>
        <v>0</v>
      </c>
      <c r="EW17" s="30">
        <f t="shared" si="76"/>
        <v>0</v>
      </c>
      <c r="EX17" s="30">
        <f t="shared" si="77"/>
        <v>0</v>
      </c>
      <c r="EY17" s="30">
        <f t="shared" si="78"/>
        <v>0</v>
      </c>
      <c r="EZ17" s="11">
        <f t="shared" si="79"/>
        <v>0</v>
      </c>
      <c r="FB17" s="7"/>
      <c r="FC17" s="30">
        <f t="shared" si="80"/>
        <v>0</v>
      </c>
      <c r="FD17" s="30">
        <f t="shared" si="81"/>
        <v>0</v>
      </c>
      <c r="FE17" s="30">
        <f t="shared" si="82"/>
        <v>0</v>
      </c>
      <c r="FF17" s="30">
        <f t="shared" si="83"/>
        <v>0</v>
      </c>
      <c r="FG17" s="30">
        <f t="shared" si="84"/>
        <v>0</v>
      </c>
      <c r="FH17" s="30">
        <f t="shared" si="85"/>
        <v>0</v>
      </c>
      <c r="FI17" s="30">
        <f t="shared" si="86"/>
        <v>0</v>
      </c>
      <c r="FJ17" s="30">
        <f t="shared" si="87"/>
        <v>0</v>
      </c>
      <c r="FK17" s="30">
        <f t="shared" si="88"/>
        <v>0</v>
      </c>
      <c r="FL17" s="30">
        <f t="shared" si="89"/>
        <v>0</v>
      </c>
      <c r="FM17" s="11">
        <f t="shared" si="90"/>
        <v>0</v>
      </c>
      <c r="FO17" s="8"/>
      <c r="FP17" s="8"/>
      <c r="FQ17" s="8"/>
      <c r="FR17" s="8"/>
      <c r="FS17" s="13">
        <f t="shared" si="91"/>
        <v>0</v>
      </c>
      <c r="FT17" s="13">
        <f t="shared" si="92"/>
        <v>0</v>
      </c>
      <c r="FU17" s="13">
        <f t="shared" si="93"/>
        <v>0</v>
      </c>
      <c r="FV17" s="13">
        <f t="shared" si="94"/>
        <v>0</v>
      </c>
      <c r="FW17" s="3">
        <f t="shared" si="95"/>
        <v>0</v>
      </c>
      <c r="FX17" s="30">
        <f t="shared" si="96"/>
        <v>0</v>
      </c>
      <c r="FY17" s="30">
        <f t="shared" si="97"/>
        <v>0</v>
      </c>
      <c r="FZ17" s="30">
        <f t="shared" si="98"/>
        <v>0</v>
      </c>
      <c r="GA17" s="30">
        <f t="shared" si="99"/>
        <v>0</v>
      </c>
      <c r="GB17" s="30">
        <f t="shared" si="100"/>
        <v>0</v>
      </c>
      <c r="GC17" s="30">
        <f t="shared" si="101"/>
        <v>0</v>
      </c>
      <c r="GD17" s="30">
        <f t="shared" si="102"/>
        <v>0</v>
      </c>
      <c r="GE17" s="30">
        <f t="shared" si="103"/>
        <v>0</v>
      </c>
      <c r="GF17" s="30">
        <f t="shared" si="104"/>
        <v>0</v>
      </c>
      <c r="GG17" s="30">
        <f t="shared" si="105"/>
        <v>0</v>
      </c>
      <c r="GH17" s="11">
        <f t="shared" si="106"/>
        <v>0</v>
      </c>
      <c r="GI17" s="11"/>
      <c r="GJ17" s="6"/>
      <c r="GK17" s="6"/>
      <c r="GL17" s="7"/>
      <c r="GM17" s="3">
        <f t="shared" si="107"/>
        <v>0</v>
      </c>
      <c r="GN17" s="33">
        <f t="shared" si="108"/>
        <v>0</v>
      </c>
      <c r="GO17" s="30">
        <f t="shared" si="109"/>
        <v>0</v>
      </c>
      <c r="GP17" s="30">
        <f t="shared" si="110"/>
        <v>0</v>
      </c>
      <c r="GQ17" s="30">
        <f t="shared" si="111"/>
        <v>0</v>
      </c>
      <c r="GR17" s="30">
        <f t="shared" si="112"/>
        <v>0</v>
      </c>
      <c r="GS17" s="30">
        <f t="shared" si="113"/>
        <v>0</v>
      </c>
      <c r="GT17" s="30">
        <f t="shared" si="114"/>
        <v>0</v>
      </c>
      <c r="GU17" s="30">
        <f t="shared" si="115"/>
        <v>0</v>
      </c>
      <c r="GV17" s="30">
        <f t="shared" si="116"/>
        <v>0</v>
      </c>
      <c r="GW17" s="30">
        <f t="shared" si="117"/>
        <v>0</v>
      </c>
      <c r="GX17" s="30">
        <f t="shared" si="118"/>
        <v>0</v>
      </c>
      <c r="GY17" s="11">
        <f t="shared" si="119"/>
        <v>0</v>
      </c>
      <c r="HA17" s="30">
        <f t="shared" si="120"/>
        <v>0</v>
      </c>
      <c r="HB17" s="30">
        <f t="shared" si="121"/>
        <v>0</v>
      </c>
      <c r="HC17" s="30">
        <f t="shared" si="122"/>
        <v>0</v>
      </c>
      <c r="HD17" s="30">
        <f t="shared" si="123"/>
        <v>0</v>
      </c>
      <c r="HE17" s="30">
        <f t="shared" si="124"/>
        <v>0</v>
      </c>
      <c r="HF17" s="30">
        <f t="shared" si="125"/>
        <v>0</v>
      </c>
      <c r="HG17" s="30">
        <f t="shared" si="126"/>
        <v>0</v>
      </c>
      <c r="HH17" s="30">
        <f t="shared" si="127"/>
        <v>0</v>
      </c>
      <c r="HI17" s="30">
        <f t="shared" si="128"/>
        <v>0</v>
      </c>
      <c r="HJ17" s="30">
        <f t="shared" si="129"/>
        <v>0</v>
      </c>
      <c r="HK17" s="11">
        <f t="shared" si="130"/>
        <v>0</v>
      </c>
    </row>
    <row r="18" spans="1:219" x14ac:dyDescent="0.2">
      <c r="A18" s="12"/>
      <c r="B18" s="6"/>
      <c r="C18" s="6"/>
      <c r="D18" s="6"/>
      <c r="E18" s="6"/>
      <c r="F18" s="6"/>
      <c r="G18" s="36">
        <v>0</v>
      </c>
      <c r="H18" s="36">
        <v>0</v>
      </c>
      <c r="I18" s="38">
        <f t="shared" si="15"/>
        <v>0</v>
      </c>
      <c r="J18" s="38">
        <f t="shared" si="15"/>
        <v>0</v>
      </c>
      <c r="K18" s="38">
        <f t="shared" si="15"/>
        <v>0</v>
      </c>
      <c r="L18" s="38">
        <f t="shared" si="15"/>
        <v>0</v>
      </c>
      <c r="M18" s="38">
        <f t="shared" si="15"/>
        <v>0</v>
      </c>
      <c r="N18" s="38">
        <f t="shared" si="15"/>
        <v>0</v>
      </c>
      <c r="O18" s="38">
        <f t="shared" si="15"/>
        <v>0</v>
      </c>
      <c r="P18" s="38">
        <f t="shared" si="15"/>
        <v>0</v>
      </c>
      <c r="Q18" s="38">
        <f t="shared" si="15"/>
        <v>0</v>
      </c>
      <c r="R18" s="38">
        <f t="shared" si="15"/>
        <v>0</v>
      </c>
      <c r="S18" s="39">
        <f t="shared" si="16"/>
        <v>0</v>
      </c>
      <c r="T18" s="6"/>
      <c r="U18" s="38">
        <f t="shared" si="17"/>
        <v>0</v>
      </c>
      <c r="V18" s="38">
        <f t="shared" si="18"/>
        <v>0</v>
      </c>
      <c r="W18" s="38">
        <f t="shared" si="19"/>
        <v>0</v>
      </c>
      <c r="X18" s="38">
        <f t="shared" si="20"/>
        <v>0</v>
      </c>
      <c r="Y18" s="38">
        <f t="shared" si="21"/>
        <v>0</v>
      </c>
      <c r="Z18" s="38">
        <f t="shared" si="22"/>
        <v>0</v>
      </c>
      <c r="AA18" s="38">
        <f t="shared" si="23"/>
        <v>0</v>
      </c>
      <c r="AB18" s="38">
        <f t="shared" si="24"/>
        <v>0</v>
      </c>
      <c r="AC18" s="38">
        <f t="shared" si="25"/>
        <v>0</v>
      </c>
      <c r="AD18" s="38">
        <f t="shared" si="26"/>
        <v>0</v>
      </c>
      <c r="AE18" s="27"/>
      <c r="AF18" s="40"/>
      <c r="AG18" s="40"/>
      <c r="AH18" s="40"/>
      <c r="AI18" s="40"/>
      <c r="AJ18" s="40"/>
      <c r="AK18" s="40"/>
      <c r="AL18" s="40"/>
      <c r="AM18" s="40"/>
      <c r="AN18" s="40"/>
      <c r="AO18" s="40"/>
      <c r="AP18" s="38">
        <f t="shared" si="27"/>
        <v>0</v>
      </c>
      <c r="AQ18" s="40"/>
      <c r="AR18" s="40"/>
      <c r="AS18" s="40"/>
      <c r="AT18" s="40"/>
      <c r="AU18" s="40"/>
      <c r="AV18" s="40"/>
      <c r="AW18" s="40"/>
      <c r="AX18" s="40"/>
      <c r="AY18" s="40"/>
      <c r="AZ18" s="40"/>
      <c r="BA18" s="38">
        <f t="shared" si="29"/>
        <v>0</v>
      </c>
      <c r="BC18" s="8"/>
      <c r="BD18" s="8"/>
      <c r="BE18" s="28"/>
      <c r="BF18" s="29">
        <f t="shared" si="30"/>
        <v>0</v>
      </c>
      <c r="BG18" s="29">
        <f>IF(BG$9=$H18,SUM($BC18:$BD18)-((SUM($BC18:$BD18)-#REF!)/$BQ18)*(J$9-$G18),0)-IF((J$9-$G18)=$BQ18,$BE18,0)</f>
        <v>0</v>
      </c>
      <c r="BH18" s="29">
        <f t="shared" si="31"/>
        <v>0</v>
      </c>
      <c r="BI18" s="29">
        <f t="shared" si="32"/>
        <v>0</v>
      </c>
      <c r="BJ18" s="29">
        <f t="shared" si="33"/>
        <v>0</v>
      </c>
      <c r="BK18" s="29">
        <f t="shared" si="34"/>
        <v>0</v>
      </c>
      <c r="BL18" s="29">
        <f t="shared" si="35"/>
        <v>0</v>
      </c>
      <c r="BM18" s="29">
        <f t="shared" si="36"/>
        <v>0</v>
      </c>
      <c r="BN18" s="29">
        <f t="shared" si="37"/>
        <v>0</v>
      </c>
      <c r="BO18" s="29">
        <f t="shared" si="38"/>
        <v>0</v>
      </c>
      <c r="BP18" s="11">
        <f t="shared" si="39"/>
        <v>0</v>
      </c>
      <c r="BQ18" s="6">
        <v>1</v>
      </c>
      <c r="BR18" s="11">
        <f t="shared" si="40"/>
        <v>0</v>
      </c>
      <c r="BS18" s="30">
        <f t="shared" si="41"/>
        <v>0</v>
      </c>
      <c r="BT18" s="30">
        <f t="shared" si="42"/>
        <v>0</v>
      </c>
      <c r="BU18" s="30">
        <f t="shared" si="43"/>
        <v>0</v>
      </c>
      <c r="BV18" s="30">
        <f t="shared" si="44"/>
        <v>0</v>
      </c>
      <c r="BW18" s="30">
        <f t="shared" si="45"/>
        <v>0</v>
      </c>
      <c r="BX18" s="30">
        <f t="shared" si="46"/>
        <v>0</v>
      </c>
      <c r="BY18" s="30">
        <f t="shared" si="47"/>
        <v>0</v>
      </c>
      <c r="BZ18" s="30">
        <f t="shared" si="48"/>
        <v>0</v>
      </c>
      <c r="CA18" s="30">
        <f t="shared" si="49"/>
        <v>0</v>
      </c>
      <c r="CB18" s="30">
        <f t="shared" si="50"/>
        <v>0</v>
      </c>
      <c r="CC18" s="11">
        <f t="shared" si="51"/>
        <v>0</v>
      </c>
      <c r="CD18" s="30">
        <f>SUM($BF18:BF18)-SUM($BS18:BS18)</f>
        <v>0</v>
      </c>
      <c r="CE18" s="30">
        <f>SUM($BF18:BG18)-SUM($BS18:BT18)</f>
        <v>0</v>
      </c>
      <c r="CF18" s="30">
        <f>SUM($BF18:BH18)-SUM($BS18:BU18)</f>
        <v>0</v>
      </c>
      <c r="CG18" s="30">
        <f>SUM($BF18:BI18)-SUM($BS18:BV18)</f>
        <v>0</v>
      </c>
      <c r="CH18" s="30">
        <f>SUM($BF18:BJ18)-SUM($BS18:BW18)</f>
        <v>0</v>
      </c>
      <c r="CI18" s="30">
        <f>SUM($BF18:BK18)-SUM($BS18:BX18)</f>
        <v>0</v>
      </c>
      <c r="CJ18" s="30">
        <f>SUM($BF18:BL18)-SUM($BS18:BY18)</f>
        <v>0</v>
      </c>
      <c r="CK18" s="30">
        <f>SUM($BF18:BM18)-SUM($BS18:BZ18)</f>
        <v>0</v>
      </c>
      <c r="CL18" s="30">
        <f>SUM($BF18:BN18)-SUM($BS18:CA18)</f>
        <v>0</v>
      </c>
      <c r="CM18" s="30">
        <f>SUM($BF18:BO18)-SUM($BS18:CB18)</f>
        <v>0</v>
      </c>
      <c r="CN18" s="11"/>
      <c r="CP18" s="8">
        <v>0</v>
      </c>
      <c r="CQ18" s="8">
        <v>0</v>
      </c>
      <c r="CR18" s="41">
        <f t="shared" si="52"/>
        <v>0</v>
      </c>
      <c r="CS18" s="41">
        <f t="shared" si="53"/>
        <v>0</v>
      </c>
      <c r="CT18" s="29">
        <f t="shared" si="132"/>
        <v>0</v>
      </c>
      <c r="CU18" s="29">
        <f t="shared" si="133"/>
        <v>0</v>
      </c>
      <c r="CV18" s="29">
        <f t="shared" si="134"/>
        <v>0</v>
      </c>
      <c r="CW18" s="29">
        <f t="shared" si="135"/>
        <v>0</v>
      </c>
      <c r="CX18" s="29">
        <f t="shared" si="136"/>
        <v>0</v>
      </c>
      <c r="CY18" s="29">
        <f t="shared" si="137"/>
        <v>0</v>
      </c>
      <c r="CZ18" s="29">
        <f t="shared" si="138"/>
        <v>0</v>
      </c>
      <c r="DA18" s="29">
        <f t="shared" si="139"/>
        <v>0</v>
      </c>
      <c r="DB18" s="29">
        <f t="shared" si="140"/>
        <v>0</v>
      </c>
      <c r="DC18" s="29">
        <f t="shared" si="141"/>
        <v>0</v>
      </c>
      <c r="DD18" s="11">
        <f t="shared" si="55"/>
        <v>0</v>
      </c>
      <c r="DE18" s="31"/>
      <c r="DF18" s="37">
        <f t="shared" si="56"/>
        <v>0</v>
      </c>
      <c r="DG18" s="29">
        <f t="shared" si="57"/>
        <v>0</v>
      </c>
      <c r="DH18" s="29">
        <f t="shared" si="58"/>
        <v>0</v>
      </c>
      <c r="DI18" s="29">
        <f t="shared" si="59"/>
        <v>0</v>
      </c>
      <c r="DJ18" s="29">
        <f t="shared" si="60"/>
        <v>0</v>
      </c>
      <c r="DK18" s="29">
        <f t="shared" si="61"/>
        <v>0</v>
      </c>
      <c r="DL18" s="29">
        <f t="shared" si="62"/>
        <v>0</v>
      </c>
      <c r="DM18" s="29">
        <f t="shared" si="63"/>
        <v>0</v>
      </c>
      <c r="DN18" s="29">
        <f t="shared" si="64"/>
        <v>0</v>
      </c>
      <c r="DO18" s="29">
        <f t="shared" si="65"/>
        <v>0</v>
      </c>
      <c r="DP18" s="29">
        <f t="shared" si="66"/>
        <v>0</v>
      </c>
      <c r="DQ18" s="11">
        <f t="shared" si="67"/>
        <v>0</v>
      </c>
      <c r="DR18" s="29">
        <f>SUM($CT18:CT18)-SUM($DG18:DG18)</f>
        <v>0</v>
      </c>
      <c r="DS18" s="29">
        <f>SUM($CT18:CU18)-SUM($DG18:DH18)</f>
        <v>0</v>
      </c>
      <c r="DT18" s="29">
        <f>SUM($CT18:CV18)-SUM($DG18:DI18)</f>
        <v>0</v>
      </c>
      <c r="DU18" s="29">
        <f>SUM($CT18:CW18)-SUM($DG18:DJ18)</f>
        <v>0</v>
      </c>
      <c r="DV18" s="29">
        <f>SUM($CT18:CX18)-SUM($DG18:DK18)</f>
        <v>0</v>
      </c>
      <c r="DW18" s="29">
        <f>SUM($CT18:CY18)-SUM($DG18:DL18)</f>
        <v>0</v>
      </c>
      <c r="DX18" s="29">
        <f>SUM($CT18:CZ18)-SUM($DG18:DM18)</f>
        <v>0</v>
      </c>
      <c r="DY18" s="29">
        <f>SUM($CT18:DA18)-SUM($DG18:DN18)</f>
        <v>0</v>
      </c>
      <c r="DZ18" s="29">
        <f>SUM($CT18:DB18)-SUM($DG18:DO18)</f>
        <v>0</v>
      </c>
      <c r="EA18" s="29">
        <f>SUM($CT18:DC18)-SUM($DG18:DP18)</f>
        <v>0</v>
      </c>
      <c r="EB18" s="11"/>
      <c r="ED18" s="32"/>
      <c r="EE18" s="30"/>
      <c r="EF18" s="30"/>
      <c r="EG18" s="30"/>
      <c r="EH18" s="30"/>
      <c r="EI18" s="30"/>
      <c r="EJ18" s="30"/>
      <c r="EK18" s="30"/>
      <c r="EL18" s="30"/>
      <c r="EM18" s="30"/>
      <c r="EN18" s="30"/>
      <c r="EO18" s="11"/>
      <c r="EP18" s="30">
        <f t="shared" si="69"/>
        <v>0</v>
      </c>
      <c r="EQ18" s="30">
        <f t="shared" si="70"/>
        <v>0</v>
      </c>
      <c r="ER18" s="30">
        <f t="shared" si="71"/>
        <v>0</v>
      </c>
      <c r="ES18" s="30">
        <f t="shared" si="72"/>
        <v>0</v>
      </c>
      <c r="ET18" s="30">
        <f t="shared" si="73"/>
        <v>0</v>
      </c>
      <c r="EU18" s="30">
        <f t="shared" si="74"/>
        <v>0</v>
      </c>
      <c r="EV18" s="30">
        <f t="shared" si="75"/>
        <v>0</v>
      </c>
      <c r="EW18" s="30">
        <f t="shared" si="76"/>
        <v>0</v>
      </c>
      <c r="EX18" s="30">
        <f t="shared" si="77"/>
        <v>0</v>
      </c>
      <c r="EY18" s="30">
        <f t="shared" si="78"/>
        <v>0</v>
      </c>
      <c r="EZ18" s="11">
        <f t="shared" si="79"/>
        <v>0</v>
      </c>
      <c r="FB18" s="7"/>
      <c r="FC18" s="30">
        <f t="shared" si="80"/>
        <v>0</v>
      </c>
      <c r="FD18" s="30">
        <f t="shared" si="81"/>
        <v>0</v>
      </c>
      <c r="FE18" s="30">
        <f t="shared" si="82"/>
        <v>0</v>
      </c>
      <c r="FF18" s="30">
        <f t="shared" si="83"/>
        <v>0</v>
      </c>
      <c r="FG18" s="30">
        <f t="shared" si="84"/>
        <v>0</v>
      </c>
      <c r="FH18" s="30">
        <f t="shared" si="85"/>
        <v>0</v>
      </c>
      <c r="FI18" s="30">
        <f t="shared" si="86"/>
        <v>0</v>
      </c>
      <c r="FJ18" s="30">
        <f t="shared" si="87"/>
        <v>0</v>
      </c>
      <c r="FK18" s="30">
        <f t="shared" si="88"/>
        <v>0</v>
      </c>
      <c r="FL18" s="30">
        <f t="shared" si="89"/>
        <v>0</v>
      </c>
      <c r="FM18" s="11">
        <f t="shared" si="90"/>
        <v>0</v>
      </c>
      <c r="FO18" s="8"/>
      <c r="FP18" s="8"/>
      <c r="FQ18" s="8"/>
      <c r="FR18" s="8"/>
      <c r="FS18" s="13">
        <f t="shared" si="91"/>
        <v>0</v>
      </c>
      <c r="FT18" s="13">
        <f t="shared" si="92"/>
        <v>0</v>
      </c>
      <c r="FU18" s="13">
        <f t="shared" si="93"/>
        <v>0</v>
      </c>
      <c r="FV18" s="13">
        <f t="shared" si="94"/>
        <v>0</v>
      </c>
      <c r="FW18" s="3">
        <f t="shared" si="95"/>
        <v>0</v>
      </c>
      <c r="FX18" s="30">
        <f t="shared" si="96"/>
        <v>0</v>
      </c>
      <c r="FY18" s="30">
        <f t="shared" si="97"/>
        <v>0</v>
      </c>
      <c r="FZ18" s="30">
        <f t="shared" si="98"/>
        <v>0</v>
      </c>
      <c r="GA18" s="30">
        <f t="shared" si="99"/>
        <v>0</v>
      </c>
      <c r="GB18" s="30">
        <f t="shared" si="100"/>
        <v>0</v>
      </c>
      <c r="GC18" s="30">
        <f t="shared" si="101"/>
        <v>0</v>
      </c>
      <c r="GD18" s="30">
        <f t="shared" si="102"/>
        <v>0</v>
      </c>
      <c r="GE18" s="30">
        <f t="shared" si="103"/>
        <v>0</v>
      </c>
      <c r="GF18" s="30">
        <f t="shared" si="104"/>
        <v>0</v>
      </c>
      <c r="GG18" s="30">
        <f t="shared" si="105"/>
        <v>0</v>
      </c>
      <c r="GH18" s="11">
        <f t="shared" si="106"/>
        <v>0</v>
      </c>
      <c r="GI18" s="11"/>
      <c r="GJ18" s="6"/>
      <c r="GK18" s="6"/>
      <c r="GL18" s="7"/>
      <c r="GM18" s="3">
        <f t="shared" si="107"/>
        <v>0</v>
      </c>
      <c r="GN18" s="33">
        <f t="shared" si="108"/>
        <v>0</v>
      </c>
      <c r="GO18" s="30">
        <f t="shared" si="109"/>
        <v>0</v>
      </c>
      <c r="GP18" s="30">
        <f t="shared" si="110"/>
        <v>0</v>
      </c>
      <c r="GQ18" s="30">
        <f t="shared" si="111"/>
        <v>0</v>
      </c>
      <c r="GR18" s="30">
        <f t="shared" si="112"/>
        <v>0</v>
      </c>
      <c r="GS18" s="30">
        <f t="shared" si="113"/>
        <v>0</v>
      </c>
      <c r="GT18" s="30">
        <f t="shared" si="114"/>
        <v>0</v>
      </c>
      <c r="GU18" s="30">
        <f t="shared" si="115"/>
        <v>0</v>
      </c>
      <c r="GV18" s="30">
        <f t="shared" si="116"/>
        <v>0</v>
      </c>
      <c r="GW18" s="30">
        <f t="shared" si="117"/>
        <v>0</v>
      </c>
      <c r="GX18" s="30">
        <f t="shared" si="118"/>
        <v>0</v>
      </c>
      <c r="GY18" s="11">
        <f t="shared" si="119"/>
        <v>0</v>
      </c>
      <c r="HA18" s="30">
        <f t="shared" si="120"/>
        <v>0</v>
      </c>
      <c r="HB18" s="30">
        <f t="shared" si="121"/>
        <v>0</v>
      </c>
      <c r="HC18" s="30">
        <f t="shared" si="122"/>
        <v>0</v>
      </c>
      <c r="HD18" s="30">
        <f t="shared" si="123"/>
        <v>0</v>
      </c>
      <c r="HE18" s="30">
        <f t="shared" si="124"/>
        <v>0</v>
      </c>
      <c r="HF18" s="30">
        <f t="shared" si="125"/>
        <v>0</v>
      </c>
      <c r="HG18" s="30">
        <f t="shared" si="126"/>
        <v>0</v>
      </c>
      <c r="HH18" s="30">
        <f t="shared" si="127"/>
        <v>0</v>
      </c>
      <c r="HI18" s="30">
        <f t="shared" si="128"/>
        <v>0</v>
      </c>
      <c r="HJ18" s="30">
        <f t="shared" si="129"/>
        <v>0</v>
      </c>
      <c r="HK18" s="11">
        <f t="shared" si="130"/>
        <v>0</v>
      </c>
    </row>
    <row r="19" spans="1:219" x14ac:dyDescent="0.2">
      <c r="A19" s="12"/>
      <c r="I19" s="34"/>
      <c r="J19" s="34"/>
      <c r="K19" s="34"/>
      <c r="L19" s="34"/>
      <c r="M19" s="34"/>
      <c r="N19" s="34"/>
      <c r="O19" s="34"/>
      <c r="P19" s="34"/>
      <c r="Q19" s="34"/>
      <c r="R19" s="34"/>
      <c r="S19" s="34"/>
      <c r="U19" s="34"/>
      <c r="V19" s="34"/>
      <c r="W19" s="34"/>
      <c r="X19" s="34"/>
      <c r="Y19" s="34"/>
      <c r="Z19" s="34"/>
      <c r="AA19" s="34"/>
      <c r="AB19" s="34"/>
      <c r="AC19" s="34"/>
      <c r="AD19" s="34"/>
      <c r="AE19" s="34"/>
      <c r="AF19" s="34"/>
      <c r="AG19" s="34"/>
      <c r="AH19" s="34"/>
      <c r="AI19" s="34"/>
      <c r="AJ19" s="34"/>
      <c r="AK19" s="34"/>
      <c r="AL19" s="34"/>
      <c r="AM19" s="34"/>
      <c r="AN19" s="34"/>
      <c r="AO19" s="34"/>
      <c r="AQ19" s="34"/>
      <c r="AR19" s="34"/>
      <c r="AS19" s="34"/>
      <c r="AT19" s="34"/>
      <c r="AU19" s="34"/>
      <c r="AV19" s="34"/>
      <c r="AW19" s="34"/>
      <c r="AX19" s="34"/>
      <c r="AY19" s="34"/>
      <c r="AZ19" s="34"/>
    </row>
    <row r="20" spans="1:219" x14ac:dyDescent="0.2">
      <c r="A20" s="12"/>
      <c r="B20" s="2"/>
      <c r="I20" s="35"/>
      <c r="J20" s="35"/>
      <c r="K20" s="35"/>
      <c r="L20" s="35"/>
      <c r="M20" s="35"/>
      <c r="N20" s="35"/>
      <c r="O20" s="35"/>
      <c r="P20" s="35"/>
      <c r="Q20" s="35"/>
      <c r="R20" s="35"/>
      <c r="S20" s="35"/>
      <c r="T20" s="2">
        <f>SUM(T10:T19)</f>
        <v>100</v>
      </c>
      <c r="U20" s="2">
        <f t="shared" ref="U20:AD20" si="142">SUM(U10:U19)</f>
        <v>75</v>
      </c>
      <c r="V20" s="2">
        <f t="shared" si="142"/>
        <v>75</v>
      </c>
      <c r="W20" s="2">
        <f t="shared" si="142"/>
        <v>75</v>
      </c>
      <c r="X20" s="2">
        <f t="shared" si="142"/>
        <v>75</v>
      </c>
      <c r="Y20" s="2">
        <f t="shared" si="142"/>
        <v>75</v>
      </c>
      <c r="Z20" s="2">
        <f t="shared" si="142"/>
        <v>75</v>
      </c>
      <c r="AA20" s="2">
        <f t="shared" si="142"/>
        <v>75</v>
      </c>
      <c r="AB20" s="2">
        <f t="shared" si="142"/>
        <v>75</v>
      </c>
      <c r="AC20" s="2">
        <f t="shared" si="142"/>
        <v>75</v>
      </c>
      <c r="AD20" s="2">
        <f t="shared" si="142"/>
        <v>75</v>
      </c>
      <c r="AE20" s="35"/>
      <c r="AF20" s="35">
        <f t="shared" ref="AF20:AO20" si="143">SUM(AF10:AF19)</f>
        <v>6500</v>
      </c>
      <c r="AG20" s="35">
        <f t="shared" si="143"/>
        <v>6500</v>
      </c>
      <c r="AH20" s="35">
        <f t="shared" si="143"/>
        <v>6500</v>
      </c>
      <c r="AI20" s="35">
        <f t="shared" si="143"/>
        <v>6500</v>
      </c>
      <c r="AJ20" s="35">
        <f t="shared" si="143"/>
        <v>6500</v>
      </c>
      <c r="AK20" s="35">
        <f t="shared" si="143"/>
        <v>6500</v>
      </c>
      <c r="AL20" s="35">
        <f t="shared" si="143"/>
        <v>36500</v>
      </c>
      <c r="AM20" s="35">
        <f t="shared" si="143"/>
        <v>6500</v>
      </c>
      <c r="AN20" s="35">
        <f t="shared" si="143"/>
        <v>6500</v>
      </c>
      <c r="AO20" s="35">
        <f t="shared" si="143"/>
        <v>6500</v>
      </c>
      <c r="AP20" s="35">
        <f>SUM(AP10:AP19)</f>
        <v>95000</v>
      </c>
      <c r="AQ20" s="35">
        <f t="shared" ref="AQ20:AZ20" si="144">SUM(AQ10:AQ19)</f>
        <v>182000</v>
      </c>
      <c r="AR20" s="35">
        <f t="shared" si="144"/>
        <v>182000</v>
      </c>
      <c r="AS20" s="35">
        <f t="shared" si="144"/>
        <v>182000</v>
      </c>
      <c r="AT20" s="35">
        <f t="shared" si="144"/>
        <v>182000</v>
      </c>
      <c r="AU20" s="35">
        <f t="shared" si="144"/>
        <v>182000</v>
      </c>
      <c r="AV20" s="35">
        <f t="shared" si="144"/>
        <v>182000</v>
      </c>
      <c r="AW20" s="35">
        <f t="shared" si="144"/>
        <v>1022000</v>
      </c>
      <c r="AX20" s="35">
        <f t="shared" si="144"/>
        <v>182000</v>
      </c>
      <c r="AY20" s="35">
        <f t="shared" si="144"/>
        <v>182000</v>
      </c>
      <c r="AZ20" s="35">
        <f t="shared" si="144"/>
        <v>182000</v>
      </c>
      <c r="BA20" s="35">
        <f>SUM(BA10:BA19)</f>
        <v>2660000</v>
      </c>
      <c r="BF20" s="10">
        <f t="shared" ref="BF20:BP20" si="145">SUM(BF10:BF19)</f>
        <v>872500</v>
      </c>
      <c r="BG20" s="10">
        <f t="shared" si="145"/>
        <v>0</v>
      </c>
      <c r="BH20" s="10">
        <f t="shared" si="145"/>
        <v>0</v>
      </c>
      <c r="BI20" s="10">
        <f t="shared" si="145"/>
        <v>0</v>
      </c>
      <c r="BJ20" s="10">
        <f t="shared" si="145"/>
        <v>0</v>
      </c>
      <c r="BK20" s="10">
        <f t="shared" si="145"/>
        <v>445000</v>
      </c>
      <c r="BL20" s="10">
        <f t="shared" si="145"/>
        <v>0</v>
      </c>
      <c r="BM20" s="10">
        <f t="shared" si="145"/>
        <v>0</v>
      </c>
      <c r="BN20" s="10">
        <f t="shared" si="145"/>
        <v>0</v>
      </c>
      <c r="BO20" s="10">
        <f t="shared" si="145"/>
        <v>0</v>
      </c>
      <c r="BP20" s="10">
        <f t="shared" si="145"/>
        <v>1317500</v>
      </c>
      <c r="BS20" s="10">
        <f t="shared" ref="BS20:CN20" si="146">SUM(BS10:BS19)</f>
        <v>80000</v>
      </c>
      <c r="BT20" s="10">
        <f t="shared" si="146"/>
        <v>80000</v>
      </c>
      <c r="BU20" s="10">
        <f t="shared" si="146"/>
        <v>80000</v>
      </c>
      <c r="BV20" s="10">
        <f t="shared" si="146"/>
        <v>80000</v>
      </c>
      <c r="BW20" s="10">
        <f t="shared" si="146"/>
        <v>80000</v>
      </c>
      <c r="BX20" s="10">
        <f t="shared" si="146"/>
        <v>86500</v>
      </c>
      <c r="BY20" s="10">
        <f t="shared" si="146"/>
        <v>86500</v>
      </c>
      <c r="BZ20" s="10">
        <f t="shared" si="146"/>
        <v>86500</v>
      </c>
      <c r="CA20" s="10">
        <f t="shared" si="146"/>
        <v>86500</v>
      </c>
      <c r="CB20" s="10">
        <f t="shared" si="146"/>
        <v>86500</v>
      </c>
      <c r="CC20" s="10">
        <f t="shared" si="146"/>
        <v>832500</v>
      </c>
      <c r="CD20" s="10">
        <f t="shared" si="146"/>
        <v>792500</v>
      </c>
      <c r="CE20" s="10">
        <f t="shared" si="146"/>
        <v>712500</v>
      </c>
      <c r="CF20" s="10">
        <f t="shared" si="146"/>
        <v>632500</v>
      </c>
      <c r="CG20" s="10">
        <f t="shared" si="146"/>
        <v>552500</v>
      </c>
      <c r="CH20" s="10">
        <f t="shared" si="146"/>
        <v>472500</v>
      </c>
      <c r="CI20" s="10">
        <f t="shared" si="146"/>
        <v>831000</v>
      </c>
      <c r="CJ20" s="10">
        <f t="shared" si="146"/>
        <v>744500</v>
      </c>
      <c r="CK20" s="10">
        <f t="shared" si="146"/>
        <v>658000</v>
      </c>
      <c r="CL20" s="10">
        <f t="shared" si="146"/>
        <v>571500</v>
      </c>
      <c r="CM20" s="10">
        <f t="shared" si="146"/>
        <v>485000</v>
      </c>
      <c r="CN20" s="10">
        <f t="shared" si="146"/>
        <v>0</v>
      </c>
      <c r="CT20" s="10">
        <f t="shared" ref="CT20:DD20" si="147">SUM(CT10:CT19)</f>
        <v>1250000</v>
      </c>
      <c r="CU20" s="10">
        <f t="shared" si="147"/>
        <v>0</v>
      </c>
      <c r="CV20" s="10">
        <f t="shared" si="147"/>
        <v>0</v>
      </c>
      <c r="CW20" s="10">
        <f t="shared" si="147"/>
        <v>0</v>
      </c>
      <c r="CX20" s="10">
        <f t="shared" si="147"/>
        <v>0</v>
      </c>
      <c r="CY20" s="10">
        <f t="shared" si="147"/>
        <v>1250000</v>
      </c>
      <c r="CZ20" s="10">
        <f t="shared" si="147"/>
        <v>0</v>
      </c>
      <c r="DA20" s="10">
        <f t="shared" si="147"/>
        <v>0</v>
      </c>
      <c r="DB20" s="10">
        <f t="shared" si="147"/>
        <v>0</v>
      </c>
      <c r="DC20" s="10">
        <f t="shared" si="147"/>
        <v>0</v>
      </c>
      <c r="DD20" s="10">
        <f t="shared" si="147"/>
        <v>2500000</v>
      </c>
      <c r="DG20" s="10">
        <f t="shared" ref="DG20:EB20" si="148">SUM(DG10:DG19)</f>
        <v>166666.66666666666</v>
      </c>
      <c r="DH20" s="10">
        <f t="shared" si="148"/>
        <v>166666.66666666666</v>
      </c>
      <c r="DI20" s="10">
        <f t="shared" si="148"/>
        <v>166666.66666666666</v>
      </c>
      <c r="DJ20" s="10">
        <f t="shared" si="148"/>
        <v>166666.66666666666</v>
      </c>
      <c r="DK20" s="10">
        <f t="shared" si="148"/>
        <v>166666.66666666666</v>
      </c>
      <c r="DL20" s="10">
        <f t="shared" si="148"/>
        <v>333333.33333333331</v>
      </c>
      <c r="DM20" s="10">
        <f t="shared" si="148"/>
        <v>333333.33333333331</v>
      </c>
      <c r="DN20" s="10">
        <f t="shared" si="148"/>
        <v>333333.33333333331</v>
      </c>
      <c r="DO20" s="10">
        <f t="shared" si="148"/>
        <v>333333.33333333331</v>
      </c>
      <c r="DP20" s="10">
        <f t="shared" si="148"/>
        <v>333333.33333333331</v>
      </c>
      <c r="DQ20" s="10">
        <f t="shared" si="148"/>
        <v>2500000</v>
      </c>
      <c r="DR20" s="10">
        <f t="shared" si="148"/>
        <v>1083333.3333333333</v>
      </c>
      <c r="DS20" s="10">
        <f t="shared" si="148"/>
        <v>916666.66666666674</v>
      </c>
      <c r="DT20" s="10">
        <f t="shared" si="148"/>
        <v>750000</v>
      </c>
      <c r="DU20" s="10">
        <f t="shared" si="148"/>
        <v>583333.33333333337</v>
      </c>
      <c r="DV20" s="10">
        <f t="shared" si="148"/>
        <v>416666.66666666674</v>
      </c>
      <c r="DW20" s="10">
        <f t="shared" si="148"/>
        <v>1333333.3333333335</v>
      </c>
      <c r="DX20" s="10">
        <f t="shared" si="148"/>
        <v>1000000.0000000002</v>
      </c>
      <c r="DY20" s="10">
        <f t="shared" si="148"/>
        <v>666666.66666666674</v>
      </c>
      <c r="DZ20" s="10">
        <f t="shared" si="148"/>
        <v>333333.33333333337</v>
      </c>
      <c r="EA20" s="10">
        <f t="shared" si="148"/>
        <v>0</v>
      </c>
      <c r="EB20" s="10">
        <f t="shared" si="148"/>
        <v>0</v>
      </c>
      <c r="EE20" s="10">
        <f t="shared" ref="EE20:EZ20" si="149">SUM(EE10:EE19)</f>
        <v>383000</v>
      </c>
      <c r="EF20" s="10">
        <f t="shared" si="149"/>
        <v>334000</v>
      </c>
      <c r="EG20" s="10">
        <f t="shared" si="149"/>
        <v>285000</v>
      </c>
      <c r="EH20" s="10">
        <f t="shared" si="149"/>
        <v>236000</v>
      </c>
      <c r="EI20" s="10">
        <f t="shared" si="149"/>
        <v>187000</v>
      </c>
      <c r="EJ20" s="10">
        <f t="shared" si="149"/>
        <v>1288083.3333333333</v>
      </c>
      <c r="EK20" s="10">
        <f t="shared" si="149"/>
        <v>1149250</v>
      </c>
      <c r="EL20" s="10">
        <f t="shared" si="149"/>
        <v>1010416.6666666666</v>
      </c>
      <c r="EM20" s="10">
        <f t="shared" si="149"/>
        <v>871583.33333333326</v>
      </c>
      <c r="EN20" s="10">
        <f t="shared" si="149"/>
        <v>732750</v>
      </c>
      <c r="EO20" s="10">
        <f t="shared" si="149"/>
        <v>0</v>
      </c>
      <c r="EP20" s="10">
        <f t="shared" si="149"/>
        <v>11490</v>
      </c>
      <c r="EQ20" s="10">
        <f t="shared" si="149"/>
        <v>10020</v>
      </c>
      <c r="ER20" s="10">
        <f t="shared" si="149"/>
        <v>8550</v>
      </c>
      <c r="ES20" s="10">
        <f t="shared" si="149"/>
        <v>7080</v>
      </c>
      <c r="ET20" s="10">
        <f t="shared" si="149"/>
        <v>5610</v>
      </c>
      <c r="EU20" s="10">
        <f t="shared" si="149"/>
        <v>38642.5</v>
      </c>
      <c r="EV20" s="10">
        <f t="shared" si="149"/>
        <v>34477.5</v>
      </c>
      <c r="EW20" s="10">
        <f t="shared" si="149"/>
        <v>30312.499999999996</v>
      </c>
      <c r="EX20" s="10">
        <f t="shared" si="149"/>
        <v>26147.499999999996</v>
      </c>
      <c r="EY20" s="10">
        <f t="shared" si="149"/>
        <v>21982.5</v>
      </c>
      <c r="EZ20" s="10">
        <f t="shared" si="149"/>
        <v>194312.5</v>
      </c>
      <c r="FC20" s="10">
        <f t="shared" ref="FC20:FM20" si="150">SUM(FC10:FC19)</f>
        <v>29120</v>
      </c>
      <c r="FD20" s="10">
        <f t="shared" si="150"/>
        <v>29120</v>
      </c>
      <c r="FE20" s="10">
        <f t="shared" si="150"/>
        <v>29120</v>
      </c>
      <c r="FF20" s="10">
        <f t="shared" si="150"/>
        <v>29120</v>
      </c>
      <c r="FG20" s="10">
        <f t="shared" si="150"/>
        <v>29120</v>
      </c>
      <c r="FH20" s="10">
        <f t="shared" si="150"/>
        <v>29120</v>
      </c>
      <c r="FI20" s="10">
        <f t="shared" si="150"/>
        <v>163520</v>
      </c>
      <c r="FJ20" s="10">
        <f t="shared" si="150"/>
        <v>29120</v>
      </c>
      <c r="FK20" s="10">
        <f t="shared" si="150"/>
        <v>29120</v>
      </c>
      <c r="FL20" s="10">
        <f t="shared" si="150"/>
        <v>29120</v>
      </c>
      <c r="FM20" s="10">
        <f t="shared" si="150"/>
        <v>425600</v>
      </c>
      <c r="FO20" s="2"/>
      <c r="FP20" s="2"/>
      <c r="FQ20" s="2"/>
      <c r="FR20" s="2"/>
      <c r="FS20" s="10">
        <f t="shared" ref="FS20:GH20" si="151">SUM(FS10:FS19)</f>
        <v>37500</v>
      </c>
      <c r="FT20" s="10">
        <f t="shared" si="151"/>
        <v>75000</v>
      </c>
      <c r="FU20" s="10">
        <f t="shared" si="151"/>
        <v>75000</v>
      </c>
      <c r="FV20" s="10">
        <f t="shared" si="151"/>
        <v>7500</v>
      </c>
      <c r="FW20" s="10">
        <f t="shared" si="151"/>
        <v>195000</v>
      </c>
      <c r="FX20" s="10">
        <f t="shared" si="151"/>
        <v>130000</v>
      </c>
      <c r="FY20" s="10">
        <f t="shared" si="151"/>
        <v>130000</v>
      </c>
      <c r="FZ20" s="10">
        <f t="shared" si="151"/>
        <v>130000</v>
      </c>
      <c r="GA20" s="10">
        <f t="shared" si="151"/>
        <v>130000</v>
      </c>
      <c r="GB20" s="10">
        <f t="shared" si="151"/>
        <v>130000</v>
      </c>
      <c r="GC20" s="10">
        <f t="shared" si="151"/>
        <v>130000</v>
      </c>
      <c r="GD20" s="10">
        <f t="shared" si="151"/>
        <v>130000</v>
      </c>
      <c r="GE20" s="10">
        <f t="shared" si="151"/>
        <v>130000</v>
      </c>
      <c r="GF20" s="10">
        <f t="shared" si="151"/>
        <v>130000</v>
      </c>
      <c r="GG20" s="10">
        <f t="shared" si="151"/>
        <v>130000</v>
      </c>
      <c r="GH20" s="10">
        <f t="shared" si="151"/>
        <v>1300000</v>
      </c>
      <c r="GM20" s="4">
        <f t="shared" ref="GM20:GY20" si="152">SUM(GM10:GM19)</f>
        <v>2716000</v>
      </c>
      <c r="GN20" s="10">
        <f t="shared" si="152"/>
        <v>826350</v>
      </c>
      <c r="GO20" s="10">
        <f t="shared" si="152"/>
        <v>485100.00000000006</v>
      </c>
      <c r="GP20" s="10">
        <f t="shared" si="152"/>
        <v>485100.00000000006</v>
      </c>
      <c r="GQ20" s="10">
        <f t="shared" si="152"/>
        <v>485100.00000000006</v>
      </c>
      <c r="GR20" s="10">
        <f t="shared" si="152"/>
        <v>485100.00000000006</v>
      </c>
      <c r="GS20" s="10">
        <f t="shared" si="152"/>
        <v>485100.00000000006</v>
      </c>
      <c r="GT20" s="10">
        <f t="shared" si="152"/>
        <v>726250</v>
      </c>
      <c r="GU20" s="10">
        <f t="shared" si="152"/>
        <v>726250</v>
      </c>
      <c r="GV20" s="10">
        <f t="shared" si="152"/>
        <v>726250</v>
      </c>
      <c r="GW20" s="10">
        <f t="shared" si="152"/>
        <v>726250</v>
      </c>
      <c r="GX20" s="10">
        <f t="shared" si="152"/>
        <v>726250</v>
      </c>
      <c r="GY20" s="10">
        <f t="shared" si="152"/>
        <v>6056750.0000000009</v>
      </c>
      <c r="HA20" s="10">
        <f t="shared" ref="HA20:HK20" si="153">SUM(HA10:HA19)</f>
        <v>1244766.6666666667</v>
      </c>
      <c r="HB20" s="10">
        <f t="shared" si="153"/>
        <v>1195766.6666666667</v>
      </c>
      <c r="HC20" s="10">
        <f t="shared" si="153"/>
        <v>1146766.6666666667</v>
      </c>
      <c r="HD20" s="10">
        <f t="shared" si="153"/>
        <v>1097766.6666666667</v>
      </c>
      <c r="HE20" s="10">
        <f t="shared" si="153"/>
        <v>1048766.6666666667</v>
      </c>
      <c r="HF20" s="10">
        <f t="shared" si="153"/>
        <v>2564166.6666666665</v>
      </c>
      <c r="HG20" s="10">
        <f t="shared" si="153"/>
        <v>2425333.3333333335</v>
      </c>
      <c r="HH20" s="10">
        <f t="shared" si="153"/>
        <v>2286500</v>
      </c>
      <c r="HI20" s="10">
        <f t="shared" si="153"/>
        <v>2147666.6666666665</v>
      </c>
      <c r="HJ20" s="10">
        <f t="shared" si="153"/>
        <v>2008833.3333333333</v>
      </c>
      <c r="HK20" s="10">
        <f t="shared" si="153"/>
        <v>17166333.333333332</v>
      </c>
    </row>
    <row r="21" spans="1:219" x14ac:dyDescent="0.2">
      <c r="A21" s="12"/>
      <c r="B21" s="2"/>
      <c r="I21" s="35"/>
      <c r="J21" s="35"/>
      <c r="K21" s="35"/>
      <c r="L21" s="35"/>
      <c r="M21" s="35"/>
      <c r="N21" s="35"/>
      <c r="O21" s="35"/>
      <c r="P21" s="35"/>
      <c r="Q21" s="35"/>
      <c r="R21" s="35"/>
      <c r="S21" s="35"/>
      <c r="T21" s="2"/>
      <c r="U21" s="2"/>
      <c r="V21" s="2"/>
      <c r="W21" s="2"/>
      <c r="X21" s="2"/>
      <c r="Y21" s="2"/>
      <c r="Z21" s="2"/>
      <c r="AA21" s="2"/>
      <c r="AB21" s="2"/>
      <c r="AC21" s="2"/>
      <c r="AD21" s="2"/>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F21" s="10"/>
      <c r="BG21" s="10"/>
      <c r="BH21" s="10"/>
      <c r="BI21" s="10"/>
      <c r="BJ21" s="10"/>
      <c r="BK21" s="10"/>
      <c r="BL21" s="10"/>
      <c r="BM21" s="10"/>
      <c r="BN21" s="10"/>
      <c r="BO21" s="10"/>
      <c r="BP21" s="10"/>
      <c r="BS21" s="10"/>
      <c r="BT21" s="10"/>
      <c r="BU21" s="10"/>
      <c r="BV21" s="10"/>
      <c r="BW21" s="10"/>
      <c r="BX21" s="10"/>
      <c r="BY21" s="10"/>
      <c r="BZ21" s="10"/>
      <c r="CA21" s="10"/>
      <c r="CB21" s="10"/>
      <c r="CC21" s="10"/>
      <c r="CD21" s="10"/>
      <c r="CE21" s="10"/>
      <c r="CF21" s="10"/>
      <c r="CG21" s="10"/>
      <c r="CH21" s="10"/>
      <c r="CI21" s="10"/>
      <c r="CJ21" s="10"/>
      <c r="CK21" s="10"/>
      <c r="CL21" s="10"/>
      <c r="CM21" s="10"/>
      <c r="CN21" s="10"/>
      <c r="CT21" s="10"/>
      <c r="CU21" s="10"/>
      <c r="CV21" s="10"/>
      <c r="CW21" s="10"/>
      <c r="CX21" s="10"/>
      <c r="CY21" s="10"/>
      <c r="CZ21" s="10"/>
      <c r="DA21" s="10"/>
      <c r="DB21" s="10"/>
      <c r="DC21" s="10"/>
      <c r="DD21" s="10"/>
      <c r="DG21" s="10"/>
      <c r="DH21" s="10"/>
      <c r="DI21" s="10"/>
      <c r="DJ21" s="10"/>
      <c r="DK21" s="10"/>
      <c r="DL21" s="10"/>
      <c r="DM21" s="10"/>
      <c r="DN21" s="10"/>
      <c r="DO21" s="10"/>
      <c r="DP21" s="10"/>
      <c r="DQ21" s="10"/>
      <c r="DR21" s="10"/>
      <c r="DS21" s="10"/>
      <c r="DT21" s="10"/>
      <c r="DU21" s="10"/>
      <c r="DV21" s="10"/>
      <c r="DW21" s="10"/>
      <c r="DX21" s="10"/>
      <c r="DY21" s="10"/>
      <c r="DZ21" s="10"/>
      <c r="EA21" s="10"/>
      <c r="EB21" s="10"/>
      <c r="EE21" s="10"/>
      <c r="EF21" s="10"/>
      <c r="EG21" s="10"/>
      <c r="EH21" s="10"/>
      <c r="EI21" s="10"/>
      <c r="EJ21" s="10"/>
      <c r="EK21" s="10"/>
      <c r="EL21" s="10"/>
      <c r="EM21" s="10"/>
      <c r="EN21" s="10"/>
      <c r="EO21" s="10"/>
      <c r="EP21" s="10"/>
      <c r="EQ21" s="10"/>
      <c r="ER21" s="10"/>
      <c r="ES21" s="10"/>
      <c r="ET21" s="10"/>
      <c r="EU21" s="10"/>
      <c r="EV21" s="10"/>
      <c r="EW21" s="10"/>
      <c r="EX21" s="10"/>
      <c r="EY21" s="10"/>
      <c r="EZ21" s="10"/>
      <c r="FC21" s="10"/>
      <c r="FD21" s="10"/>
      <c r="FE21" s="10"/>
      <c r="FF21" s="10"/>
      <c r="FG21" s="10"/>
      <c r="FH21" s="10"/>
      <c r="FI21" s="10"/>
      <c r="FJ21" s="10"/>
      <c r="FK21" s="10"/>
      <c r="FL21" s="10"/>
      <c r="FM21" s="10"/>
      <c r="FO21" s="2"/>
      <c r="FP21" s="2"/>
      <c r="FQ21" s="2"/>
      <c r="FR21" s="2"/>
      <c r="FS21" s="10"/>
      <c r="FT21" s="10"/>
      <c r="FU21" s="10"/>
      <c r="FV21" s="10"/>
      <c r="FW21" s="10"/>
      <c r="FX21" s="10"/>
      <c r="FY21" s="10"/>
      <c r="FZ21" s="10"/>
      <c r="GA21" s="10"/>
      <c r="GB21" s="10"/>
      <c r="GC21" s="10"/>
      <c r="GD21" s="10"/>
      <c r="GE21" s="10"/>
      <c r="GF21" s="10"/>
      <c r="GG21" s="10"/>
      <c r="GH21" s="10"/>
      <c r="GM21" s="4"/>
      <c r="GN21" s="10"/>
      <c r="GO21" s="10"/>
      <c r="GP21" s="10"/>
      <c r="GQ21" s="10"/>
      <c r="GR21" s="10"/>
      <c r="GS21" s="10"/>
      <c r="GT21" s="10"/>
      <c r="GU21" s="10"/>
      <c r="GV21" s="10"/>
      <c r="GW21" s="10"/>
      <c r="GX21" s="10"/>
      <c r="GY21" s="10"/>
      <c r="HA21" s="10"/>
      <c r="HB21" s="10"/>
      <c r="HC21" s="10"/>
      <c r="HD21" s="10"/>
      <c r="HE21" s="10"/>
      <c r="HF21" s="10"/>
      <c r="HG21" s="10"/>
      <c r="HH21" s="10"/>
      <c r="HI21" s="10"/>
      <c r="HJ21" s="10"/>
      <c r="HK21" s="10"/>
    </row>
    <row r="22" spans="1:219" ht="16.2" x14ac:dyDescent="0.3">
      <c r="A22" s="12"/>
      <c r="B22" s="24" t="s">
        <v>73</v>
      </c>
      <c r="BC22" s="24" t="s">
        <v>7</v>
      </c>
      <c r="FB22" s="24" t="s">
        <v>74</v>
      </c>
      <c r="FO22" s="24" t="s">
        <v>11</v>
      </c>
      <c r="GJ22" s="24" t="s">
        <v>12</v>
      </c>
      <c r="HA22" s="24" t="s">
        <v>13</v>
      </c>
    </row>
    <row r="23" spans="1:219" x14ac:dyDescent="0.2">
      <c r="A23" s="12"/>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FB23" s="5"/>
      <c r="FC23" s="5"/>
      <c r="FD23" s="5"/>
      <c r="FE23" s="5"/>
      <c r="FF23" s="5"/>
      <c r="FG23" s="5"/>
      <c r="FH23" s="5"/>
      <c r="FI23" s="5"/>
      <c r="FJ23" s="5"/>
      <c r="FK23" s="5"/>
      <c r="FL23" s="5"/>
      <c r="FM23" s="5"/>
      <c r="FO23" s="5"/>
      <c r="FP23" s="5"/>
      <c r="FQ23" s="5"/>
      <c r="FR23" s="5"/>
      <c r="FS23" s="5"/>
      <c r="FT23" s="5"/>
      <c r="FU23" s="5"/>
      <c r="FV23" s="5"/>
      <c r="FW23" s="5"/>
      <c r="FX23" s="5"/>
      <c r="FY23" s="5"/>
      <c r="FZ23" s="5"/>
      <c r="GA23" s="5"/>
      <c r="GB23" s="5"/>
      <c r="GC23" s="5"/>
      <c r="GD23" s="5"/>
      <c r="GE23" s="5"/>
      <c r="GF23" s="5"/>
      <c r="GG23" s="5"/>
      <c r="GH23" s="5"/>
      <c r="GJ23" s="5"/>
      <c r="GK23" s="5"/>
      <c r="GL23" s="5"/>
      <c r="GM23" s="5"/>
      <c r="GN23" s="5"/>
      <c r="GO23" s="5"/>
      <c r="GP23" s="5"/>
      <c r="GQ23" s="5"/>
      <c r="GR23" s="5"/>
      <c r="GS23" s="5"/>
      <c r="GT23" s="5"/>
      <c r="GU23" s="5"/>
      <c r="GV23" s="5"/>
      <c r="GW23" s="5"/>
      <c r="GX23" s="5"/>
      <c r="GY23" s="5"/>
      <c r="HA23" s="5"/>
      <c r="HB23" s="5"/>
      <c r="HC23" s="5"/>
      <c r="HD23" s="5"/>
      <c r="HE23" s="5"/>
      <c r="HF23" s="5"/>
      <c r="HG23" s="5"/>
      <c r="HH23" s="5"/>
      <c r="HI23" s="5"/>
      <c r="HJ23" s="5"/>
      <c r="HK23" s="5"/>
    </row>
    <row r="24" spans="1:219" s="15" customFormat="1" x14ac:dyDescent="0.2">
      <c r="A24" s="14"/>
      <c r="B24" s="14"/>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s="14"/>
      <c r="ED24"/>
      <c r="EE24"/>
      <c r="EF24"/>
      <c r="EG24"/>
      <c r="EH24"/>
      <c r="EI24"/>
      <c r="EJ24"/>
      <c r="EK24"/>
      <c r="EL24"/>
      <c r="EM24"/>
      <c r="EN24"/>
      <c r="EO24"/>
      <c r="EP24"/>
      <c r="EQ24"/>
      <c r="ER24"/>
      <c r="ES24"/>
      <c r="ET24"/>
      <c r="EU24"/>
      <c r="EV24"/>
      <c r="EW24"/>
      <c r="EX24"/>
      <c r="EY24"/>
      <c r="EZ24"/>
      <c r="FA2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HA24" s="14"/>
      <c r="HB24" s="14"/>
      <c r="HC24" s="14"/>
      <c r="HD24" s="14"/>
      <c r="HE24" s="14"/>
      <c r="HF24" s="14"/>
      <c r="HG24" s="14"/>
      <c r="HH24" s="14"/>
      <c r="HI24" s="14"/>
      <c r="HJ24" s="14"/>
      <c r="HK24" s="14"/>
    </row>
    <row r="25" spans="1:219" ht="51" x14ac:dyDescent="0.2">
      <c r="A25" s="12"/>
      <c r="B25" s="9" t="s">
        <v>14</v>
      </c>
      <c r="C25" s="9" t="s">
        <v>15</v>
      </c>
      <c r="D25" s="9" t="s">
        <v>16</v>
      </c>
      <c r="E25" s="9" t="s">
        <v>17</v>
      </c>
      <c r="F25" s="9" t="s">
        <v>18</v>
      </c>
      <c r="G25" s="9" t="s">
        <v>19</v>
      </c>
      <c r="H25" s="9" t="s">
        <v>20</v>
      </c>
      <c r="I25" s="25">
        <v>2021</v>
      </c>
      <c r="J25" s="25">
        <v>2022</v>
      </c>
      <c r="K25" s="25">
        <v>2023</v>
      </c>
      <c r="L25" s="25">
        <v>2024</v>
      </c>
      <c r="M25" s="25">
        <v>2025</v>
      </c>
      <c r="N25" s="25">
        <v>2026</v>
      </c>
      <c r="O25" s="25">
        <v>2027</v>
      </c>
      <c r="P25" s="25">
        <v>2028</v>
      </c>
      <c r="Q25" s="25">
        <v>2029</v>
      </c>
      <c r="R25" s="25">
        <v>2030</v>
      </c>
      <c r="S25" s="9" t="s">
        <v>21</v>
      </c>
      <c r="T25" s="9" t="s">
        <v>22</v>
      </c>
      <c r="U25" s="25">
        <f>$I$9</f>
        <v>2021</v>
      </c>
      <c r="V25" s="25">
        <f>U25+1</f>
        <v>2022</v>
      </c>
      <c r="W25" s="25">
        <f t="shared" ref="W25:AD25" si="154">V25+1</f>
        <v>2023</v>
      </c>
      <c r="X25" s="25">
        <f t="shared" si="154"/>
        <v>2024</v>
      </c>
      <c r="Y25" s="25">
        <f t="shared" si="154"/>
        <v>2025</v>
      </c>
      <c r="Z25" s="25">
        <f t="shared" si="154"/>
        <v>2026</v>
      </c>
      <c r="AA25" s="25">
        <f t="shared" si="154"/>
        <v>2027</v>
      </c>
      <c r="AB25" s="25">
        <f t="shared" si="154"/>
        <v>2028</v>
      </c>
      <c r="AC25" s="25">
        <f t="shared" si="154"/>
        <v>2029</v>
      </c>
      <c r="AD25" s="25">
        <f t="shared" si="154"/>
        <v>2030</v>
      </c>
      <c r="AE25" s="9" t="s">
        <v>23</v>
      </c>
      <c r="AF25" s="25">
        <f>$I$9</f>
        <v>2021</v>
      </c>
      <c r="AG25" s="25">
        <f>AF25+1</f>
        <v>2022</v>
      </c>
      <c r="AH25" s="25">
        <f t="shared" ref="AH25:AO25" si="155">AG25+1</f>
        <v>2023</v>
      </c>
      <c r="AI25" s="25">
        <f t="shared" si="155"/>
        <v>2024</v>
      </c>
      <c r="AJ25" s="25">
        <f t="shared" si="155"/>
        <v>2025</v>
      </c>
      <c r="AK25" s="25">
        <f t="shared" si="155"/>
        <v>2026</v>
      </c>
      <c r="AL25" s="25">
        <f t="shared" si="155"/>
        <v>2027</v>
      </c>
      <c r="AM25" s="25">
        <f t="shared" si="155"/>
        <v>2028</v>
      </c>
      <c r="AN25" s="25">
        <f t="shared" si="155"/>
        <v>2029</v>
      </c>
      <c r="AO25" s="25">
        <f t="shared" si="155"/>
        <v>2030</v>
      </c>
      <c r="AP25" s="9" t="s">
        <v>24</v>
      </c>
      <c r="AQ25" s="25">
        <f>$I$9</f>
        <v>2021</v>
      </c>
      <c r="AR25" s="25">
        <f>AQ25+1</f>
        <v>2022</v>
      </c>
      <c r="AS25" s="25">
        <f t="shared" ref="AS25:AZ25" si="156">AR25+1</f>
        <v>2023</v>
      </c>
      <c r="AT25" s="25">
        <f t="shared" si="156"/>
        <v>2024</v>
      </c>
      <c r="AU25" s="25">
        <f t="shared" si="156"/>
        <v>2025</v>
      </c>
      <c r="AV25" s="25">
        <f t="shared" si="156"/>
        <v>2026</v>
      </c>
      <c r="AW25" s="25">
        <f t="shared" si="156"/>
        <v>2027</v>
      </c>
      <c r="AX25" s="25">
        <f t="shared" si="156"/>
        <v>2028</v>
      </c>
      <c r="AY25" s="25">
        <f t="shared" si="156"/>
        <v>2029</v>
      </c>
      <c r="AZ25" s="25">
        <f t="shared" si="156"/>
        <v>2030</v>
      </c>
      <c r="BA25" s="9" t="s">
        <v>25</v>
      </c>
      <c r="BC25" s="9" t="s">
        <v>75</v>
      </c>
      <c r="BD25" s="9" t="s">
        <v>76</v>
      </c>
      <c r="BE25" s="9" t="s">
        <v>77</v>
      </c>
      <c r="BS25" s="25">
        <f>$I$9</f>
        <v>2021</v>
      </c>
      <c r="BT25" s="25">
        <f>BS25+1</f>
        <v>2022</v>
      </c>
      <c r="BU25" s="25">
        <f t="shared" ref="BU25:CB25" si="157">BT25+1</f>
        <v>2023</v>
      </c>
      <c r="BV25" s="25">
        <f t="shared" si="157"/>
        <v>2024</v>
      </c>
      <c r="BW25" s="25">
        <f t="shared" si="157"/>
        <v>2025</v>
      </c>
      <c r="BX25" s="25">
        <f t="shared" si="157"/>
        <v>2026</v>
      </c>
      <c r="BY25" s="25">
        <f t="shared" si="157"/>
        <v>2027</v>
      </c>
      <c r="BZ25" s="25">
        <f t="shared" si="157"/>
        <v>2028</v>
      </c>
      <c r="CA25" s="25">
        <f t="shared" si="157"/>
        <v>2029</v>
      </c>
      <c r="CB25" s="25">
        <f t="shared" si="157"/>
        <v>2030</v>
      </c>
      <c r="CC25" s="9" t="s">
        <v>78</v>
      </c>
      <c r="FB25" s="9" t="s">
        <v>46</v>
      </c>
      <c r="FC25" s="25">
        <f>$I$9</f>
        <v>2021</v>
      </c>
      <c r="FD25" s="25">
        <f>FC25+1</f>
        <v>2022</v>
      </c>
      <c r="FE25" s="25">
        <f t="shared" ref="FE25:FL25" si="158">FD25+1</f>
        <v>2023</v>
      </c>
      <c r="FF25" s="25">
        <f t="shared" si="158"/>
        <v>2024</v>
      </c>
      <c r="FG25" s="25">
        <f t="shared" si="158"/>
        <v>2025</v>
      </c>
      <c r="FH25" s="25">
        <f t="shared" si="158"/>
        <v>2026</v>
      </c>
      <c r="FI25" s="25">
        <f t="shared" si="158"/>
        <v>2027</v>
      </c>
      <c r="FJ25" s="25">
        <f t="shared" si="158"/>
        <v>2028</v>
      </c>
      <c r="FK25" s="25">
        <f t="shared" si="158"/>
        <v>2029</v>
      </c>
      <c r="FL25" s="25">
        <f t="shared" si="158"/>
        <v>2030</v>
      </c>
      <c r="FM25" s="9" t="s">
        <v>47</v>
      </c>
      <c r="FO25" s="9" t="s">
        <v>48</v>
      </c>
      <c r="FP25" s="9" t="s">
        <v>49</v>
      </c>
      <c r="FQ25" s="9" t="s">
        <v>50</v>
      </c>
      <c r="FR25" s="9" t="s">
        <v>51</v>
      </c>
      <c r="FS25" s="9" t="s">
        <v>52</v>
      </c>
      <c r="FT25" s="9" t="s">
        <v>53</v>
      </c>
      <c r="FU25" s="9" t="s">
        <v>54</v>
      </c>
      <c r="FV25" s="9" t="s">
        <v>55</v>
      </c>
      <c r="FW25" s="9" t="s">
        <v>56</v>
      </c>
      <c r="FX25" s="25">
        <f>$I$9</f>
        <v>2021</v>
      </c>
      <c r="FY25" s="25">
        <f>FX25+1</f>
        <v>2022</v>
      </c>
      <c r="FZ25" s="25">
        <f t="shared" ref="FZ25:GG25" si="159">FY25+1</f>
        <v>2023</v>
      </c>
      <c r="GA25" s="25">
        <f t="shared" si="159"/>
        <v>2024</v>
      </c>
      <c r="GB25" s="25">
        <f t="shared" si="159"/>
        <v>2025</v>
      </c>
      <c r="GC25" s="25">
        <f t="shared" si="159"/>
        <v>2026</v>
      </c>
      <c r="GD25" s="25">
        <f t="shared" si="159"/>
        <v>2027</v>
      </c>
      <c r="GE25" s="25">
        <f t="shared" si="159"/>
        <v>2028</v>
      </c>
      <c r="GF25" s="25">
        <f t="shared" si="159"/>
        <v>2029</v>
      </c>
      <c r="GG25" s="25">
        <f t="shared" si="159"/>
        <v>2030</v>
      </c>
      <c r="GH25" s="9" t="s">
        <v>57</v>
      </c>
      <c r="GI25" s="9"/>
      <c r="GJ25" s="9" t="s">
        <v>58</v>
      </c>
      <c r="GK25" s="9" t="s">
        <v>59</v>
      </c>
      <c r="GL25" s="9" t="s">
        <v>60</v>
      </c>
      <c r="GM25" s="9" t="s">
        <v>61</v>
      </c>
      <c r="GN25" s="9" t="s">
        <v>62</v>
      </c>
      <c r="GO25" s="25">
        <f>$I$9</f>
        <v>2021</v>
      </c>
      <c r="GP25" s="25">
        <f>GO25+1</f>
        <v>2022</v>
      </c>
      <c r="GQ25" s="25">
        <f t="shared" ref="GQ25:GX25" si="160">GP25+1</f>
        <v>2023</v>
      </c>
      <c r="GR25" s="25">
        <f t="shared" si="160"/>
        <v>2024</v>
      </c>
      <c r="GS25" s="25">
        <f t="shared" si="160"/>
        <v>2025</v>
      </c>
      <c r="GT25" s="25">
        <f t="shared" si="160"/>
        <v>2026</v>
      </c>
      <c r="GU25" s="25">
        <f t="shared" si="160"/>
        <v>2027</v>
      </c>
      <c r="GV25" s="25">
        <f t="shared" si="160"/>
        <v>2028</v>
      </c>
      <c r="GW25" s="25">
        <f t="shared" si="160"/>
        <v>2029</v>
      </c>
      <c r="GX25" s="25">
        <f t="shared" si="160"/>
        <v>2030</v>
      </c>
      <c r="GY25" s="9" t="s">
        <v>63</v>
      </c>
      <c r="HA25" s="25">
        <f>$I$9</f>
        <v>2021</v>
      </c>
      <c r="HB25" s="25">
        <f>HA25+1</f>
        <v>2022</v>
      </c>
      <c r="HC25" s="25">
        <f t="shared" ref="HC25:HJ25" si="161">HB25+1</f>
        <v>2023</v>
      </c>
      <c r="HD25" s="25">
        <f t="shared" si="161"/>
        <v>2024</v>
      </c>
      <c r="HE25" s="25">
        <f t="shared" si="161"/>
        <v>2025</v>
      </c>
      <c r="HF25" s="25">
        <f t="shared" si="161"/>
        <v>2026</v>
      </c>
      <c r="HG25" s="25">
        <f t="shared" si="161"/>
        <v>2027</v>
      </c>
      <c r="HH25" s="25">
        <f t="shared" si="161"/>
        <v>2028</v>
      </c>
      <c r="HI25" s="25">
        <f t="shared" si="161"/>
        <v>2029</v>
      </c>
      <c r="HJ25" s="25">
        <f t="shared" si="161"/>
        <v>2030</v>
      </c>
      <c r="HK25" s="9" t="s">
        <v>64</v>
      </c>
    </row>
    <row r="26" spans="1:219" x14ac:dyDescent="0.2">
      <c r="A26" s="12"/>
      <c r="B26" s="6" t="s">
        <v>65</v>
      </c>
      <c r="C26" s="6" t="s">
        <v>66</v>
      </c>
      <c r="D26" s="6" t="s">
        <v>67</v>
      </c>
      <c r="E26" s="6">
        <v>50</v>
      </c>
      <c r="F26" s="6">
        <v>40</v>
      </c>
      <c r="G26" s="36">
        <v>2016</v>
      </c>
      <c r="H26" s="36">
        <v>2021</v>
      </c>
      <c r="I26" s="38">
        <f t="shared" ref="I26:R34" si="162">IF($H26="",0,IF($H26&lt;=I$9,IF((I$9-$G26)&lt;$BQ26,IF(I$9&lt;=$C$3,1,0),0),0))</f>
        <v>0</v>
      </c>
      <c r="J26" s="38">
        <f t="shared" si="162"/>
        <v>0</v>
      </c>
      <c r="K26" s="38">
        <f t="shared" si="162"/>
        <v>0</v>
      </c>
      <c r="L26" s="38">
        <f t="shared" si="162"/>
        <v>0</v>
      </c>
      <c r="M26" s="38">
        <f t="shared" si="162"/>
        <v>0</v>
      </c>
      <c r="N26" s="38">
        <f t="shared" si="162"/>
        <v>0</v>
      </c>
      <c r="O26" s="38">
        <f t="shared" si="162"/>
        <v>0</v>
      </c>
      <c r="P26" s="38">
        <f t="shared" si="162"/>
        <v>0</v>
      </c>
      <c r="Q26" s="38">
        <f t="shared" si="162"/>
        <v>0</v>
      </c>
      <c r="R26" s="38">
        <f t="shared" si="162"/>
        <v>0</v>
      </c>
      <c r="S26" s="39">
        <f t="shared" ref="S26:S34" si="163">SUM(I26:R26)</f>
        <v>0</v>
      </c>
      <c r="T26" s="6">
        <v>25</v>
      </c>
      <c r="U26" s="38">
        <f t="shared" ref="U26:U34" si="164">I26*$T26</f>
        <v>0</v>
      </c>
      <c r="V26" s="38">
        <f t="shared" ref="V26:V34" si="165">J26*$T26</f>
        <v>0</v>
      </c>
      <c r="W26" s="38">
        <f t="shared" ref="W26:W34" si="166">K26*$T26</f>
        <v>0</v>
      </c>
      <c r="X26" s="38">
        <f t="shared" ref="X26:X34" si="167">L26*$T26</f>
        <v>0</v>
      </c>
      <c r="Y26" s="38">
        <f t="shared" ref="Y26:Y34" si="168">M26*$T26</f>
        <v>0</v>
      </c>
      <c r="Z26" s="38">
        <f t="shared" ref="Z26:Z34" si="169">N26*$T26</f>
        <v>0</v>
      </c>
      <c r="AA26" s="38">
        <f t="shared" ref="AA26:AA34" si="170">O26*$T26</f>
        <v>0</v>
      </c>
      <c r="AB26" s="38">
        <f t="shared" ref="AB26:AB34" si="171">P26*$T26</f>
        <v>0</v>
      </c>
      <c r="AC26" s="38">
        <f t="shared" ref="AC26:AC34" si="172">Q26*$T26</f>
        <v>0</v>
      </c>
      <c r="AD26" s="38">
        <f t="shared" ref="AD26:AD34" si="173">R26*$T26</f>
        <v>0</v>
      </c>
      <c r="AE26" s="27"/>
      <c r="AF26" s="40">
        <v>3250</v>
      </c>
      <c r="AG26" s="40">
        <v>3250</v>
      </c>
      <c r="AH26" s="40">
        <v>3250</v>
      </c>
      <c r="AI26" s="40">
        <v>3250</v>
      </c>
      <c r="AJ26" s="40">
        <v>3250</v>
      </c>
      <c r="AK26" s="40"/>
      <c r="AL26" s="40"/>
      <c r="AM26" s="40"/>
      <c r="AN26" s="40"/>
      <c r="AO26" s="40"/>
      <c r="AP26" s="38">
        <f t="shared" ref="AP26:AP34" si="174">SUM(AF26:AO26)</f>
        <v>16250</v>
      </c>
      <c r="AQ26" s="40">
        <f t="shared" ref="AQ26:AU27" si="175">AF26*28</f>
        <v>91000</v>
      </c>
      <c r="AR26" s="40">
        <f t="shared" si="175"/>
        <v>91000</v>
      </c>
      <c r="AS26" s="40">
        <f t="shared" si="175"/>
        <v>91000</v>
      </c>
      <c r="AT26" s="40">
        <f t="shared" si="175"/>
        <v>91000</v>
      </c>
      <c r="AU26" s="40">
        <f t="shared" si="175"/>
        <v>91000</v>
      </c>
      <c r="AV26" s="40"/>
      <c r="AW26" s="40"/>
      <c r="AX26" s="40"/>
      <c r="AY26" s="40"/>
      <c r="AZ26" s="40"/>
      <c r="BA26" s="38">
        <f t="shared" ref="BA26:BA34" si="176">SUM(AQ26:AZ26)</f>
        <v>455000</v>
      </c>
      <c r="BC26" s="7">
        <v>30000</v>
      </c>
      <c r="BD26" s="6" t="s">
        <v>79</v>
      </c>
      <c r="BE26" s="6"/>
      <c r="BS26" s="30"/>
      <c r="BT26" s="30"/>
      <c r="BU26" s="30"/>
      <c r="BV26" s="30"/>
      <c r="BW26" s="30"/>
      <c r="BX26" s="30"/>
      <c r="BY26" s="30"/>
      <c r="BZ26" s="30"/>
      <c r="CA26" s="30"/>
      <c r="CB26" s="30"/>
      <c r="CC26" s="11">
        <f t="shared" ref="CC26:CC34" si="177">SUM(BS26:CB26)</f>
        <v>0</v>
      </c>
      <c r="FB26" s="7">
        <v>0.16</v>
      </c>
      <c r="FC26" s="30">
        <f t="shared" ref="FC26:FC34" si="178">$FB26*AQ26</f>
        <v>14560</v>
      </c>
      <c r="FD26" s="30">
        <f t="shared" ref="FD26:FD34" si="179">$FB26*AR26</f>
        <v>14560</v>
      </c>
      <c r="FE26" s="30">
        <f t="shared" ref="FE26:FE34" si="180">$FB26*AS26</f>
        <v>14560</v>
      </c>
      <c r="FF26" s="30">
        <f t="shared" ref="FF26:FF34" si="181">$FB26*AT26</f>
        <v>14560</v>
      </c>
      <c r="FG26" s="30">
        <f t="shared" ref="FG26:FG34" si="182">$FB26*AU26</f>
        <v>14560</v>
      </c>
      <c r="FH26" s="30">
        <f t="shared" ref="FH26:FH34" si="183">$FB26*AV26</f>
        <v>0</v>
      </c>
      <c r="FI26" s="30">
        <f t="shared" ref="FI26:FI34" si="184">$FB26*AW26</f>
        <v>0</v>
      </c>
      <c r="FJ26" s="30">
        <f t="shared" ref="FJ26:FJ34" si="185">$FB26*AX26</f>
        <v>0</v>
      </c>
      <c r="FK26" s="30">
        <f t="shared" ref="FK26:FK34" si="186">$FB26*AY26</f>
        <v>0</v>
      </c>
      <c r="FL26" s="30">
        <f t="shared" ref="FL26:FL34" si="187">$FB26*AZ26</f>
        <v>0</v>
      </c>
      <c r="FM26" s="11">
        <f t="shared" ref="FM26:FM34" si="188">SUM(FC26:FL26)</f>
        <v>72800</v>
      </c>
      <c r="FO26" s="8">
        <v>500</v>
      </c>
      <c r="FP26" s="8">
        <v>1000</v>
      </c>
      <c r="FQ26" s="8">
        <v>1000</v>
      </c>
      <c r="FR26" s="8">
        <v>100</v>
      </c>
      <c r="FS26" s="13">
        <f t="shared" ref="FS26:FS34" si="189">FO26*$T26</f>
        <v>12500</v>
      </c>
      <c r="FT26" s="13">
        <f t="shared" ref="FT26:FT34" si="190">FP26*$T26</f>
        <v>25000</v>
      </c>
      <c r="FU26" s="13">
        <f t="shared" ref="FU26:FU34" si="191">FQ26*$T26</f>
        <v>25000</v>
      </c>
      <c r="FV26" s="13">
        <f t="shared" ref="FV26:FV34" si="192">FR26*$T26</f>
        <v>2500</v>
      </c>
      <c r="FW26" s="3">
        <f t="shared" ref="FW26:FW34" si="193">SUM(FS26:FV26)</f>
        <v>65000</v>
      </c>
      <c r="FX26" s="30">
        <f t="shared" ref="FX26:FX34" si="194">$FW26*I26</f>
        <v>0</v>
      </c>
      <c r="FY26" s="30">
        <f t="shared" ref="FY26:FY34" si="195">$FW26*J26</f>
        <v>0</v>
      </c>
      <c r="FZ26" s="30">
        <f t="shared" ref="FZ26:FZ34" si="196">$FW26*K26</f>
        <v>0</v>
      </c>
      <c r="GA26" s="30">
        <f t="shared" ref="GA26:GA34" si="197">$FW26*L26</f>
        <v>0</v>
      </c>
      <c r="GB26" s="30">
        <f t="shared" ref="GB26:GB34" si="198">$FW26*M26</f>
        <v>0</v>
      </c>
      <c r="GC26" s="30">
        <f t="shared" ref="GC26:GC34" si="199">$FW26*N26</f>
        <v>0</v>
      </c>
      <c r="GD26" s="30">
        <f t="shared" ref="GD26:GD34" si="200">$FW26*O26</f>
        <v>0</v>
      </c>
      <c r="GE26" s="30">
        <f t="shared" ref="GE26:GE34" si="201">$FW26*P26</f>
        <v>0</v>
      </c>
      <c r="GF26" s="30">
        <f t="shared" ref="GF26:GF34" si="202">$FW26*Q26</f>
        <v>0</v>
      </c>
      <c r="GG26" s="30">
        <f t="shared" ref="GG26:GG34" si="203">$FW26*R26</f>
        <v>0</v>
      </c>
      <c r="GH26" s="11">
        <f t="shared" ref="GH26:GH34" si="204">SUM(FX26:GG26)</f>
        <v>0</v>
      </c>
      <c r="GI26" s="11"/>
      <c r="GJ26" s="6" t="s">
        <v>68</v>
      </c>
      <c r="GK26" s="6">
        <v>20</v>
      </c>
      <c r="GL26" s="7">
        <v>1.1000000000000001</v>
      </c>
      <c r="GM26" s="3">
        <f t="shared" ref="GM26:GM34" si="205">BA26/100*GK26</f>
        <v>91000</v>
      </c>
      <c r="GN26" s="33">
        <f t="shared" ref="GN26:GN34" si="206">GL26*GM26</f>
        <v>100100.00000000001</v>
      </c>
      <c r="GO26" s="30">
        <f t="shared" ref="GO26:GO34" si="207">$GN26*I26</f>
        <v>0</v>
      </c>
      <c r="GP26" s="30">
        <f t="shared" ref="GP26:GP34" si="208">$GN26*J26</f>
        <v>0</v>
      </c>
      <c r="GQ26" s="30">
        <f t="shared" ref="GQ26:GQ34" si="209">$GN26*K26</f>
        <v>0</v>
      </c>
      <c r="GR26" s="30">
        <f t="shared" ref="GR26:GR34" si="210">$GN26*L26</f>
        <v>0</v>
      </c>
      <c r="GS26" s="30">
        <f t="shared" ref="GS26:GS34" si="211">$GN26*M26</f>
        <v>0</v>
      </c>
      <c r="GT26" s="30">
        <f t="shared" ref="GT26:GT34" si="212">$GN26*N26</f>
        <v>0</v>
      </c>
      <c r="GU26" s="30">
        <f t="shared" ref="GU26:GU34" si="213">$GN26*O26</f>
        <v>0</v>
      </c>
      <c r="GV26" s="30">
        <f t="shared" ref="GV26:GV34" si="214">$GN26*P26</f>
        <v>0</v>
      </c>
      <c r="GW26" s="30">
        <f t="shared" ref="GW26:GW34" si="215">$GN26*Q26</f>
        <v>0</v>
      </c>
      <c r="GX26" s="30">
        <f t="shared" ref="GX26:GX34" si="216">$GN26*R26</f>
        <v>0</v>
      </c>
      <c r="GY26" s="11">
        <f t="shared" ref="GY26:GY34" si="217">SUM(GO26:GX26)</f>
        <v>0</v>
      </c>
      <c r="HA26" s="30">
        <f t="shared" ref="HA26:HA34" si="218">BS26+DG26+EE26+FX26+GO26</f>
        <v>0</v>
      </c>
      <c r="HB26" s="30">
        <f t="shared" ref="HB26:HB34" si="219">BT26+DH26+EF26+FY26+GP26</f>
        <v>0</v>
      </c>
      <c r="HC26" s="30">
        <f t="shared" ref="HC26:HC34" si="220">BU26+DI26+EG26+FZ26+GQ26</f>
        <v>0</v>
      </c>
      <c r="HD26" s="30">
        <f t="shared" ref="HD26:HD34" si="221">BV26+DJ26+EH26+GA26+GR26</f>
        <v>0</v>
      </c>
      <c r="HE26" s="30">
        <f t="shared" ref="HE26:HE34" si="222">BW26+DK26+EI26+GB26+GS26</f>
        <v>0</v>
      </c>
      <c r="HF26" s="30">
        <f t="shared" ref="HF26:HF34" si="223">BX26+DL26+EJ26+GC26+GT26</f>
        <v>0</v>
      </c>
      <c r="HG26" s="30">
        <f t="shared" ref="HG26:HG34" si="224">BY26+DM26+EK26+GD26+GU26</f>
        <v>0</v>
      </c>
      <c r="HH26" s="30">
        <f t="shared" ref="HH26:HH34" si="225">BZ26+DN26+EL26+GE26+GV26</f>
        <v>0</v>
      </c>
      <c r="HI26" s="30">
        <f t="shared" ref="HI26:HI34" si="226">CA26+DO26+EM26+GF26+GW26</f>
        <v>0</v>
      </c>
      <c r="HJ26" s="30">
        <f t="shared" ref="HJ26:HJ34" si="227">CB26+DP26+EN26+GG26+GX26</f>
        <v>0</v>
      </c>
      <c r="HK26" s="11">
        <f t="shared" ref="HK26:HK34" si="228">SUM(HA26:HJ26)</f>
        <v>0</v>
      </c>
    </row>
    <row r="27" spans="1:219" x14ac:dyDescent="0.2">
      <c r="A27" s="12"/>
      <c r="B27" s="6" t="s">
        <v>65</v>
      </c>
      <c r="C27" s="6" t="s">
        <v>66</v>
      </c>
      <c r="D27" s="6" t="s">
        <v>67</v>
      </c>
      <c r="E27" s="6">
        <v>50</v>
      </c>
      <c r="F27" s="6">
        <v>40</v>
      </c>
      <c r="G27" s="36">
        <v>2021</v>
      </c>
      <c r="H27" s="36">
        <v>2021</v>
      </c>
      <c r="I27" s="38">
        <f t="shared" si="162"/>
        <v>0</v>
      </c>
      <c r="J27" s="38">
        <f t="shared" si="162"/>
        <v>0</v>
      </c>
      <c r="K27" s="38">
        <f t="shared" si="162"/>
        <v>0</v>
      </c>
      <c r="L27" s="38">
        <f t="shared" si="162"/>
        <v>0</v>
      </c>
      <c r="M27" s="38">
        <f t="shared" si="162"/>
        <v>0</v>
      </c>
      <c r="N27" s="38">
        <f t="shared" si="162"/>
        <v>0</v>
      </c>
      <c r="O27" s="38">
        <f t="shared" si="162"/>
        <v>0</v>
      </c>
      <c r="P27" s="38">
        <f t="shared" si="162"/>
        <v>0</v>
      </c>
      <c r="Q27" s="38">
        <f t="shared" si="162"/>
        <v>0</v>
      </c>
      <c r="R27" s="38">
        <f t="shared" si="162"/>
        <v>0</v>
      </c>
      <c r="S27" s="39">
        <f t="shared" si="163"/>
        <v>0</v>
      </c>
      <c r="T27" s="6">
        <v>25</v>
      </c>
      <c r="U27" s="38">
        <f t="shared" si="164"/>
        <v>0</v>
      </c>
      <c r="V27" s="38">
        <f t="shared" si="165"/>
        <v>0</v>
      </c>
      <c r="W27" s="38">
        <f t="shared" si="166"/>
        <v>0</v>
      </c>
      <c r="X27" s="38">
        <f t="shared" si="167"/>
        <v>0</v>
      </c>
      <c r="Y27" s="38">
        <f t="shared" si="168"/>
        <v>0</v>
      </c>
      <c r="Z27" s="38">
        <f t="shared" si="169"/>
        <v>0</v>
      </c>
      <c r="AA27" s="38">
        <f t="shared" si="170"/>
        <v>0</v>
      </c>
      <c r="AB27" s="38">
        <f t="shared" si="171"/>
        <v>0</v>
      </c>
      <c r="AC27" s="38">
        <f t="shared" si="172"/>
        <v>0</v>
      </c>
      <c r="AD27" s="38">
        <f t="shared" si="173"/>
        <v>0</v>
      </c>
      <c r="AE27" s="27"/>
      <c r="AF27" s="40">
        <v>3250</v>
      </c>
      <c r="AG27" s="40">
        <v>3250</v>
      </c>
      <c r="AH27" s="40">
        <v>3250</v>
      </c>
      <c r="AI27" s="40">
        <v>3250</v>
      </c>
      <c r="AJ27" s="40">
        <v>3250</v>
      </c>
      <c r="AK27" s="40">
        <v>3250</v>
      </c>
      <c r="AL27" s="40">
        <v>33250</v>
      </c>
      <c r="AM27" s="40">
        <v>3250</v>
      </c>
      <c r="AN27" s="40">
        <v>3250</v>
      </c>
      <c r="AO27" s="40">
        <v>3250</v>
      </c>
      <c r="AP27" s="38">
        <f t="shared" si="174"/>
        <v>62500</v>
      </c>
      <c r="AQ27" s="40">
        <f t="shared" si="175"/>
        <v>91000</v>
      </c>
      <c r="AR27" s="40">
        <f t="shared" si="175"/>
        <v>91000</v>
      </c>
      <c r="AS27" s="40">
        <f t="shared" si="175"/>
        <v>91000</v>
      </c>
      <c r="AT27" s="40">
        <f t="shared" si="175"/>
        <v>91000</v>
      </c>
      <c r="AU27" s="40">
        <f t="shared" si="175"/>
        <v>91000</v>
      </c>
      <c r="AV27" s="40">
        <f t="shared" ref="AV27:AZ28" si="229">AK27*28</f>
        <v>91000</v>
      </c>
      <c r="AW27" s="40">
        <f t="shared" si="229"/>
        <v>931000</v>
      </c>
      <c r="AX27" s="40">
        <f t="shared" si="229"/>
        <v>91000</v>
      </c>
      <c r="AY27" s="40">
        <f t="shared" si="229"/>
        <v>91000</v>
      </c>
      <c r="AZ27" s="40">
        <f t="shared" si="229"/>
        <v>91000</v>
      </c>
      <c r="BA27" s="38">
        <f t="shared" si="176"/>
        <v>1750000</v>
      </c>
      <c r="BC27" s="8"/>
      <c r="BD27" s="8"/>
      <c r="BE27" s="28"/>
      <c r="BS27" s="30"/>
      <c r="BT27" s="30"/>
      <c r="BU27" s="30"/>
      <c r="BV27" s="30"/>
      <c r="BW27" s="30"/>
      <c r="BX27" s="30"/>
      <c r="BY27" s="30"/>
      <c r="BZ27" s="30"/>
      <c r="CA27" s="30"/>
      <c r="CB27" s="30"/>
      <c r="CC27" s="11">
        <f t="shared" si="177"/>
        <v>0</v>
      </c>
      <c r="FB27" s="7">
        <v>0.16</v>
      </c>
      <c r="FC27" s="30">
        <f t="shared" si="178"/>
        <v>14560</v>
      </c>
      <c r="FD27" s="30">
        <f t="shared" si="179"/>
        <v>14560</v>
      </c>
      <c r="FE27" s="30">
        <f t="shared" si="180"/>
        <v>14560</v>
      </c>
      <c r="FF27" s="30">
        <f t="shared" si="181"/>
        <v>14560</v>
      </c>
      <c r="FG27" s="30">
        <f t="shared" si="182"/>
        <v>14560</v>
      </c>
      <c r="FH27" s="30">
        <f t="shared" si="183"/>
        <v>14560</v>
      </c>
      <c r="FI27" s="30">
        <f t="shared" si="184"/>
        <v>148960</v>
      </c>
      <c r="FJ27" s="30">
        <f t="shared" si="185"/>
        <v>14560</v>
      </c>
      <c r="FK27" s="30">
        <f t="shared" si="186"/>
        <v>14560</v>
      </c>
      <c r="FL27" s="30">
        <f t="shared" si="187"/>
        <v>14560</v>
      </c>
      <c r="FM27" s="11">
        <f t="shared" si="188"/>
        <v>280000</v>
      </c>
      <c r="FO27" s="8">
        <v>500</v>
      </c>
      <c r="FP27" s="8">
        <v>1000</v>
      </c>
      <c r="FQ27" s="8">
        <v>1000</v>
      </c>
      <c r="FR27" s="8">
        <v>100</v>
      </c>
      <c r="FS27" s="13">
        <f t="shared" si="189"/>
        <v>12500</v>
      </c>
      <c r="FT27" s="13">
        <f t="shared" si="190"/>
        <v>25000</v>
      </c>
      <c r="FU27" s="13">
        <f t="shared" si="191"/>
        <v>25000</v>
      </c>
      <c r="FV27" s="13">
        <f t="shared" si="192"/>
        <v>2500</v>
      </c>
      <c r="FW27" s="3">
        <f t="shared" si="193"/>
        <v>65000</v>
      </c>
      <c r="FX27" s="30">
        <f t="shared" si="194"/>
        <v>0</v>
      </c>
      <c r="FY27" s="30">
        <f t="shared" si="195"/>
        <v>0</v>
      </c>
      <c r="FZ27" s="30">
        <f t="shared" si="196"/>
        <v>0</v>
      </c>
      <c r="GA27" s="30">
        <f t="shared" si="197"/>
        <v>0</v>
      </c>
      <c r="GB27" s="30">
        <f t="shared" si="198"/>
        <v>0</v>
      </c>
      <c r="GC27" s="30">
        <f t="shared" si="199"/>
        <v>0</v>
      </c>
      <c r="GD27" s="30">
        <f t="shared" si="200"/>
        <v>0</v>
      </c>
      <c r="GE27" s="30">
        <f t="shared" si="201"/>
        <v>0</v>
      </c>
      <c r="GF27" s="30">
        <f t="shared" si="202"/>
        <v>0</v>
      </c>
      <c r="GG27" s="30">
        <f t="shared" si="203"/>
        <v>0</v>
      </c>
      <c r="GH27" s="11">
        <f t="shared" si="204"/>
        <v>0</v>
      </c>
      <c r="GI27" s="11"/>
      <c r="GJ27" s="6" t="s">
        <v>68</v>
      </c>
      <c r="GK27" s="6">
        <v>20</v>
      </c>
      <c r="GL27" s="7">
        <v>1.1000000000000001</v>
      </c>
      <c r="GM27" s="3">
        <f t="shared" si="205"/>
        <v>350000</v>
      </c>
      <c r="GN27" s="33">
        <f t="shared" si="206"/>
        <v>385000.00000000006</v>
      </c>
      <c r="GO27" s="30">
        <f t="shared" si="207"/>
        <v>0</v>
      </c>
      <c r="GP27" s="30">
        <f t="shared" si="208"/>
        <v>0</v>
      </c>
      <c r="GQ27" s="30">
        <f t="shared" si="209"/>
        <v>0</v>
      </c>
      <c r="GR27" s="30">
        <f t="shared" si="210"/>
        <v>0</v>
      </c>
      <c r="GS27" s="30">
        <f t="shared" si="211"/>
        <v>0</v>
      </c>
      <c r="GT27" s="30">
        <f t="shared" si="212"/>
        <v>0</v>
      </c>
      <c r="GU27" s="30">
        <f t="shared" si="213"/>
        <v>0</v>
      </c>
      <c r="GV27" s="30">
        <f t="shared" si="214"/>
        <v>0</v>
      </c>
      <c r="GW27" s="30">
        <f t="shared" si="215"/>
        <v>0</v>
      </c>
      <c r="GX27" s="30">
        <f t="shared" si="216"/>
        <v>0</v>
      </c>
      <c r="GY27" s="11">
        <f t="shared" si="217"/>
        <v>0</v>
      </c>
      <c r="HA27" s="30">
        <f t="shared" si="218"/>
        <v>0</v>
      </c>
      <c r="HB27" s="30">
        <f t="shared" si="219"/>
        <v>0</v>
      </c>
      <c r="HC27" s="30">
        <f t="shared" si="220"/>
        <v>0</v>
      </c>
      <c r="HD27" s="30">
        <f t="shared" si="221"/>
        <v>0</v>
      </c>
      <c r="HE27" s="30">
        <f t="shared" si="222"/>
        <v>0</v>
      </c>
      <c r="HF27" s="30">
        <f t="shared" si="223"/>
        <v>0</v>
      </c>
      <c r="HG27" s="30">
        <f t="shared" si="224"/>
        <v>0</v>
      </c>
      <c r="HH27" s="30">
        <f t="shared" si="225"/>
        <v>0</v>
      </c>
      <c r="HI27" s="30">
        <f t="shared" si="226"/>
        <v>0</v>
      </c>
      <c r="HJ27" s="30">
        <f t="shared" si="227"/>
        <v>0</v>
      </c>
      <c r="HK27" s="11">
        <f t="shared" si="228"/>
        <v>0</v>
      </c>
    </row>
    <row r="28" spans="1:219" x14ac:dyDescent="0.2">
      <c r="A28" s="12"/>
      <c r="B28" s="6" t="s">
        <v>69</v>
      </c>
      <c r="C28" s="6" t="s">
        <v>70</v>
      </c>
      <c r="D28" s="6" t="s">
        <v>71</v>
      </c>
      <c r="E28" s="6">
        <v>50</v>
      </c>
      <c r="F28" s="6">
        <v>40</v>
      </c>
      <c r="G28" s="36">
        <v>2026</v>
      </c>
      <c r="H28" s="36">
        <v>2026</v>
      </c>
      <c r="I28" s="38">
        <f t="shared" si="162"/>
        <v>0</v>
      </c>
      <c r="J28" s="38">
        <f t="shared" si="162"/>
        <v>0</v>
      </c>
      <c r="K28" s="38">
        <f t="shared" si="162"/>
        <v>0</v>
      </c>
      <c r="L28" s="38">
        <f t="shared" si="162"/>
        <v>0</v>
      </c>
      <c r="M28" s="38">
        <f t="shared" si="162"/>
        <v>0</v>
      </c>
      <c r="N28" s="38">
        <f t="shared" si="162"/>
        <v>0</v>
      </c>
      <c r="O28" s="38">
        <f t="shared" si="162"/>
        <v>0</v>
      </c>
      <c r="P28" s="38">
        <f t="shared" si="162"/>
        <v>0</v>
      </c>
      <c r="Q28" s="38">
        <f t="shared" si="162"/>
        <v>0</v>
      </c>
      <c r="R28" s="38">
        <f t="shared" si="162"/>
        <v>0</v>
      </c>
      <c r="S28" s="39">
        <f t="shared" si="163"/>
        <v>0</v>
      </c>
      <c r="T28" s="6">
        <v>25</v>
      </c>
      <c r="U28" s="38">
        <f t="shared" si="164"/>
        <v>0</v>
      </c>
      <c r="V28" s="38">
        <f t="shared" si="165"/>
        <v>0</v>
      </c>
      <c r="W28" s="38">
        <f t="shared" si="166"/>
        <v>0</v>
      </c>
      <c r="X28" s="38">
        <f t="shared" si="167"/>
        <v>0</v>
      </c>
      <c r="Y28" s="38">
        <f t="shared" si="168"/>
        <v>0</v>
      </c>
      <c r="Z28" s="38">
        <f t="shared" si="169"/>
        <v>0</v>
      </c>
      <c r="AA28" s="38">
        <f t="shared" si="170"/>
        <v>0</v>
      </c>
      <c r="AB28" s="38">
        <f t="shared" si="171"/>
        <v>0</v>
      </c>
      <c r="AC28" s="38">
        <f t="shared" si="172"/>
        <v>0</v>
      </c>
      <c r="AD28" s="38">
        <f t="shared" si="173"/>
        <v>0</v>
      </c>
      <c r="AE28" s="27"/>
      <c r="AF28" s="40"/>
      <c r="AG28" s="40"/>
      <c r="AH28" s="40"/>
      <c r="AI28" s="40"/>
      <c r="AJ28" s="40"/>
      <c r="AK28" s="40">
        <v>3250</v>
      </c>
      <c r="AL28" s="40">
        <v>3250</v>
      </c>
      <c r="AM28" s="40">
        <v>3250</v>
      </c>
      <c r="AN28" s="40">
        <v>3250</v>
      </c>
      <c r="AO28" s="40">
        <v>3250</v>
      </c>
      <c r="AP28" s="38">
        <f t="shared" si="174"/>
        <v>16250</v>
      </c>
      <c r="AQ28" s="40"/>
      <c r="AR28" s="40"/>
      <c r="AS28" s="40"/>
      <c r="AT28" s="40"/>
      <c r="AU28" s="40"/>
      <c r="AV28" s="40">
        <f t="shared" si="229"/>
        <v>91000</v>
      </c>
      <c r="AW28" s="40">
        <f t="shared" si="229"/>
        <v>91000</v>
      </c>
      <c r="AX28" s="40">
        <f t="shared" si="229"/>
        <v>91000</v>
      </c>
      <c r="AY28" s="40">
        <f t="shared" si="229"/>
        <v>91000</v>
      </c>
      <c r="AZ28" s="40">
        <f t="shared" si="229"/>
        <v>91000</v>
      </c>
      <c r="BA28" s="38">
        <f t="shared" si="176"/>
        <v>455000</v>
      </c>
      <c r="BC28" s="8"/>
      <c r="BD28" s="8"/>
      <c r="BE28" s="28"/>
      <c r="BS28" s="30"/>
      <c r="BT28" s="30"/>
      <c r="BU28" s="30"/>
      <c r="BV28" s="30"/>
      <c r="BW28" s="30"/>
      <c r="BX28" s="30"/>
      <c r="BY28" s="30"/>
      <c r="BZ28" s="30"/>
      <c r="CA28" s="30"/>
      <c r="CB28" s="30"/>
      <c r="CC28" s="11">
        <f t="shared" si="177"/>
        <v>0</v>
      </c>
      <c r="FB28" s="7">
        <v>0.16</v>
      </c>
      <c r="FC28" s="30">
        <f t="shared" si="178"/>
        <v>0</v>
      </c>
      <c r="FD28" s="30">
        <f t="shared" si="179"/>
        <v>0</v>
      </c>
      <c r="FE28" s="30">
        <f t="shared" si="180"/>
        <v>0</v>
      </c>
      <c r="FF28" s="30">
        <f t="shared" si="181"/>
        <v>0</v>
      </c>
      <c r="FG28" s="30">
        <f t="shared" si="182"/>
        <v>0</v>
      </c>
      <c r="FH28" s="30">
        <f t="shared" si="183"/>
        <v>14560</v>
      </c>
      <c r="FI28" s="30">
        <f t="shared" si="184"/>
        <v>14560</v>
      </c>
      <c r="FJ28" s="30">
        <f t="shared" si="185"/>
        <v>14560</v>
      </c>
      <c r="FK28" s="30">
        <f t="shared" si="186"/>
        <v>14560</v>
      </c>
      <c r="FL28" s="30">
        <f t="shared" si="187"/>
        <v>14560</v>
      </c>
      <c r="FM28" s="11">
        <f t="shared" si="188"/>
        <v>72800</v>
      </c>
      <c r="FO28" s="8">
        <v>500</v>
      </c>
      <c r="FP28" s="8">
        <v>1000</v>
      </c>
      <c r="FQ28" s="8">
        <v>1000</v>
      </c>
      <c r="FR28" s="8">
        <v>100</v>
      </c>
      <c r="FS28" s="13">
        <f t="shared" si="189"/>
        <v>12500</v>
      </c>
      <c r="FT28" s="13">
        <f t="shared" si="190"/>
        <v>25000</v>
      </c>
      <c r="FU28" s="13">
        <f t="shared" si="191"/>
        <v>25000</v>
      </c>
      <c r="FV28" s="13">
        <f t="shared" si="192"/>
        <v>2500</v>
      </c>
      <c r="FW28" s="3">
        <f t="shared" si="193"/>
        <v>65000</v>
      </c>
      <c r="FX28" s="30">
        <f t="shared" si="194"/>
        <v>0</v>
      </c>
      <c r="FY28" s="30">
        <f t="shared" si="195"/>
        <v>0</v>
      </c>
      <c r="FZ28" s="30">
        <f t="shared" si="196"/>
        <v>0</v>
      </c>
      <c r="GA28" s="30">
        <f t="shared" si="197"/>
        <v>0</v>
      </c>
      <c r="GB28" s="30">
        <f t="shared" si="198"/>
        <v>0</v>
      </c>
      <c r="GC28" s="30">
        <f t="shared" si="199"/>
        <v>0</v>
      </c>
      <c r="GD28" s="30">
        <f t="shared" si="200"/>
        <v>0</v>
      </c>
      <c r="GE28" s="30">
        <f t="shared" si="201"/>
        <v>0</v>
      </c>
      <c r="GF28" s="30">
        <f t="shared" si="202"/>
        <v>0</v>
      </c>
      <c r="GG28" s="30">
        <f t="shared" si="203"/>
        <v>0</v>
      </c>
      <c r="GH28" s="11">
        <f t="shared" si="204"/>
        <v>0</v>
      </c>
      <c r="GI28" s="11"/>
      <c r="GJ28" s="6" t="s">
        <v>72</v>
      </c>
      <c r="GK28" s="6">
        <v>500</v>
      </c>
      <c r="GL28" s="7">
        <v>0.15</v>
      </c>
      <c r="GM28" s="3">
        <f t="shared" si="205"/>
        <v>2275000</v>
      </c>
      <c r="GN28" s="33">
        <f t="shared" si="206"/>
        <v>341250</v>
      </c>
      <c r="GO28" s="30">
        <f t="shared" si="207"/>
        <v>0</v>
      </c>
      <c r="GP28" s="30">
        <f t="shared" si="208"/>
        <v>0</v>
      </c>
      <c r="GQ28" s="30">
        <f t="shared" si="209"/>
        <v>0</v>
      </c>
      <c r="GR28" s="30">
        <f t="shared" si="210"/>
        <v>0</v>
      </c>
      <c r="GS28" s="30">
        <f t="shared" si="211"/>
        <v>0</v>
      </c>
      <c r="GT28" s="30">
        <f t="shared" si="212"/>
        <v>0</v>
      </c>
      <c r="GU28" s="30">
        <f t="shared" si="213"/>
        <v>0</v>
      </c>
      <c r="GV28" s="30">
        <f t="shared" si="214"/>
        <v>0</v>
      </c>
      <c r="GW28" s="30">
        <f t="shared" si="215"/>
        <v>0</v>
      </c>
      <c r="GX28" s="30">
        <f t="shared" si="216"/>
        <v>0</v>
      </c>
      <c r="GY28" s="11">
        <f t="shared" si="217"/>
        <v>0</v>
      </c>
      <c r="HA28" s="30">
        <f t="shared" si="218"/>
        <v>0</v>
      </c>
      <c r="HB28" s="30">
        <f t="shared" si="219"/>
        <v>0</v>
      </c>
      <c r="HC28" s="30">
        <f t="shared" si="220"/>
        <v>0</v>
      </c>
      <c r="HD28" s="30">
        <f t="shared" si="221"/>
        <v>0</v>
      </c>
      <c r="HE28" s="30">
        <f t="shared" si="222"/>
        <v>0</v>
      </c>
      <c r="HF28" s="30">
        <f t="shared" si="223"/>
        <v>0</v>
      </c>
      <c r="HG28" s="30">
        <f t="shared" si="224"/>
        <v>0</v>
      </c>
      <c r="HH28" s="30">
        <f t="shared" si="225"/>
        <v>0</v>
      </c>
      <c r="HI28" s="30">
        <f t="shared" si="226"/>
        <v>0</v>
      </c>
      <c r="HJ28" s="30">
        <f t="shared" si="227"/>
        <v>0</v>
      </c>
      <c r="HK28" s="11">
        <f t="shared" si="228"/>
        <v>0</v>
      </c>
    </row>
    <row r="29" spans="1:219" x14ac:dyDescent="0.2">
      <c r="A29" s="12"/>
      <c r="B29" s="6" t="s">
        <v>69</v>
      </c>
      <c r="C29" s="6" t="s">
        <v>70</v>
      </c>
      <c r="D29" s="6" t="s">
        <v>71</v>
      </c>
      <c r="E29" s="6">
        <v>50</v>
      </c>
      <c r="F29" s="6">
        <v>40</v>
      </c>
      <c r="G29" s="36">
        <v>2021</v>
      </c>
      <c r="H29" s="36">
        <v>2021</v>
      </c>
      <c r="I29" s="38">
        <f t="shared" si="162"/>
        <v>0</v>
      </c>
      <c r="J29" s="38">
        <f t="shared" si="162"/>
        <v>0</v>
      </c>
      <c r="K29" s="38">
        <f t="shared" si="162"/>
        <v>0</v>
      </c>
      <c r="L29" s="38">
        <f t="shared" si="162"/>
        <v>0</v>
      </c>
      <c r="M29" s="38">
        <f t="shared" si="162"/>
        <v>0</v>
      </c>
      <c r="N29" s="38">
        <f t="shared" si="162"/>
        <v>0</v>
      </c>
      <c r="O29" s="38">
        <f t="shared" si="162"/>
        <v>0</v>
      </c>
      <c r="P29" s="38">
        <f t="shared" si="162"/>
        <v>0</v>
      </c>
      <c r="Q29" s="38">
        <f t="shared" si="162"/>
        <v>0</v>
      </c>
      <c r="R29" s="38">
        <f t="shared" si="162"/>
        <v>0</v>
      </c>
      <c r="S29" s="39">
        <f t="shared" si="163"/>
        <v>0</v>
      </c>
      <c r="T29" s="6">
        <v>25</v>
      </c>
      <c r="U29" s="38">
        <f t="shared" si="164"/>
        <v>0</v>
      </c>
      <c r="V29" s="38">
        <f t="shared" si="165"/>
        <v>0</v>
      </c>
      <c r="W29" s="38">
        <f t="shared" si="166"/>
        <v>0</v>
      </c>
      <c r="X29" s="38">
        <f t="shared" si="167"/>
        <v>0</v>
      </c>
      <c r="Y29" s="38">
        <f t="shared" si="168"/>
        <v>0</v>
      </c>
      <c r="Z29" s="38">
        <f t="shared" si="169"/>
        <v>0</v>
      </c>
      <c r="AA29" s="38">
        <f t="shared" si="170"/>
        <v>0</v>
      </c>
      <c r="AB29" s="38">
        <f t="shared" si="171"/>
        <v>0</v>
      </c>
      <c r="AC29" s="38">
        <f t="shared" si="172"/>
        <v>0</v>
      </c>
      <c r="AD29" s="38">
        <f t="shared" si="173"/>
        <v>0</v>
      </c>
      <c r="AE29" s="27"/>
      <c r="AF29" s="40"/>
      <c r="AG29" s="40"/>
      <c r="AH29" s="40"/>
      <c r="AI29" s="40"/>
      <c r="AJ29" s="40"/>
      <c r="AK29" s="40"/>
      <c r="AL29" s="40"/>
      <c r="AM29" s="40"/>
      <c r="AN29" s="40"/>
      <c r="AO29" s="40"/>
      <c r="AP29" s="38">
        <f t="shared" si="174"/>
        <v>0</v>
      </c>
      <c r="AQ29" s="40"/>
      <c r="AR29" s="40"/>
      <c r="AS29" s="40"/>
      <c r="AT29" s="40"/>
      <c r="AU29" s="40"/>
      <c r="AV29" s="40"/>
      <c r="AW29" s="40"/>
      <c r="AX29" s="40"/>
      <c r="AY29" s="40"/>
      <c r="AZ29" s="40"/>
      <c r="BA29" s="38">
        <f t="shared" si="176"/>
        <v>0</v>
      </c>
      <c r="BC29" s="8"/>
      <c r="BD29" s="8"/>
      <c r="BE29" s="28"/>
      <c r="BS29" s="30"/>
      <c r="BT29" s="30"/>
      <c r="BU29" s="30"/>
      <c r="BV29" s="30"/>
      <c r="BW29" s="30"/>
      <c r="BX29" s="30"/>
      <c r="BY29" s="30"/>
      <c r="BZ29" s="30"/>
      <c r="CA29" s="30"/>
      <c r="CB29" s="30"/>
      <c r="CC29" s="11">
        <f t="shared" si="177"/>
        <v>0</v>
      </c>
      <c r="FB29" s="7"/>
      <c r="FC29" s="30">
        <f t="shared" si="178"/>
        <v>0</v>
      </c>
      <c r="FD29" s="30">
        <f t="shared" si="179"/>
        <v>0</v>
      </c>
      <c r="FE29" s="30">
        <f t="shared" si="180"/>
        <v>0</v>
      </c>
      <c r="FF29" s="30">
        <f t="shared" si="181"/>
        <v>0</v>
      </c>
      <c r="FG29" s="30">
        <f t="shared" si="182"/>
        <v>0</v>
      </c>
      <c r="FH29" s="30">
        <f t="shared" si="183"/>
        <v>0</v>
      </c>
      <c r="FI29" s="30">
        <f t="shared" si="184"/>
        <v>0</v>
      </c>
      <c r="FJ29" s="30">
        <f t="shared" si="185"/>
        <v>0</v>
      </c>
      <c r="FK29" s="30">
        <f t="shared" si="186"/>
        <v>0</v>
      </c>
      <c r="FL29" s="30">
        <f t="shared" si="187"/>
        <v>0</v>
      </c>
      <c r="FM29" s="11">
        <f t="shared" si="188"/>
        <v>0</v>
      </c>
      <c r="FO29" s="8"/>
      <c r="FP29" s="8"/>
      <c r="FQ29" s="8"/>
      <c r="FR29" s="8"/>
      <c r="FS29" s="13">
        <f t="shared" si="189"/>
        <v>0</v>
      </c>
      <c r="FT29" s="13">
        <f t="shared" si="190"/>
        <v>0</v>
      </c>
      <c r="FU29" s="13">
        <f t="shared" si="191"/>
        <v>0</v>
      </c>
      <c r="FV29" s="13">
        <f t="shared" si="192"/>
        <v>0</v>
      </c>
      <c r="FW29" s="3">
        <f t="shared" si="193"/>
        <v>0</v>
      </c>
      <c r="FX29" s="30">
        <f t="shared" si="194"/>
        <v>0</v>
      </c>
      <c r="FY29" s="30">
        <f t="shared" si="195"/>
        <v>0</v>
      </c>
      <c r="FZ29" s="30">
        <f t="shared" si="196"/>
        <v>0</v>
      </c>
      <c r="GA29" s="30">
        <f t="shared" si="197"/>
        <v>0</v>
      </c>
      <c r="GB29" s="30">
        <f t="shared" si="198"/>
        <v>0</v>
      </c>
      <c r="GC29" s="30">
        <f t="shared" si="199"/>
        <v>0</v>
      </c>
      <c r="GD29" s="30">
        <f t="shared" si="200"/>
        <v>0</v>
      </c>
      <c r="GE29" s="30">
        <f t="shared" si="201"/>
        <v>0</v>
      </c>
      <c r="GF29" s="30">
        <f t="shared" si="202"/>
        <v>0</v>
      </c>
      <c r="GG29" s="30">
        <f t="shared" si="203"/>
        <v>0</v>
      </c>
      <c r="GH29" s="11">
        <f t="shared" si="204"/>
        <v>0</v>
      </c>
      <c r="GI29" s="11"/>
      <c r="GJ29" s="6"/>
      <c r="GK29" s="6"/>
      <c r="GL29" s="7"/>
      <c r="GM29" s="3">
        <f t="shared" si="205"/>
        <v>0</v>
      </c>
      <c r="GN29" s="33">
        <f t="shared" si="206"/>
        <v>0</v>
      </c>
      <c r="GO29" s="30">
        <f t="shared" si="207"/>
        <v>0</v>
      </c>
      <c r="GP29" s="30">
        <f t="shared" si="208"/>
        <v>0</v>
      </c>
      <c r="GQ29" s="30">
        <f t="shared" si="209"/>
        <v>0</v>
      </c>
      <c r="GR29" s="30">
        <f t="shared" si="210"/>
        <v>0</v>
      </c>
      <c r="GS29" s="30">
        <f t="shared" si="211"/>
        <v>0</v>
      </c>
      <c r="GT29" s="30">
        <f t="shared" si="212"/>
        <v>0</v>
      </c>
      <c r="GU29" s="30">
        <f t="shared" si="213"/>
        <v>0</v>
      </c>
      <c r="GV29" s="30">
        <f t="shared" si="214"/>
        <v>0</v>
      </c>
      <c r="GW29" s="30">
        <f t="shared" si="215"/>
        <v>0</v>
      </c>
      <c r="GX29" s="30">
        <f t="shared" si="216"/>
        <v>0</v>
      </c>
      <c r="GY29" s="11">
        <f t="shared" si="217"/>
        <v>0</v>
      </c>
      <c r="HA29" s="30">
        <f t="shared" si="218"/>
        <v>0</v>
      </c>
      <c r="HB29" s="30">
        <f t="shared" si="219"/>
        <v>0</v>
      </c>
      <c r="HC29" s="30">
        <f t="shared" si="220"/>
        <v>0</v>
      </c>
      <c r="HD29" s="30">
        <f t="shared" si="221"/>
        <v>0</v>
      </c>
      <c r="HE29" s="30">
        <f t="shared" si="222"/>
        <v>0</v>
      </c>
      <c r="HF29" s="30">
        <f t="shared" si="223"/>
        <v>0</v>
      </c>
      <c r="HG29" s="30">
        <f t="shared" si="224"/>
        <v>0</v>
      </c>
      <c r="HH29" s="30">
        <f t="shared" si="225"/>
        <v>0</v>
      </c>
      <c r="HI29" s="30">
        <f t="shared" si="226"/>
        <v>0</v>
      </c>
      <c r="HJ29" s="30">
        <f t="shared" si="227"/>
        <v>0</v>
      </c>
      <c r="HK29" s="11">
        <f t="shared" si="228"/>
        <v>0</v>
      </c>
    </row>
    <row r="30" spans="1:219" x14ac:dyDescent="0.2">
      <c r="A30" s="12"/>
      <c r="B30" s="6"/>
      <c r="C30" s="6"/>
      <c r="D30" s="6"/>
      <c r="E30" s="6"/>
      <c r="F30" s="6"/>
      <c r="G30" s="36">
        <v>0</v>
      </c>
      <c r="H30" s="36">
        <v>0</v>
      </c>
      <c r="I30" s="38">
        <f t="shared" si="162"/>
        <v>0</v>
      </c>
      <c r="J30" s="38">
        <f t="shared" si="162"/>
        <v>0</v>
      </c>
      <c r="K30" s="38">
        <f t="shared" si="162"/>
        <v>0</v>
      </c>
      <c r="L30" s="38">
        <f t="shared" si="162"/>
        <v>0</v>
      </c>
      <c r="M30" s="38">
        <f t="shared" si="162"/>
        <v>0</v>
      </c>
      <c r="N30" s="38">
        <f t="shared" si="162"/>
        <v>0</v>
      </c>
      <c r="O30" s="38">
        <f t="shared" si="162"/>
        <v>0</v>
      </c>
      <c r="P30" s="38">
        <f t="shared" si="162"/>
        <v>0</v>
      </c>
      <c r="Q30" s="38">
        <f t="shared" si="162"/>
        <v>0</v>
      </c>
      <c r="R30" s="38">
        <f t="shared" si="162"/>
        <v>0</v>
      </c>
      <c r="S30" s="39">
        <f t="shared" si="163"/>
        <v>0</v>
      </c>
      <c r="T30" s="6"/>
      <c r="U30" s="38">
        <f t="shared" si="164"/>
        <v>0</v>
      </c>
      <c r="V30" s="38">
        <f t="shared" si="165"/>
        <v>0</v>
      </c>
      <c r="W30" s="38">
        <f t="shared" si="166"/>
        <v>0</v>
      </c>
      <c r="X30" s="38">
        <f t="shared" si="167"/>
        <v>0</v>
      </c>
      <c r="Y30" s="38">
        <f t="shared" si="168"/>
        <v>0</v>
      </c>
      <c r="Z30" s="38">
        <f t="shared" si="169"/>
        <v>0</v>
      </c>
      <c r="AA30" s="38">
        <f t="shared" si="170"/>
        <v>0</v>
      </c>
      <c r="AB30" s="38">
        <f t="shared" si="171"/>
        <v>0</v>
      </c>
      <c r="AC30" s="38">
        <f t="shared" si="172"/>
        <v>0</v>
      </c>
      <c r="AD30" s="38">
        <f t="shared" si="173"/>
        <v>0</v>
      </c>
      <c r="AE30" s="27"/>
      <c r="AF30" s="40"/>
      <c r="AG30" s="40"/>
      <c r="AH30" s="40"/>
      <c r="AI30" s="40"/>
      <c r="AJ30" s="40"/>
      <c r="AK30" s="40"/>
      <c r="AL30" s="40"/>
      <c r="AM30" s="40"/>
      <c r="AN30" s="40"/>
      <c r="AO30" s="40"/>
      <c r="AP30" s="38">
        <f t="shared" si="174"/>
        <v>0</v>
      </c>
      <c r="AQ30" s="40"/>
      <c r="AR30" s="40"/>
      <c r="AS30" s="40"/>
      <c r="AT30" s="40"/>
      <c r="AU30" s="40"/>
      <c r="AV30" s="40"/>
      <c r="AW30" s="40"/>
      <c r="AX30" s="40"/>
      <c r="AY30" s="40"/>
      <c r="AZ30" s="40"/>
      <c r="BA30" s="38">
        <f t="shared" si="176"/>
        <v>0</v>
      </c>
      <c r="BC30" s="8"/>
      <c r="BD30" s="8"/>
      <c r="BE30" s="28"/>
      <c r="BS30" s="30"/>
      <c r="BT30" s="30"/>
      <c r="BU30" s="30"/>
      <c r="BV30" s="30"/>
      <c r="BW30" s="30"/>
      <c r="BX30" s="30"/>
      <c r="BY30" s="30"/>
      <c r="BZ30" s="30"/>
      <c r="CA30" s="30"/>
      <c r="CB30" s="30"/>
      <c r="CC30" s="11">
        <f t="shared" si="177"/>
        <v>0</v>
      </c>
      <c r="FB30" s="7"/>
      <c r="FC30" s="30">
        <f t="shared" si="178"/>
        <v>0</v>
      </c>
      <c r="FD30" s="30">
        <f t="shared" si="179"/>
        <v>0</v>
      </c>
      <c r="FE30" s="30">
        <f t="shared" si="180"/>
        <v>0</v>
      </c>
      <c r="FF30" s="30">
        <f t="shared" si="181"/>
        <v>0</v>
      </c>
      <c r="FG30" s="30">
        <f t="shared" si="182"/>
        <v>0</v>
      </c>
      <c r="FH30" s="30">
        <f t="shared" si="183"/>
        <v>0</v>
      </c>
      <c r="FI30" s="30">
        <f t="shared" si="184"/>
        <v>0</v>
      </c>
      <c r="FJ30" s="30">
        <f t="shared" si="185"/>
        <v>0</v>
      </c>
      <c r="FK30" s="30">
        <f t="shared" si="186"/>
        <v>0</v>
      </c>
      <c r="FL30" s="30">
        <f t="shared" si="187"/>
        <v>0</v>
      </c>
      <c r="FM30" s="11">
        <f t="shared" si="188"/>
        <v>0</v>
      </c>
      <c r="FO30" s="8"/>
      <c r="FP30" s="8"/>
      <c r="FQ30" s="8"/>
      <c r="FR30" s="8"/>
      <c r="FS30" s="13">
        <f t="shared" si="189"/>
        <v>0</v>
      </c>
      <c r="FT30" s="13">
        <f t="shared" si="190"/>
        <v>0</v>
      </c>
      <c r="FU30" s="13">
        <f t="shared" si="191"/>
        <v>0</v>
      </c>
      <c r="FV30" s="13">
        <f t="shared" si="192"/>
        <v>0</v>
      </c>
      <c r="FW30" s="3">
        <f t="shared" si="193"/>
        <v>0</v>
      </c>
      <c r="FX30" s="30">
        <f t="shared" si="194"/>
        <v>0</v>
      </c>
      <c r="FY30" s="30">
        <f t="shared" si="195"/>
        <v>0</v>
      </c>
      <c r="FZ30" s="30">
        <f t="shared" si="196"/>
        <v>0</v>
      </c>
      <c r="GA30" s="30">
        <f t="shared" si="197"/>
        <v>0</v>
      </c>
      <c r="GB30" s="30">
        <f t="shared" si="198"/>
        <v>0</v>
      </c>
      <c r="GC30" s="30">
        <f t="shared" si="199"/>
        <v>0</v>
      </c>
      <c r="GD30" s="30">
        <f t="shared" si="200"/>
        <v>0</v>
      </c>
      <c r="GE30" s="30">
        <f t="shared" si="201"/>
        <v>0</v>
      </c>
      <c r="GF30" s="30">
        <f t="shared" si="202"/>
        <v>0</v>
      </c>
      <c r="GG30" s="30">
        <f t="shared" si="203"/>
        <v>0</v>
      </c>
      <c r="GH30" s="11">
        <f t="shared" si="204"/>
        <v>0</v>
      </c>
      <c r="GI30" s="11"/>
      <c r="GJ30" s="6"/>
      <c r="GK30" s="6"/>
      <c r="GL30" s="7"/>
      <c r="GM30" s="3">
        <f t="shared" si="205"/>
        <v>0</v>
      </c>
      <c r="GN30" s="33">
        <f t="shared" si="206"/>
        <v>0</v>
      </c>
      <c r="GO30" s="30">
        <f t="shared" si="207"/>
        <v>0</v>
      </c>
      <c r="GP30" s="30">
        <f t="shared" si="208"/>
        <v>0</v>
      </c>
      <c r="GQ30" s="30">
        <f t="shared" si="209"/>
        <v>0</v>
      </c>
      <c r="GR30" s="30">
        <f t="shared" si="210"/>
        <v>0</v>
      </c>
      <c r="GS30" s="30">
        <f t="shared" si="211"/>
        <v>0</v>
      </c>
      <c r="GT30" s="30">
        <f t="shared" si="212"/>
        <v>0</v>
      </c>
      <c r="GU30" s="30">
        <f t="shared" si="213"/>
        <v>0</v>
      </c>
      <c r="GV30" s="30">
        <f t="shared" si="214"/>
        <v>0</v>
      </c>
      <c r="GW30" s="30">
        <f t="shared" si="215"/>
        <v>0</v>
      </c>
      <c r="GX30" s="30">
        <f t="shared" si="216"/>
        <v>0</v>
      </c>
      <c r="GY30" s="11">
        <f t="shared" si="217"/>
        <v>0</v>
      </c>
      <c r="HA30" s="30">
        <f t="shared" si="218"/>
        <v>0</v>
      </c>
      <c r="HB30" s="30">
        <f t="shared" si="219"/>
        <v>0</v>
      </c>
      <c r="HC30" s="30">
        <f t="shared" si="220"/>
        <v>0</v>
      </c>
      <c r="HD30" s="30">
        <f t="shared" si="221"/>
        <v>0</v>
      </c>
      <c r="HE30" s="30">
        <f t="shared" si="222"/>
        <v>0</v>
      </c>
      <c r="HF30" s="30">
        <f t="shared" si="223"/>
        <v>0</v>
      </c>
      <c r="HG30" s="30">
        <f t="shared" si="224"/>
        <v>0</v>
      </c>
      <c r="HH30" s="30">
        <f t="shared" si="225"/>
        <v>0</v>
      </c>
      <c r="HI30" s="30">
        <f t="shared" si="226"/>
        <v>0</v>
      </c>
      <c r="HJ30" s="30">
        <f t="shared" si="227"/>
        <v>0</v>
      </c>
      <c r="HK30" s="11">
        <f t="shared" si="228"/>
        <v>0</v>
      </c>
    </row>
    <row r="31" spans="1:219" x14ac:dyDescent="0.2">
      <c r="A31" s="12"/>
      <c r="B31" s="6"/>
      <c r="C31" s="6"/>
      <c r="D31" s="6"/>
      <c r="E31" s="6"/>
      <c r="F31" s="6"/>
      <c r="G31" s="36">
        <v>0</v>
      </c>
      <c r="H31" s="36">
        <v>0</v>
      </c>
      <c r="I31" s="38">
        <f t="shared" si="162"/>
        <v>0</v>
      </c>
      <c r="J31" s="38">
        <f t="shared" si="162"/>
        <v>0</v>
      </c>
      <c r="K31" s="38">
        <f t="shared" si="162"/>
        <v>0</v>
      </c>
      <c r="L31" s="38">
        <f t="shared" si="162"/>
        <v>0</v>
      </c>
      <c r="M31" s="38">
        <f t="shared" si="162"/>
        <v>0</v>
      </c>
      <c r="N31" s="38">
        <f t="shared" si="162"/>
        <v>0</v>
      </c>
      <c r="O31" s="38">
        <f t="shared" si="162"/>
        <v>0</v>
      </c>
      <c r="P31" s="38">
        <f t="shared" si="162"/>
        <v>0</v>
      </c>
      <c r="Q31" s="38">
        <f t="shared" si="162"/>
        <v>0</v>
      </c>
      <c r="R31" s="38">
        <f t="shared" si="162"/>
        <v>0</v>
      </c>
      <c r="S31" s="39">
        <f t="shared" si="163"/>
        <v>0</v>
      </c>
      <c r="T31" s="6"/>
      <c r="U31" s="38">
        <f t="shared" si="164"/>
        <v>0</v>
      </c>
      <c r="V31" s="38">
        <f t="shared" si="165"/>
        <v>0</v>
      </c>
      <c r="W31" s="38">
        <f t="shared" si="166"/>
        <v>0</v>
      </c>
      <c r="X31" s="38">
        <f t="shared" si="167"/>
        <v>0</v>
      </c>
      <c r="Y31" s="38">
        <f t="shared" si="168"/>
        <v>0</v>
      </c>
      <c r="Z31" s="38">
        <f t="shared" si="169"/>
        <v>0</v>
      </c>
      <c r="AA31" s="38">
        <f t="shared" si="170"/>
        <v>0</v>
      </c>
      <c r="AB31" s="38">
        <f t="shared" si="171"/>
        <v>0</v>
      </c>
      <c r="AC31" s="38">
        <f t="shared" si="172"/>
        <v>0</v>
      </c>
      <c r="AD31" s="38">
        <f t="shared" si="173"/>
        <v>0</v>
      </c>
      <c r="AE31" s="27"/>
      <c r="AF31" s="40"/>
      <c r="AG31" s="40"/>
      <c r="AH31" s="40"/>
      <c r="AI31" s="40"/>
      <c r="AJ31" s="40"/>
      <c r="AK31" s="40"/>
      <c r="AL31" s="40"/>
      <c r="AM31" s="40"/>
      <c r="AN31" s="40"/>
      <c r="AO31" s="40"/>
      <c r="AP31" s="38">
        <f t="shared" si="174"/>
        <v>0</v>
      </c>
      <c r="AQ31" s="40"/>
      <c r="AR31" s="40"/>
      <c r="AS31" s="40"/>
      <c r="AT31" s="40"/>
      <c r="AU31" s="40"/>
      <c r="AV31" s="40"/>
      <c r="AW31" s="40"/>
      <c r="AX31" s="40"/>
      <c r="AY31" s="40"/>
      <c r="AZ31" s="40"/>
      <c r="BA31" s="38">
        <f t="shared" si="176"/>
        <v>0</v>
      </c>
      <c r="BC31" s="8"/>
      <c r="BD31" s="8"/>
      <c r="BE31" s="28"/>
      <c r="BS31" s="30"/>
      <c r="BT31" s="30"/>
      <c r="BU31" s="30"/>
      <c r="BV31" s="30"/>
      <c r="BW31" s="30"/>
      <c r="BX31" s="30"/>
      <c r="BY31" s="30"/>
      <c r="BZ31" s="30"/>
      <c r="CA31" s="30"/>
      <c r="CB31" s="30"/>
      <c r="CC31" s="11">
        <f t="shared" si="177"/>
        <v>0</v>
      </c>
      <c r="FB31" s="7"/>
      <c r="FC31" s="30">
        <f t="shared" si="178"/>
        <v>0</v>
      </c>
      <c r="FD31" s="30">
        <f t="shared" si="179"/>
        <v>0</v>
      </c>
      <c r="FE31" s="30">
        <f t="shared" si="180"/>
        <v>0</v>
      </c>
      <c r="FF31" s="30">
        <f t="shared" si="181"/>
        <v>0</v>
      </c>
      <c r="FG31" s="30">
        <f t="shared" si="182"/>
        <v>0</v>
      </c>
      <c r="FH31" s="30">
        <f t="shared" si="183"/>
        <v>0</v>
      </c>
      <c r="FI31" s="30">
        <f t="shared" si="184"/>
        <v>0</v>
      </c>
      <c r="FJ31" s="30">
        <f t="shared" si="185"/>
        <v>0</v>
      </c>
      <c r="FK31" s="30">
        <f t="shared" si="186"/>
        <v>0</v>
      </c>
      <c r="FL31" s="30">
        <f t="shared" si="187"/>
        <v>0</v>
      </c>
      <c r="FM31" s="11">
        <f t="shared" si="188"/>
        <v>0</v>
      </c>
      <c r="FO31" s="8"/>
      <c r="FP31" s="8"/>
      <c r="FQ31" s="8"/>
      <c r="FR31" s="8"/>
      <c r="FS31" s="13">
        <f t="shared" si="189"/>
        <v>0</v>
      </c>
      <c r="FT31" s="13">
        <f t="shared" si="190"/>
        <v>0</v>
      </c>
      <c r="FU31" s="13">
        <f t="shared" si="191"/>
        <v>0</v>
      </c>
      <c r="FV31" s="13">
        <f t="shared" si="192"/>
        <v>0</v>
      </c>
      <c r="FW31" s="3">
        <f t="shared" si="193"/>
        <v>0</v>
      </c>
      <c r="FX31" s="30">
        <f t="shared" si="194"/>
        <v>0</v>
      </c>
      <c r="FY31" s="30">
        <f t="shared" si="195"/>
        <v>0</v>
      </c>
      <c r="FZ31" s="30">
        <f t="shared" si="196"/>
        <v>0</v>
      </c>
      <c r="GA31" s="30">
        <f t="shared" si="197"/>
        <v>0</v>
      </c>
      <c r="GB31" s="30">
        <f t="shared" si="198"/>
        <v>0</v>
      </c>
      <c r="GC31" s="30">
        <f t="shared" si="199"/>
        <v>0</v>
      </c>
      <c r="GD31" s="30">
        <f t="shared" si="200"/>
        <v>0</v>
      </c>
      <c r="GE31" s="30">
        <f t="shared" si="201"/>
        <v>0</v>
      </c>
      <c r="GF31" s="30">
        <f t="shared" si="202"/>
        <v>0</v>
      </c>
      <c r="GG31" s="30">
        <f t="shared" si="203"/>
        <v>0</v>
      </c>
      <c r="GH31" s="11">
        <f t="shared" si="204"/>
        <v>0</v>
      </c>
      <c r="GI31" s="11"/>
      <c r="GJ31" s="6"/>
      <c r="GK31" s="6"/>
      <c r="GL31" s="7"/>
      <c r="GM31" s="3">
        <f t="shared" si="205"/>
        <v>0</v>
      </c>
      <c r="GN31" s="33">
        <f t="shared" si="206"/>
        <v>0</v>
      </c>
      <c r="GO31" s="30">
        <f t="shared" si="207"/>
        <v>0</v>
      </c>
      <c r="GP31" s="30">
        <f t="shared" si="208"/>
        <v>0</v>
      </c>
      <c r="GQ31" s="30">
        <f t="shared" si="209"/>
        <v>0</v>
      </c>
      <c r="GR31" s="30">
        <f t="shared" si="210"/>
        <v>0</v>
      </c>
      <c r="GS31" s="30">
        <f t="shared" si="211"/>
        <v>0</v>
      </c>
      <c r="GT31" s="30">
        <f t="shared" si="212"/>
        <v>0</v>
      </c>
      <c r="GU31" s="30">
        <f t="shared" si="213"/>
        <v>0</v>
      </c>
      <c r="GV31" s="30">
        <f t="shared" si="214"/>
        <v>0</v>
      </c>
      <c r="GW31" s="30">
        <f t="shared" si="215"/>
        <v>0</v>
      </c>
      <c r="GX31" s="30">
        <f t="shared" si="216"/>
        <v>0</v>
      </c>
      <c r="GY31" s="11">
        <f t="shared" si="217"/>
        <v>0</v>
      </c>
      <c r="HA31" s="30">
        <f t="shared" si="218"/>
        <v>0</v>
      </c>
      <c r="HB31" s="30">
        <f t="shared" si="219"/>
        <v>0</v>
      </c>
      <c r="HC31" s="30">
        <f t="shared" si="220"/>
        <v>0</v>
      </c>
      <c r="HD31" s="30">
        <f t="shared" si="221"/>
        <v>0</v>
      </c>
      <c r="HE31" s="30">
        <f t="shared" si="222"/>
        <v>0</v>
      </c>
      <c r="HF31" s="30">
        <f t="shared" si="223"/>
        <v>0</v>
      </c>
      <c r="HG31" s="30">
        <f t="shared" si="224"/>
        <v>0</v>
      </c>
      <c r="HH31" s="30">
        <f t="shared" si="225"/>
        <v>0</v>
      </c>
      <c r="HI31" s="30">
        <f t="shared" si="226"/>
        <v>0</v>
      </c>
      <c r="HJ31" s="30">
        <f t="shared" si="227"/>
        <v>0</v>
      </c>
      <c r="HK31" s="11">
        <f t="shared" si="228"/>
        <v>0</v>
      </c>
    </row>
    <row r="32" spans="1:219" x14ac:dyDescent="0.2">
      <c r="A32" s="12"/>
      <c r="B32" s="6"/>
      <c r="C32" s="6"/>
      <c r="D32" s="6"/>
      <c r="E32" s="6"/>
      <c r="F32" s="6"/>
      <c r="G32" s="36">
        <v>0</v>
      </c>
      <c r="H32" s="36">
        <v>0</v>
      </c>
      <c r="I32" s="38">
        <f t="shared" si="162"/>
        <v>0</v>
      </c>
      <c r="J32" s="38">
        <f t="shared" si="162"/>
        <v>0</v>
      </c>
      <c r="K32" s="38">
        <f t="shared" si="162"/>
        <v>0</v>
      </c>
      <c r="L32" s="38">
        <f t="shared" si="162"/>
        <v>0</v>
      </c>
      <c r="M32" s="38">
        <f t="shared" si="162"/>
        <v>0</v>
      </c>
      <c r="N32" s="38">
        <f t="shared" si="162"/>
        <v>0</v>
      </c>
      <c r="O32" s="38">
        <f t="shared" si="162"/>
        <v>0</v>
      </c>
      <c r="P32" s="38">
        <f t="shared" si="162"/>
        <v>0</v>
      </c>
      <c r="Q32" s="38">
        <f t="shared" si="162"/>
        <v>0</v>
      </c>
      <c r="R32" s="38">
        <f t="shared" si="162"/>
        <v>0</v>
      </c>
      <c r="S32" s="39">
        <f t="shared" si="163"/>
        <v>0</v>
      </c>
      <c r="T32" s="6"/>
      <c r="U32" s="38">
        <f t="shared" si="164"/>
        <v>0</v>
      </c>
      <c r="V32" s="38">
        <f t="shared" si="165"/>
        <v>0</v>
      </c>
      <c r="W32" s="38">
        <f t="shared" si="166"/>
        <v>0</v>
      </c>
      <c r="X32" s="38">
        <f t="shared" si="167"/>
        <v>0</v>
      </c>
      <c r="Y32" s="38">
        <f t="shared" si="168"/>
        <v>0</v>
      </c>
      <c r="Z32" s="38">
        <f t="shared" si="169"/>
        <v>0</v>
      </c>
      <c r="AA32" s="38">
        <f t="shared" si="170"/>
        <v>0</v>
      </c>
      <c r="AB32" s="38">
        <f t="shared" si="171"/>
        <v>0</v>
      </c>
      <c r="AC32" s="38">
        <f t="shared" si="172"/>
        <v>0</v>
      </c>
      <c r="AD32" s="38">
        <f t="shared" si="173"/>
        <v>0</v>
      </c>
      <c r="AE32" s="27"/>
      <c r="AF32" s="40"/>
      <c r="AG32" s="40"/>
      <c r="AH32" s="40"/>
      <c r="AI32" s="40"/>
      <c r="AJ32" s="40"/>
      <c r="AK32" s="40"/>
      <c r="AL32" s="40"/>
      <c r="AM32" s="40"/>
      <c r="AN32" s="40"/>
      <c r="AO32" s="40"/>
      <c r="AP32" s="38">
        <f t="shared" si="174"/>
        <v>0</v>
      </c>
      <c r="AQ32" s="40"/>
      <c r="AR32" s="40"/>
      <c r="AS32" s="40"/>
      <c r="AT32" s="40"/>
      <c r="AU32" s="40"/>
      <c r="AV32" s="40"/>
      <c r="AW32" s="40"/>
      <c r="AX32" s="40"/>
      <c r="AY32" s="40"/>
      <c r="AZ32" s="40"/>
      <c r="BA32" s="38">
        <f t="shared" si="176"/>
        <v>0</v>
      </c>
      <c r="BC32" s="8"/>
      <c r="BD32" s="8"/>
      <c r="BE32" s="28"/>
      <c r="BS32" s="30"/>
      <c r="BT32" s="30"/>
      <c r="BU32" s="30"/>
      <c r="BV32" s="30"/>
      <c r="BW32" s="30"/>
      <c r="BX32" s="30"/>
      <c r="BY32" s="30"/>
      <c r="BZ32" s="30"/>
      <c r="CA32" s="30"/>
      <c r="CB32" s="30"/>
      <c r="CC32" s="11">
        <f t="shared" si="177"/>
        <v>0</v>
      </c>
      <c r="FB32" s="7"/>
      <c r="FC32" s="30">
        <f t="shared" si="178"/>
        <v>0</v>
      </c>
      <c r="FD32" s="30">
        <f t="shared" si="179"/>
        <v>0</v>
      </c>
      <c r="FE32" s="30">
        <f t="shared" si="180"/>
        <v>0</v>
      </c>
      <c r="FF32" s="30">
        <f t="shared" si="181"/>
        <v>0</v>
      </c>
      <c r="FG32" s="30">
        <f t="shared" si="182"/>
        <v>0</v>
      </c>
      <c r="FH32" s="30">
        <f t="shared" si="183"/>
        <v>0</v>
      </c>
      <c r="FI32" s="30">
        <f t="shared" si="184"/>
        <v>0</v>
      </c>
      <c r="FJ32" s="30">
        <f t="shared" si="185"/>
        <v>0</v>
      </c>
      <c r="FK32" s="30">
        <f t="shared" si="186"/>
        <v>0</v>
      </c>
      <c r="FL32" s="30">
        <f t="shared" si="187"/>
        <v>0</v>
      </c>
      <c r="FM32" s="11">
        <f t="shared" si="188"/>
        <v>0</v>
      </c>
      <c r="FO32" s="8"/>
      <c r="FP32" s="8"/>
      <c r="FQ32" s="8"/>
      <c r="FR32" s="8"/>
      <c r="FS32" s="13">
        <f t="shared" si="189"/>
        <v>0</v>
      </c>
      <c r="FT32" s="13">
        <f t="shared" si="190"/>
        <v>0</v>
      </c>
      <c r="FU32" s="13">
        <f t="shared" si="191"/>
        <v>0</v>
      </c>
      <c r="FV32" s="13">
        <f t="shared" si="192"/>
        <v>0</v>
      </c>
      <c r="FW32" s="3">
        <f t="shared" si="193"/>
        <v>0</v>
      </c>
      <c r="FX32" s="30">
        <f t="shared" si="194"/>
        <v>0</v>
      </c>
      <c r="FY32" s="30">
        <f t="shared" si="195"/>
        <v>0</v>
      </c>
      <c r="FZ32" s="30">
        <f t="shared" si="196"/>
        <v>0</v>
      </c>
      <c r="GA32" s="30">
        <f t="shared" si="197"/>
        <v>0</v>
      </c>
      <c r="GB32" s="30">
        <f t="shared" si="198"/>
        <v>0</v>
      </c>
      <c r="GC32" s="30">
        <f t="shared" si="199"/>
        <v>0</v>
      </c>
      <c r="GD32" s="30">
        <f t="shared" si="200"/>
        <v>0</v>
      </c>
      <c r="GE32" s="30">
        <f t="shared" si="201"/>
        <v>0</v>
      </c>
      <c r="GF32" s="30">
        <f t="shared" si="202"/>
        <v>0</v>
      </c>
      <c r="GG32" s="30">
        <f t="shared" si="203"/>
        <v>0</v>
      </c>
      <c r="GH32" s="11">
        <f t="shared" si="204"/>
        <v>0</v>
      </c>
      <c r="GI32" s="11"/>
      <c r="GJ32" s="6"/>
      <c r="GK32" s="6"/>
      <c r="GL32" s="7"/>
      <c r="GM32" s="3">
        <f t="shared" si="205"/>
        <v>0</v>
      </c>
      <c r="GN32" s="33">
        <f t="shared" si="206"/>
        <v>0</v>
      </c>
      <c r="GO32" s="30">
        <f t="shared" si="207"/>
        <v>0</v>
      </c>
      <c r="GP32" s="30">
        <f t="shared" si="208"/>
        <v>0</v>
      </c>
      <c r="GQ32" s="30">
        <f t="shared" si="209"/>
        <v>0</v>
      </c>
      <c r="GR32" s="30">
        <f t="shared" si="210"/>
        <v>0</v>
      </c>
      <c r="GS32" s="30">
        <f t="shared" si="211"/>
        <v>0</v>
      </c>
      <c r="GT32" s="30">
        <f t="shared" si="212"/>
        <v>0</v>
      </c>
      <c r="GU32" s="30">
        <f t="shared" si="213"/>
        <v>0</v>
      </c>
      <c r="GV32" s="30">
        <f t="shared" si="214"/>
        <v>0</v>
      </c>
      <c r="GW32" s="30">
        <f t="shared" si="215"/>
        <v>0</v>
      </c>
      <c r="GX32" s="30">
        <f t="shared" si="216"/>
        <v>0</v>
      </c>
      <c r="GY32" s="11">
        <f t="shared" si="217"/>
        <v>0</v>
      </c>
      <c r="HA32" s="30">
        <f t="shared" si="218"/>
        <v>0</v>
      </c>
      <c r="HB32" s="30">
        <f t="shared" si="219"/>
        <v>0</v>
      </c>
      <c r="HC32" s="30">
        <f t="shared" si="220"/>
        <v>0</v>
      </c>
      <c r="HD32" s="30">
        <f t="shared" si="221"/>
        <v>0</v>
      </c>
      <c r="HE32" s="30">
        <f t="shared" si="222"/>
        <v>0</v>
      </c>
      <c r="HF32" s="30">
        <f t="shared" si="223"/>
        <v>0</v>
      </c>
      <c r="HG32" s="30">
        <f t="shared" si="224"/>
        <v>0</v>
      </c>
      <c r="HH32" s="30">
        <f t="shared" si="225"/>
        <v>0</v>
      </c>
      <c r="HI32" s="30">
        <f t="shared" si="226"/>
        <v>0</v>
      </c>
      <c r="HJ32" s="30">
        <f t="shared" si="227"/>
        <v>0</v>
      </c>
      <c r="HK32" s="11">
        <f t="shared" si="228"/>
        <v>0</v>
      </c>
    </row>
    <row r="33" spans="1:219" x14ac:dyDescent="0.2">
      <c r="A33" s="12"/>
      <c r="B33" s="6"/>
      <c r="C33" s="6"/>
      <c r="D33" s="6"/>
      <c r="E33" s="6"/>
      <c r="F33" s="6"/>
      <c r="G33" s="36">
        <v>0</v>
      </c>
      <c r="H33" s="36">
        <v>0</v>
      </c>
      <c r="I33" s="38">
        <f t="shared" si="162"/>
        <v>0</v>
      </c>
      <c r="J33" s="38">
        <f t="shared" si="162"/>
        <v>0</v>
      </c>
      <c r="K33" s="38">
        <f t="shared" si="162"/>
        <v>0</v>
      </c>
      <c r="L33" s="38">
        <f t="shared" si="162"/>
        <v>0</v>
      </c>
      <c r="M33" s="38">
        <f t="shared" si="162"/>
        <v>0</v>
      </c>
      <c r="N33" s="38">
        <f t="shared" si="162"/>
        <v>0</v>
      </c>
      <c r="O33" s="38">
        <f t="shared" si="162"/>
        <v>0</v>
      </c>
      <c r="P33" s="38">
        <f t="shared" si="162"/>
        <v>0</v>
      </c>
      <c r="Q33" s="38">
        <f t="shared" si="162"/>
        <v>0</v>
      </c>
      <c r="R33" s="38">
        <f t="shared" si="162"/>
        <v>0</v>
      </c>
      <c r="S33" s="39">
        <f t="shared" si="163"/>
        <v>0</v>
      </c>
      <c r="T33" s="6"/>
      <c r="U33" s="38">
        <f t="shared" si="164"/>
        <v>0</v>
      </c>
      <c r="V33" s="38">
        <f t="shared" si="165"/>
        <v>0</v>
      </c>
      <c r="W33" s="38">
        <f t="shared" si="166"/>
        <v>0</v>
      </c>
      <c r="X33" s="38">
        <f t="shared" si="167"/>
        <v>0</v>
      </c>
      <c r="Y33" s="38">
        <f t="shared" si="168"/>
        <v>0</v>
      </c>
      <c r="Z33" s="38">
        <f t="shared" si="169"/>
        <v>0</v>
      </c>
      <c r="AA33" s="38">
        <f t="shared" si="170"/>
        <v>0</v>
      </c>
      <c r="AB33" s="38">
        <f t="shared" si="171"/>
        <v>0</v>
      </c>
      <c r="AC33" s="38">
        <f t="shared" si="172"/>
        <v>0</v>
      </c>
      <c r="AD33" s="38">
        <f t="shared" si="173"/>
        <v>0</v>
      </c>
      <c r="AE33" s="27"/>
      <c r="AF33" s="40"/>
      <c r="AG33" s="40"/>
      <c r="AH33" s="40"/>
      <c r="AI33" s="40"/>
      <c r="AJ33" s="40"/>
      <c r="AK33" s="40"/>
      <c r="AL33" s="40"/>
      <c r="AM33" s="40"/>
      <c r="AN33" s="40"/>
      <c r="AO33" s="40"/>
      <c r="AP33" s="38">
        <f t="shared" si="174"/>
        <v>0</v>
      </c>
      <c r="AQ33" s="40"/>
      <c r="AR33" s="40"/>
      <c r="AS33" s="40"/>
      <c r="AT33" s="40"/>
      <c r="AU33" s="40"/>
      <c r="AV33" s="40"/>
      <c r="AW33" s="40"/>
      <c r="AX33" s="40"/>
      <c r="AY33" s="40"/>
      <c r="AZ33" s="40"/>
      <c r="BA33" s="38">
        <f t="shared" si="176"/>
        <v>0</v>
      </c>
      <c r="BC33" s="8"/>
      <c r="BD33" s="8"/>
      <c r="BE33" s="28"/>
      <c r="BS33" s="30"/>
      <c r="BT33" s="30"/>
      <c r="BU33" s="30"/>
      <c r="BV33" s="30"/>
      <c r="BW33" s="30"/>
      <c r="BX33" s="30"/>
      <c r="BY33" s="30"/>
      <c r="BZ33" s="30"/>
      <c r="CA33" s="30"/>
      <c r="CB33" s="30"/>
      <c r="CC33" s="11">
        <f t="shared" si="177"/>
        <v>0</v>
      </c>
      <c r="FB33" s="7"/>
      <c r="FC33" s="30">
        <f t="shared" si="178"/>
        <v>0</v>
      </c>
      <c r="FD33" s="30">
        <f t="shared" si="179"/>
        <v>0</v>
      </c>
      <c r="FE33" s="30">
        <f t="shared" si="180"/>
        <v>0</v>
      </c>
      <c r="FF33" s="30">
        <f t="shared" si="181"/>
        <v>0</v>
      </c>
      <c r="FG33" s="30">
        <f t="shared" si="182"/>
        <v>0</v>
      </c>
      <c r="FH33" s="30">
        <f t="shared" si="183"/>
        <v>0</v>
      </c>
      <c r="FI33" s="30">
        <f t="shared" si="184"/>
        <v>0</v>
      </c>
      <c r="FJ33" s="30">
        <f t="shared" si="185"/>
        <v>0</v>
      </c>
      <c r="FK33" s="30">
        <f t="shared" si="186"/>
        <v>0</v>
      </c>
      <c r="FL33" s="30">
        <f t="shared" si="187"/>
        <v>0</v>
      </c>
      <c r="FM33" s="11">
        <f t="shared" si="188"/>
        <v>0</v>
      </c>
      <c r="FO33" s="8"/>
      <c r="FP33" s="8"/>
      <c r="FQ33" s="8"/>
      <c r="FR33" s="8"/>
      <c r="FS33" s="13">
        <f t="shared" si="189"/>
        <v>0</v>
      </c>
      <c r="FT33" s="13">
        <f t="shared" si="190"/>
        <v>0</v>
      </c>
      <c r="FU33" s="13">
        <f t="shared" si="191"/>
        <v>0</v>
      </c>
      <c r="FV33" s="13">
        <f t="shared" si="192"/>
        <v>0</v>
      </c>
      <c r="FW33" s="3">
        <f t="shared" si="193"/>
        <v>0</v>
      </c>
      <c r="FX33" s="30">
        <f t="shared" si="194"/>
        <v>0</v>
      </c>
      <c r="FY33" s="30">
        <f t="shared" si="195"/>
        <v>0</v>
      </c>
      <c r="FZ33" s="30">
        <f t="shared" si="196"/>
        <v>0</v>
      </c>
      <c r="GA33" s="30">
        <f t="shared" si="197"/>
        <v>0</v>
      </c>
      <c r="GB33" s="30">
        <f t="shared" si="198"/>
        <v>0</v>
      </c>
      <c r="GC33" s="30">
        <f t="shared" si="199"/>
        <v>0</v>
      </c>
      <c r="GD33" s="30">
        <f t="shared" si="200"/>
        <v>0</v>
      </c>
      <c r="GE33" s="30">
        <f t="shared" si="201"/>
        <v>0</v>
      </c>
      <c r="GF33" s="30">
        <f t="shared" si="202"/>
        <v>0</v>
      </c>
      <c r="GG33" s="30">
        <f t="shared" si="203"/>
        <v>0</v>
      </c>
      <c r="GH33" s="11">
        <f t="shared" si="204"/>
        <v>0</v>
      </c>
      <c r="GI33" s="11"/>
      <c r="GJ33" s="6"/>
      <c r="GK33" s="6"/>
      <c r="GL33" s="7"/>
      <c r="GM33" s="3">
        <f t="shared" si="205"/>
        <v>0</v>
      </c>
      <c r="GN33" s="33">
        <f t="shared" si="206"/>
        <v>0</v>
      </c>
      <c r="GO33" s="30">
        <f t="shared" si="207"/>
        <v>0</v>
      </c>
      <c r="GP33" s="30">
        <f t="shared" si="208"/>
        <v>0</v>
      </c>
      <c r="GQ33" s="30">
        <f t="shared" si="209"/>
        <v>0</v>
      </c>
      <c r="GR33" s="30">
        <f t="shared" si="210"/>
        <v>0</v>
      </c>
      <c r="GS33" s="30">
        <f t="shared" si="211"/>
        <v>0</v>
      </c>
      <c r="GT33" s="30">
        <f t="shared" si="212"/>
        <v>0</v>
      </c>
      <c r="GU33" s="30">
        <f t="shared" si="213"/>
        <v>0</v>
      </c>
      <c r="GV33" s="30">
        <f t="shared" si="214"/>
        <v>0</v>
      </c>
      <c r="GW33" s="30">
        <f t="shared" si="215"/>
        <v>0</v>
      </c>
      <c r="GX33" s="30">
        <f t="shared" si="216"/>
        <v>0</v>
      </c>
      <c r="GY33" s="11">
        <f t="shared" si="217"/>
        <v>0</v>
      </c>
      <c r="HA33" s="30">
        <f t="shared" si="218"/>
        <v>0</v>
      </c>
      <c r="HB33" s="30">
        <f t="shared" si="219"/>
        <v>0</v>
      </c>
      <c r="HC33" s="30">
        <f t="shared" si="220"/>
        <v>0</v>
      </c>
      <c r="HD33" s="30">
        <f t="shared" si="221"/>
        <v>0</v>
      </c>
      <c r="HE33" s="30">
        <f t="shared" si="222"/>
        <v>0</v>
      </c>
      <c r="HF33" s="30">
        <f t="shared" si="223"/>
        <v>0</v>
      </c>
      <c r="HG33" s="30">
        <f t="shared" si="224"/>
        <v>0</v>
      </c>
      <c r="HH33" s="30">
        <f t="shared" si="225"/>
        <v>0</v>
      </c>
      <c r="HI33" s="30">
        <f t="shared" si="226"/>
        <v>0</v>
      </c>
      <c r="HJ33" s="30">
        <f t="shared" si="227"/>
        <v>0</v>
      </c>
      <c r="HK33" s="11">
        <f t="shared" si="228"/>
        <v>0</v>
      </c>
    </row>
    <row r="34" spans="1:219" x14ac:dyDescent="0.2">
      <c r="A34" s="12"/>
      <c r="B34" s="6"/>
      <c r="C34" s="6"/>
      <c r="D34" s="6"/>
      <c r="E34" s="6"/>
      <c r="F34" s="6"/>
      <c r="G34" s="36">
        <v>0</v>
      </c>
      <c r="H34" s="36">
        <v>0</v>
      </c>
      <c r="I34" s="38">
        <f t="shared" si="162"/>
        <v>0</v>
      </c>
      <c r="J34" s="38">
        <f t="shared" si="162"/>
        <v>0</v>
      </c>
      <c r="K34" s="38">
        <f t="shared" si="162"/>
        <v>0</v>
      </c>
      <c r="L34" s="38">
        <f t="shared" si="162"/>
        <v>0</v>
      </c>
      <c r="M34" s="38">
        <f t="shared" si="162"/>
        <v>0</v>
      </c>
      <c r="N34" s="38">
        <f t="shared" si="162"/>
        <v>0</v>
      </c>
      <c r="O34" s="38">
        <f t="shared" si="162"/>
        <v>0</v>
      </c>
      <c r="P34" s="38">
        <f t="shared" si="162"/>
        <v>0</v>
      </c>
      <c r="Q34" s="38">
        <f t="shared" si="162"/>
        <v>0</v>
      </c>
      <c r="R34" s="38">
        <f t="shared" si="162"/>
        <v>0</v>
      </c>
      <c r="S34" s="39">
        <f t="shared" si="163"/>
        <v>0</v>
      </c>
      <c r="T34" s="6"/>
      <c r="U34" s="38">
        <f t="shared" si="164"/>
        <v>0</v>
      </c>
      <c r="V34" s="38">
        <f t="shared" si="165"/>
        <v>0</v>
      </c>
      <c r="W34" s="38">
        <f t="shared" si="166"/>
        <v>0</v>
      </c>
      <c r="X34" s="38">
        <f t="shared" si="167"/>
        <v>0</v>
      </c>
      <c r="Y34" s="38">
        <f t="shared" si="168"/>
        <v>0</v>
      </c>
      <c r="Z34" s="38">
        <f t="shared" si="169"/>
        <v>0</v>
      </c>
      <c r="AA34" s="38">
        <f t="shared" si="170"/>
        <v>0</v>
      </c>
      <c r="AB34" s="38">
        <f t="shared" si="171"/>
        <v>0</v>
      </c>
      <c r="AC34" s="38">
        <f t="shared" si="172"/>
        <v>0</v>
      </c>
      <c r="AD34" s="38">
        <f t="shared" si="173"/>
        <v>0</v>
      </c>
      <c r="AE34" s="27"/>
      <c r="AF34" s="40"/>
      <c r="AG34" s="40"/>
      <c r="AH34" s="40"/>
      <c r="AI34" s="40"/>
      <c r="AJ34" s="40"/>
      <c r="AK34" s="40"/>
      <c r="AL34" s="40"/>
      <c r="AM34" s="40"/>
      <c r="AN34" s="40"/>
      <c r="AO34" s="40"/>
      <c r="AP34" s="38">
        <f t="shared" si="174"/>
        <v>0</v>
      </c>
      <c r="AQ34" s="40"/>
      <c r="AR34" s="40"/>
      <c r="AS34" s="40"/>
      <c r="AT34" s="40"/>
      <c r="AU34" s="40"/>
      <c r="AV34" s="40"/>
      <c r="AW34" s="40"/>
      <c r="AX34" s="40"/>
      <c r="AY34" s="40"/>
      <c r="AZ34" s="40"/>
      <c r="BA34" s="38">
        <f t="shared" si="176"/>
        <v>0</v>
      </c>
      <c r="BC34" s="8"/>
      <c r="BD34" s="8"/>
      <c r="BE34" s="28"/>
      <c r="BS34" s="30"/>
      <c r="BT34" s="30"/>
      <c r="BU34" s="30"/>
      <c r="BV34" s="30"/>
      <c r="BW34" s="30"/>
      <c r="BX34" s="30"/>
      <c r="BY34" s="30"/>
      <c r="BZ34" s="30"/>
      <c r="CA34" s="30"/>
      <c r="CB34" s="30"/>
      <c r="CC34" s="11">
        <f t="shared" si="177"/>
        <v>0</v>
      </c>
      <c r="FB34" s="7"/>
      <c r="FC34" s="30">
        <f t="shared" si="178"/>
        <v>0</v>
      </c>
      <c r="FD34" s="30">
        <f t="shared" si="179"/>
        <v>0</v>
      </c>
      <c r="FE34" s="30">
        <f t="shared" si="180"/>
        <v>0</v>
      </c>
      <c r="FF34" s="30">
        <f t="shared" si="181"/>
        <v>0</v>
      </c>
      <c r="FG34" s="30">
        <f t="shared" si="182"/>
        <v>0</v>
      </c>
      <c r="FH34" s="30">
        <f t="shared" si="183"/>
        <v>0</v>
      </c>
      <c r="FI34" s="30">
        <f t="shared" si="184"/>
        <v>0</v>
      </c>
      <c r="FJ34" s="30">
        <f t="shared" si="185"/>
        <v>0</v>
      </c>
      <c r="FK34" s="30">
        <f t="shared" si="186"/>
        <v>0</v>
      </c>
      <c r="FL34" s="30">
        <f t="shared" si="187"/>
        <v>0</v>
      </c>
      <c r="FM34" s="11">
        <f t="shared" si="188"/>
        <v>0</v>
      </c>
      <c r="FO34" s="8"/>
      <c r="FP34" s="8"/>
      <c r="FQ34" s="8"/>
      <c r="FR34" s="8"/>
      <c r="FS34" s="13">
        <f t="shared" si="189"/>
        <v>0</v>
      </c>
      <c r="FT34" s="13">
        <f t="shared" si="190"/>
        <v>0</v>
      </c>
      <c r="FU34" s="13">
        <f t="shared" si="191"/>
        <v>0</v>
      </c>
      <c r="FV34" s="13">
        <f t="shared" si="192"/>
        <v>0</v>
      </c>
      <c r="FW34" s="3">
        <f t="shared" si="193"/>
        <v>0</v>
      </c>
      <c r="FX34" s="30">
        <f t="shared" si="194"/>
        <v>0</v>
      </c>
      <c r="FY34" s="30">
        <f t="shared" si="195"/>
        <v>0</v>
      </c>
      <c r="FZ34" s="30">
        <f t="shared" si="196"/>
        <v>0</v>
      </c>
      <c r="GA34" s="30">
        <f t="shared" si="197"/>
        <v>0</v>
      </c>
      <c r="GB34" s="30">
        <f t="shared" si="198"/>
        <v>0</v>
      </c>
      <c r="GC34" s="30">
        <f t="shared" si="199"/>
        <v>0</v>
      </c>
      <c r="GD34" s="30">
        <f t="shared" si="200"/>
        <v>0</v>
      </c>
      <c r="GE34" s="30">
        <f t="shared" si="201"/>
        <v>0</v>
      </c>
      <c r="GF34" s="30">
        <f t="shared" si="202"/>
        <v>0</v>
      </c>
      <c r="GG34" s="30">
        <f t="shared" si="203"/>
        <v>0</v>
      </c>
      <c r="GH34" s="11">
        <f t="shared" si="204"/>
        <v>0</v>
      </c>
      <c r="GI34" s="11"/>
      <c r="GJ34" s="6"/>
      <c r="GK34" s="6"/>
      <c r="GL34" s="7"/>
      <c r="GM34" s="3">
        <f t="shared" si="205"/>
        <v>0</v>
      </c>
      <c r="GN34" s="33">
        <f t="shared" si="206"/>
        <v>0</v>
      </c>
      <c r="GO34" s="30">
        <f t="shared" si="207"/>
        <v>0</v>
      </c>
      <c r="GP34" s="30">
        <f t="shared" si="208"/>
        <v>0</v>
      </c>
      <c r="GQ34" s="30">
        <f t="shared" si="209"/>
        <v>0</v>
      </c>
      <c r="GR34" s="30">
        <f t="shared" si="210"/>
        <v>0</v>
      </c>
      <c r="GS34" s="30">
        <f t="shared" si="211"/>
        <v>0</v>
      </c>
      <c r="GT34" s="30">
        <f t="shared" si="212"/>
        <v>0</v>
      </c>
      <c r="GU34" s="30">
        <f t="shared" si="213"/>
        <v>0</v>
      </c>
      <c r="GV34" s="30">
        <f t="shared" si="214"/>
        <v>0</v>
      </c>
      <c r="GW34" s="30">
        <f t="shared" si="215"/>
        <v>0</v>
      </c>
      <c r="GX34" s="30">
        <f t="shared" si="216"/>
        <v>0</v>
      </c>
      <c r="GY34" s="11">
        <f t="shared" si="217"/>
        <v>0</v>
      </c>
      <c r="HA34" s="30">
        <f t="shared" si="218"/>
        <v>0</v>
      </c>
      <c r="HB34" s="30">
        <f t="shared" si="219"/>
        <v>0</v>
      </c>
      <c r="HC34" s="30">
        <f t="shared" si="220"/>
        <v>0</v>
      </c>
      <c r="HD34" s="30">
        <f t="shared" si="221"/>
        <v>0</v>
      </c>
      <c r="HE34" s="30">
        <f t="shared" si="222"/>
        <v>0</v>
      </c>
      <c r="HF34" s="30">
        <f t="shared" si="223"/>
        <v>0</v>
      </c>
      <c r="HG34" s="30">
        <f t="shared" si="224"/>
        <v>0</v>
      </c>
      <c r="HH34" s="30">
        <f t="shared" si="225"/>
        <v>0</v>
      </c>
      <c r="HI34" s="30">
        <f t="shared" si="226"/>
        <v>0</v>
      </c>
      <c r="HJ34" s="30">
        <f t="shared" si="227"/>
        <v>0</v>
      </c>
      <c r="HK34" s="11">
        <f t="shared" si="228"/>
        <v>0</v>
      </c>
    </row>
    <row r="35" spans="1:219" x14ac:dyDescent="0.2">
      <c r="A35" s="12"/>
      <c r="I35" s="34"/>
      <c r="J35" s="34"/>
      <c r="K35" s="34"/>
      <c r="L35" s="34"/>
      <c r="M35" s="34"/>
      <c r="N35" s="34"/>
      <c r="O35" s="34"/>
      <c r="P35" s="34"/>
      <c r="Q35" s="34"/>
      <c r="R35" s="34"/>
      <c r="S35" s="34"/>
      <c r="U35" s="34"/>
      <c r="V35" s="34"/>
      <c r="W35" s="34"/>
      <c r="X35" s="34"/>
      <c r="Y35" s="34"/>
      <c r="Z35" s="34"/>
      <c r="AA35" s="34"/>
      <c r="AB35" s="34"/>
      <c r="AC35" s="34"/>
      <c r="AD35" s="34"/>
      <c r="AE35" s="34"/>
      <c r="AF35" s="34"/>
      <c r="AG35" s="34"/>
      <c r="AH35" s="34"/>
      <c r="AI35" s="34"/>
      <c r="AJ35" s="34"/>
      <c r="AK35" s="34"/>
      <c r="AL35" s="34"/>
      <c r="AM35" s="34"/>
      <c r="AN35" s="34"/>
      <c r="AO35" s="34"/>
      <c r="AQ35" s="34"/>
      <c r="AR35" s="34"/>
      <c r="AS35" s="34"/>
      <c r="AT35" s="34"/>
      <c r="AU35" s="34"/>
      <c r="AV35" s="34"/>
      <c r="AW35" s="34"/>
      <c r="AX35" s="34"/>
      <c r="AY35" s="34"/>
      <c r="AZ35" s="34"/>
    </row>
    <row r="36" spans="1:219" x14ac:dyDescent="0.2">
      <c r="A36" s="12"/>
      <c r="B36" s="2"/>
      <c r="I36" s="35"/>
      <c r="J36" s="35"/>
      <c r="K36" s="35"/>
      <c r="L36" s="35"/>
      <c r="M36" s="35"/>
      <c r="N36" s="35"/>
      <c r="O36" s="35"/>
      <c r="P36" s="35"/>
      <c r="Q36" s="35"/>
      <c r="R36" s="35"/>
      <c r="S36" s="35"/>
      <c r="T36" s="2">
        <f>SUM(T26:T35)</f>
        <v>100</v>
      </c>
      <c r="U36" s="2">
        <f t="shared" ref="U36:AD36" si="230">SUM(U26:U35)</f>
        <v>0</v>
      </c>
      <c r="V36" s="2">
        <f t="shared" si="230"/>
        <v>0</v>
      </c>
      <c r="W36" s="2">
        <f t="shared" si="230"/>
        <v>0</v>
      </c>
      <c r="X36" s="2">
        <f t="shared" si="230"/>
        <v>0</v>
      </c>
      <c r="Y36" s="2">
        <f t="shared" si="230"/>
        <v>0</v>
      </c>
      <c r="Z36" s="2">
        <f t="shared" si="230"/>
        <v>0</v>
      </c>
      <c r="AA36" s="2">
        <f t="shared" si="230"/>
        <v>0</v>
      </c>
      <c r="AB36" s="2">
        <f t="shared" si="230"/>
        <v>0</v>
      </c>
      <c r="AC36" s="2">
        <f t="shared" si="230"/>
        <v>0</v>
      </c>
      <c r="AD36" s="2">
        <f t="shared" si="230"/>
        <v>0</v>
      </c>
      <c r="AE36" s="35"/>
      <c r="AF36" s="35">
        <f t="shared" ref="AF36:AO36" si="231">SUM(AF26:AF35)</f>
        <v>6500</v>
      </c>
      <c r="AG36" s="35">
        <f t="shared" si="231"/>
        <v>6500</v>
      </c>
      <c r="AH36" s="35">
        <f t="shared" si="231"/>
        <v>6500</v>
      </c>
      <c r="AI36" s="35">
        <f t="shared" si="231"/>
        <v>6500</v>
      </c>
      <c r="AJ36" s="35">
        <f t="shared" si="231"/>
        <v>6500</v>
      </c>
      <c r="AK36" s="35">
        <f t="shared" si="231"/>
        <v>6500</v>
      </c>
      <c r="AL36" s="35">
        <f t="shared" si="231"/>
        <v>36500</v>
      </c>
      <c r="AM36" s="35">
        <f t="shared" si="231"/>
        <v>6500</v>
      </c>
      <c r="AN36" s="35">
        <f t="shared" si="231"/>
        <v>6500</v>
      </c>
      <c r="AO36" s="35">
        <f t="shared" si="231"/>
        <v>6500</v>
      </c>
      <c r="AP36" s="35">
        <f>SUM(AP26:AP35)</f>
        <v>95000</v>
      </c>
      <c r="AQ36" s="35">
        <f t="shared" ref="AQ36:AZ36" si="232">SUM(AQ26:AQ35)</f>
        <v>182000</v>
      </c>
      <c r="AR36" s="35">
        <f t="shared" si="232"/>
        <v>182000</v>
      </c>
      <c r="AS36" s="35">
        <f t="shared" si="232"/>
        <v>182000</v>
      </c>
      <c r="AT36" s="35">
        <f t="shared" si="232"/>
        <v>182000</v>
      </c>
      <c r="AU36" s="35">
        <f t="shared" si="232"/>
        <v>182000</v>
      </c>
      <c r="AV36" s="35">
        <f t="shared" si="232"/>
        <v>182000</v>
      </c>
      <c r="AW36" s="35">
        <f t="shared" si="232"/>
        <v>1022000</v>
      </c>
      <c r="AX36" s="35">
        <f t="shared" si="232"/>
        <v>182000</v>
      </c>
      <c r="AY36" s="35">
        <f t="shared" si="232"/>
        <v>182000</v>
      </c>
      <c r="AZ36" s="35">
        <f t="shared" si="232"/>
        <v>182000</v>
      </c>
      <c r="BA36" s="35">
        <f>SUM(BA26:BA35)</f>
        <v>2660000</v>
      </c>
      <c r="BS36" s="10">
        <f t="shared" ref="BS36:CC36" si="233">SUM(BS26:BS35)</f>
        <v>0</v>
      </c>
      <c r="BT36" s="10">
        <f t="shared" si="233"/>
        <v>0</v>
      </c>
      <c r="BU36" s="10">
        <f t="shared" si="233"/>
        <v>0</v>
      </c>
      <c r="BV36" s="10">
        <f t="shared" si="233"/>
        <v>0</v>
      </c>
      <c r="BW36" s="10">
        <f t="shared" si="233"/>
        <v>0</v>
      </c>
      <c r="BX36" s="10">
        <f t="shared" si="233"/>
        <v>0</v>
      </c>
      <c r="BY36" s="10">
        <f t="shared" si="233"/>
        <v>0</v>
      </c>
      <c r="BZ36" s="10">
        <f t="shared" si="233"/>
        <v>0</v>
      </c>
      <c r="CA36" s="10">
        <f t="shared" si="233"/>
        <v>0</v>
      </c>
      <c r="CB36" s="10">
        <f t="shared" si="233"/>
        <v>0</v>
      </c>
      <c r="CC36" s="10">
        <f t="shared" si="233"/>
        <v>0</v>
      </c>
      <c r="FC36" s="10">
        <f t="shared" ref="FC36:FM36" si="234">SUM(FC26:FC35)</f>
        <v>29120</v>
      </c>
      <c r="FD36" s="10">
        <f t="shared" si="234"/>
        <v>29120</v>
      </c>
      <c r="FE36" s="10">
        <f t="shared" si="234"/>
        <v>29120</v>
      </c>
      <c r="FF36" s="10">
        <f t="shared" si="234"/>
        <v>29120</v>
      </c>
      <c r="FG36" s="10">
        <f t="shared" si="234"/>
        <v>29120</v>
      </c>
      <c r="FH36" s="10">
        <f t="shared" si="234"/>
        <v>29120</v>
      </c>
      <c r="FI36" s="10">
        <f t="shared" si="234"/>
        <v>163520</v>
      </c>
      <c r="FJ36" s="10">
        <f t="shared" si="234"/>
        <v>29120</v>
      </c>
      <c r="FK36" s="10">
        <f t="shared" si="234"/>
        <v>29120</v>
      </c>
      <c r="FL36" s="10">
        <f t="shared" si="234"/>
        <v>29120</v>
      </c>
      <c r="FM36" s="10">
        <f t="shared" si="234"/>
        <v>425600</v>
      </c>
      <c r="FO36" s="2"/>
      <c r="FP36" s="2"/>
      <c r="FQ36" s="2"/>
      <c r="FR36" s="2"/>
      <c r="FS36" s="10">
        <f t="shared" ref="FS36:GH36" si="235">SUM(FS26:FS35)</f>
        <v>37500</v>
      </c>
      <c r="FT36" s="10">
        <f t="shared" si="235"/>
        <v>75000</v>
      </c>
      <c r="FU36" s="10">
        <f t="shared" si="235"/>
        <v>75000</v>
      </c>
      <c r="FV36" s="10">
        <f t="shared" si="235"/>
        <v>7500</v>
      </c>
      <c r="FW36" s="10">
        <f t="shared" si="235"/>
        <v>195000</v>
      </c>
      <c r="FX36" s="10">
        <f t="shared" si="235"/>
        <v>0</v>
      </c>
      <c r="FY36" s="10">
        <f t="shared" si="235"/>
        <v>0</v>
      </c>
      <c r="FZ36" s="10">
        <f t="shared" si="235"/>
        <v>0</v>
      </c>
      <c r="GA36" s="10">
        <f t="shared" si="235"/>
        <v>0</v>
      </c>
      <c r="GB36" s="10">
        <f t="shared" si="235"/>
        <v>0</v>
      </c>
      <c r="GC36" s="10">
        <f t="shared" si="235"/>
        <v>0</v>
      </c>
      <c r="GD36" s="10">
        <f t="shared" si="235"/>
        <v>0</v>
      </c>
      <c r="GE36" s="10">
        <f t="shared" si="235"/>
        <v>0</v>
      </c>
      <c r="GF36" s="10">
        <f t="shared" si="235"/>
        <v>0</v>
      </c>
      <c r="GG36" s="10">
        <f t="shared" si="235"/>
        <v>0</v>
      </c>
      <c r="GH36" s="10">
        <f t="shared" si="235"/>
        <v>0</v>
      </c>
      <c r="GM36" s="4">
        <f t="shared" ref="GM36:GY36" si="236">SUM(GM26:GM35)</f>
        <v>2716000</v>
      </c>
      <c r="GN36" s="10">
        <f t="shared" si="236"/>
        <v>826350</v>
      </c>
      <c r="GO36" s="10">
        <f t="shared" si="236"/>
        <v>0</v>
      </c>
      <c r="GP36" s="10">
        <f t="shared" si="236"/>
        <v>0</v>
      </c>
      <c r="GQ36" s="10">
        <f t="shared" si="236"/>
        <v>0</v>
      </c>
      <c r="GR36" s="10">
        <f t="shared" si="236"/>
        <v>0</v>
      </c>
      <c r="GS36" s="10">
        <f t="shared" si="236"/>
        <v>0</v>
      </c>
      <c r="GT36" s="10">
        <f t="shared" si="236"/>
        <v>0</v>
      </c>
      <c r="GU36" s="10">
        <f t="shared" si="236"/>
        <v>0</v>
      </c>
      <c r="GV36" s="10">
        <f t="shared" si="236"/>
        <v>0</v>
      </c>
      <c r="GW36" s="10">
        <f t="shared" si="236"/>
        <v>0</v>
      </c>
      <c r="GX36" s="10">
        <f t="shared" si="236"/>
        <v>0</v>
      </c>
      <c r="GY36" s="10">
        <f t="shared" si="236"/>
        <v>0</v>
      </c>
      <c r="HA36" s="10">
        <f t="shared" ref="HA36:HK36" si="237">SUM(HA26:HA35)</f>
        <v>0</v>
      </c>
      <c r="HB36" s="10">
        <f t="shared" si="237"/>
        <v>0</v>
      </c>
      <c r="HC36" s="10">
        <f t="shared" si="237"/>
        <v>0</v>
      </c>
      <c r="HD36" s="10">
        <f t="shared" si="237"/>
        <v>0</v>
      </c>
      <c r="HE36" s="10">
        <f t="shared" si="237"/>
        <v>0</v>
      </c>
      <c r="HF36" s="10">
        <f t="shared" si="237"/>
        <v>0</v>
      </c>
      <c r="HG36" s="10">
        <f t="shared" si="237"/>
        <v>0</v>
      </c>
      <c r="HH36" s="10">
        <f t="shared" si="237"/>
        <v>0</v>
      </c>
      <c r="HI36" s="10">
        <f t="shared" si="237"/>
        <v>0</v>
      </c>
      <c r="HJ36" s="10">
        <f t="shared" si="237"/>
        <v>0</v>
      </c>
      <c r="HK36" s="10">
        <f t="shared" si="237"/>
        <v>0</v>
      </c>
    </row>
    <row r="37" spans="1:219" x14ac:dyDescent="0.2">
      <c r="A37" s="12"/>
      <c r="B37" s="2"/>
      <c r="I37" s="35"/>
      <c r="J37" s="35"/>
      <c r="K37" s="35"/>
      <c r="L37" s="35"/>
      <c r="M37" s="35"/>
      <c r="N37" s="35"/>
      <c r="O37" s="35"/>
      <c r="P37" s="35"/>
      <c r="Q37" s="35"/>
      <c r="R37" s="35"/>
      <c r="S37" s="35"/>
      <c r="T37" s="2"/>
      <c r="U37" s="2"/>
      <c r="V37" s="2"/>
      <c r="W37" s="2"/>
      <c r="X37" s="2"/>
      <c r="Y37" s="2"/>
      <c r="Z37" s="2"/>
      <c r="AA37" s="2"/>
      <c r="AB37" s="2"/>
      <c r="AC37" s="2"/>
      <c r="AD37" s="2"/>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S37" s="10"/>
      <c r="BT37" s="10"/>
      <c r="BU37" s="10"/>
      <c r="BV37" s="10"/>
      <c r="BW37" s="10"/>
      <c r="BX37" s="10"/>
      <c r="BY37" s="10"/>
      <c r="BZ37" s="10"/>
      <c r="CA37" s="10"/>
      <c r="CB37" s="10"/>
      <c r="CC37" s="10"/>
      <c r="FC37" s="10"/>
      <c r="FD37" s="10"/>
      <c r="FE37" s="10"/>
      <c r="FF37" s="10"/>
      <c r="FG37" s="10"/>
      <c r="FH37" s="10"/>
      <c r="FI37" s="10"/>
      <c r="FJ37" s="10"/>
      <c r="FK37" s="10"/>
      <c r="FL37" s="10"/>
      <c r="FM37" s="10"/>
      <c r="FO37" s="2"/>
      <c r="FP37" s="2"/>
      <c r="FQ37" s="2"/>
      <c r="FR37" s="2"/>
      <c r="FS37" s="10"/>
      <c r="FT37" s="10"/>
      <c r="FU37" s="10"/>
      <c r="FV37" s="10"/>
      <c r="FW37" s="10"/>
      <c r="FX37" s="10"/>
      <c r="FY37" s="10"/>
      <c r="FZ37" s="10"/>
      <c r="GA37" s="10"/>
      <c r="GB37" s="10"/>
      <c r="GC37" s="10"/>
      <c r="GD37" s="10"/>
      <c r="GE37" s="10"/>
      <c r="GF37" s="10"/>
      <c r="GG37" s="10"/>
      <c r="GH37" s="10"/>
      <c r="GM37" s="4"/>
      <c r="GN37" s="10"/>
      <c r="GO37" s="10"/>
      <c r="GP37" s="10"/>
      <c r="GQ37" s="10"/>
      <c r="GR37" s="10"/>
      <c r="GS37" s="10"/>
      <c r="GT37" s="10"/>
      <c r="GU37" s="10"/>
      <c r="GV37" s="10"/>
      <c r="GW37" s="10"/>
      <c r="GX37" s="10"/>
      <c r="GY37" s="10"/>
      <c r="HA37" s="10"/>
      <c r="HB37" s="10"/>
      <c r="HC37" s="10"/>
      <c r="HD37" s="10"/>
      <c r="HE37" s="10"/>
      <c r="HF37" s="10"/>
      <c r="HG37" s="10"/>
      <c r="HH37" s="10"/>
      <c r="HI37" s="10"/>
      <c r="HJ37" s="10"/>
      <c r="HK37" s="10"/>
    </row>
    <row r="38" spans="1:219" ht="16.2" x14ac:dyDescent="0.3">
      <c r="A38" s="12"/>
      <c r="B38" s="24" t="s">
        <v>80</v>
      </c>
      <c r="BC38" s="24" t="s">
        <v>7</v>
      </c>
      <c r="HA38" s="24" t="s">
        <v>13</v>
      </c>
    </row>
    <row r="39" spans="1:219" x14ac:dyDescent="0.2">
      <c r="A39" s="12"/>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c r="CD39" s="5"/>
      <c r="CE39" s="5"/>
      <c r="CF39" s="5"/>
      <c r="CG39" s="5"/>
      <c r="CH39" s="5"/>
      <c r="CI39" s="5"/>
      <c r="CJ39" s="5"/>
      <c r="CK39" s="5"/>
      <c r="CL39" s="5"/>
      <c r="CM39" s="5"/>
      <c r="CN39" s="5"/>
      <c r="HA39" s="5"/>
      <c r="HB39" s="5"/>
      <c r="HC39" s="5"/>
      <c r="HD39" s="5"/>
      <c r="HE39" s="5"/>
      <c r="HF39" s="5"/>
      <c r="HG39" s="5"/>
      <c r="HH39" s="5"/>
      <c r="HI39" s="5"/>
      <c r="HJ39" s="5"/>
      <c r="HK39" s="5"/>
    </row>
    <row r="40" spans="1:219" s="15" customFormat="1" x14ac:dyDescent="0.2">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14"/>
      <c r="BQ40" s="14"/>
      <c r="BR40" s="14"/>
      <c r="BS40" s="14"/>
      <c r="BT40" s="14"/>
      <c r="BU40" s="14"/>
      <c r="BV40" s="14"/>
      <c r="BW40" s="14"/>
      <c r="BX40" s="14"/>
      <c r="BY40" s="14"/>
      <c r="BZ40" s="14"/>
      <c r="CA40" s="14"/>
      <c r="CB40" s="14"/>
      <c r="CC40" s="14"/>
      <c r="CD40" s="14"/>
      <c r="CE40" s="14"/>
      <c r="CF40" s="14"/>
      <c r="CG40" s="14"/>
      <c r="CH40" s="14"/>
      <c r="CI40" s="14"/>
      <c r="CJ40" s="14"/>
      <c r="CK40" s="14"/>
      <c r="CL40" s="14"/>
      <c r="CM40" s="14"/>
      <c r="CN40" s="14"/>
      <c r="CO40" s="14"/>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s="14"/>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s="14"/>
      <c r="GJ40" s="14"/>
      <c r="GK40" s="14"/>
      <c r="GL40" s="14"/>
      <c r="GM40" s="14"/>
      <c r="GN40" s="14"/>
      <c r="GO40" s="14"/>
      <c r="GP40" s="14"/>
      <c r="GQ40" s="14"/>
      <c r="GR40" s="14"/>
      <c r="GS40" s="14"/>
      <c r="GT40" s="14"/>
      <c r="GU40" s="14"/>
      <c r="GV40" s="14"/>
      <c r="GW40" s="14"/>
      <c r="GX40" s="14"/>
      <c r="GY40" s="14"/>
      <c r="HA40" s="14"/>
      <c r="HB40" s="14"/>
      <c r="HC40" s="14"/>
      <c r="HD40" s="14"/>
      <c r="HE40" s="14"/>
      <c r="HF40" s="14"/>
      <c r="HG40" s="14"/>
      <c r="HH40" s="14"/>
      <c r="HI40" s="14"/>
      <c r="HJ40" s="14"/>
      <c r="HK40" s="14"/>
    </row>
    <row r="41" spans="1:219" ht="40.799999999999997" x14ac:dyDescent="0.2">
      <c r="A41" s="12"/>
      <c r="B41" s="9" t="s">
        <v>14</v>
      </c>
      <c r="C41" s="9" t="s">
        <v>15</v>
      </c>
      <c r="D41" s="9" t="s">
        <v>16</v>
      </c>
      <c r="E41" s="9"/>
      <c r="F41" s="9"/>
      <c r="G41" s="9"/>
      <c r="H41" s="9"/>
      <c r="I41" s="25"/>
      <c r="J41" s="25"/>
      <c r="K41" s="25"/>
      <c r="L41" s="25"/>
      <c r="M41" s="25"/>
      <c r="N41" s="25"/>
      <c r="O41" s="25"/>
      <c r="P41" s="25"/>
      <c r="Q41" s="25"/>
      <c r="R41" s="25"/>
      <c r="S41" s="9"/>
      <c r="T41" s="9" t="s">
        <v>22</v>
      </c>
      <c r="U41" s="25">
        <f>$I$9</f>
        <v>2021</v>
      </c>
      <c r="V41" s="25">
        <f>U41+1</f>
        <v>2022</v>
      </c>
      <c r="W41" s="25">
        <f t="shared" ref="W41:AD41" si="238">V41+1</f>
        <v>2023</v>
      </c>
      <c r="X41" s="25">
        <f t="shared" si="238"/>
        <v>2024</v>
      </c>
      <c r="Y41" s="25">
        <f t="shared" si="238"/>
        <v>2025</v>
      </c>
      <c r="Z41" s="25">
        <f t="shared" si="238"/>
        <v>2026</v>
      </c>
      <c r="AA41" s="25">
        <f t="shared" si="238"/>
        <v>2027</v>
      </c>
      <c r="AB41" s="25">
        <f t="shared" si="238"/>
        <v>2028</v>
      </c>
      <c r="AC41" s="25">
        <f t="shared" si="238"/>
        <v>2029</v>
      </c>
      <c r="AD41" s="25">
        <f t="shared" si="238"/>
        <v>2030</v>
      </c>
      <c r="AE41" s="9"/>
      <c r="AF41" s="25">
        <f>$I$9</f>
        <v>2021</v>
      </c>
      <c r="AG41" s="25">
        <f>AF41+1</f>
        <v>2022</v>
      </c>
      <c r="AH41" s="25">
        <f t="shared" ref="AH41:AO41" si="239">AG41+1</f>
        <v>2023</v>
      </c>
      <c r="AI41" s="25">
        <f t="shared" si="239"/>
        <v>2024</v>
      </c>
      <c r="AJ41" s="25">
        <f t="shared" si="239"/>
        <v>2025</v>
      </c>
      <c r="AK41" s="25">
        <f t="shared" si="239"/>
        <v>2026</v>
      </c>
      <c r="AL41" s="25">
        <f t="shared" si="239"/>
        <v>2027</v>
      </c>
      <c r="AM41" s="25">
        <f t="shared" si="239"/>
        <v>2028</v>
      </c>
      <c r="AN41" s="25">
        <f t="shared" si="239"/>
        <v>2029</v>
      </c>
      <c r="AO41" s="25">
        <f t="shared" si="239"/>
        <v>2030</v>
      </c>
      <c r="AP41" s="9" t="s">
        <v>24</v>
      </c>
      <c r="AQ41" s="25">
        <f>$I$9</f>
        <v>2021</v>
      </c>
      <c r="AR41" s="25">
        <f>AQ41+1</f>
        <v>2022</v>
      </c>
      <c r="AS41" s="25">
        <f t="shared" ref="AS41:AZ41" si="240">AR41+1</f>
        <v>2023</v>
      </c>
      <c r="AT41" s="25">
        <f t="shared" si="240"/>
        <v>2024</v>
      </c>
      <c r="AU41" s="25">
        <f t="shared" si="240"/>
        <v>2025</v>
      </c>
      <c r="AV41" s="25">
        <f t="shared" si="240"/>
        <v>2026</v>
      </c>
      <c r="AW41" s="25">
        <f t="shared" si="240"/>
        <v>2027</v>
      </c>
      <c r="AX41" s="25">
        <f t="shared" si="240"/>
        <v>2028</v>
      </c>
      <c r="AY41" s="25">
        <f t="shared" si="240"/>
        <v>2029</v>
      </c>
      <c r="AZ41" s="25">
        <f t="shared" si="240"/>
        <v>2030</v>
      </c>
      <c r="BA41" s="9" t="s">
        <v>25</v>
      </c>
      <c r="BC41" s="9" t="s">
        <v>81</v>
      </c>
      <c r="BS41" s="25">
        <f>$I$9</f>
        <v>2021</v>
      </c>
      <c r="BT41" s="25">
        <f>BS41+1</f>
        <v>2022</v>
      </c>
      <c r="BU41" s="25">
        <f t="shared" ref="BU41:CB41" si="241">BT41+1</f>
        <v>2023</v>
      </c>
      <c r="BV41" s="25">
        <f t="shared" si="241"/>
        <v>2024</v>
      </c>
      <c r="BW41" s="25">
        <f t="shared" si="241"/>
        <v>2025</v>
      </c>
      <c r="BX41" s="25">
        <f t="shared" si="241"/>
        <v>2026</v>
      </c>
      <c r="BY41" s="25">
        <f t="shared" si="241"/>
        <v>2027</v>
      </c>
      <c r="BZ41" s="25">
        <f t="shared" si="241"/>
        <v>2028</v>
      </c>
      <c r="CA41" s="25">
        <f t="shared" si="241"/>
        <v>2029</v>
      </c>
      <c r="CB41" s="25">
        <f t="shared" si="241"/>
        <v>2030</v>
      </c>
      <c r="CC41" s="9" t="s">
        <v>82</v>
      </c>
      <c r="GI41" s="9"/>
      <c r="GJ41" s="9"/>
      <c r="GK41" s="9"/>
      <c r="GL41" s="9"/>
      <c r="GM41" s="9"/>
      <c r="GN41" s="9"/>
      <c r="GO41" s="9"/>
      <c r="GP41" s="9"/>
      <c r="GQ41" s="9"/>
      <c r="GR41" s="9"/>
      <c r="GS41" s="9"/>
      <c r="GT41" s="9"/>
      <c r="GU41" s="9"/>
      <c r="GV41" s="9"/>
      <c r="GW41" s="9"/>
      <c r="GX41" s="9"/>
      <c r="GY41" s="9"/>
      <c r="HA41" s="25">
        <f>$I$9</f>
        <v>2021</v>
      </c>
      <c r="HB41" s="25">
        <f>HA41+1</f>
        <v>2022</v>
      </c>
      <c r="HC41" s="25">
        <f t="shared" ref="HC41:HJ41" si="242">HB41+1</f>
        <v>2023</v>
      </c>
      <c r="HD41" s="25">
        <f t="shared" si="242"/>
        <v>2024</v>
      </c>
      <c r="HE41" s="25">
        <f t="shared" si="242"/>
        <v>2025</v>
      </c>
      <c r="HF41" s="25">
        <f t="shared" si="242"/>
        <v>2026</v>
      </c>
      <c r="HG41" s="25">
        <f t="shared" si="242"/>
        <v>2027</v>
      </c>
      <c r="HH41" s="25">
        <f t="shared" si="242"/>
        <v>2028</v>
      </c>
      <c r="HI41" s="25">
        <f t="shared" si="242"/>
        <v>2029</v>
      </c>
      <c r="HJ41" s="25">
        <f t="shared" si="242"/>
        <v>2030</v>
      </c>
      <c r="HK41" s="9" t="s">
        <v>64</v>
      </c>
    </row>
    <row r="42" spans="1:219" x14ac:dyDescent="0.2">
      <c r="A42" s="12"/>
      <c r="B42" s="6" t="s">
        <v>65</v>
      </c>
      <c r="C42" s="6" t="s">
        <v>66</v>
      </c>
      <c r="D42" s="6" t="s">
        <v>67</v>
      </c>
      <c r="G42" s="42"/>
      <c r="H42" s="42"/>
      <c r="I42" s="43"/>
      <c r="J42" s="43"/>
      <c r="K42" s="43"/>
      <c r="L42" s="43"/>
      <c r="M42" s="43"/>
      <c r="N42" s="43"/>
      <c r="O42" s="43"/>
      <c r="P42" s="43"/>
      <c r="Q42" s="43"/>
      <c r="R42" s="43"/>
      <c r="S42" s="44"/>
      <c r="T42" s="6">
        <v>25</v>
      </c>
      <c r="U42" s="38">
        <f t="shared" ref="U42:U50" si="243">I42*$T42</f>
        <v>0</v>
      </c>
      <c r="V42" s="38">
        <f t="shared" ref="V42:V50" si="244">J42*$T42</f>
        <v>0</v>
      </c>
      <c r="W42" s="38">
        <f t="shared" ref="W42:W50" si="245">K42*$T42</f>
        <v>0</v>
      </c>
      <c r="X42" s="38">
        <f t="shared" ref="X42:X50" si="246">L42*$T42</f>
        <v>0</v>
      </c>
      <c r="Y42" s="38">
        <f t="shared" ref="Y42:Y50" si="247">M42*$T42</f>
        <v>0</v>
      </c>
      <c r="Z42" s="38">
        <f t="shared" ref="Z42:Z50" si="248">N42*$T42</f>
        <v>0</v>
      </c>
      <c r="AA42" s="38">
        <f t="shared" ref="AA42:AA50" si="249">O42*$T42</f>
        <v>0</v>
      </c>
      <c r="AB42" s="38">
        <f t="shared" ref="AB42:AB50" si="250">P42*$T42</f>
        <v>0</v>
      </c>
      <c r="AC42" s="38">
        <f t="shared" ref="AC42:AC50" si="251">Q42*$T42</f>
        <v>0</v>
      </c>
      <c r="AD42" s="38">
        <f t="shared" ref="AD42:AD50" si="252">R42*$T42</f>
        <v>0</v>
      </c>
      <c r="AE42" s="45"/>
      <c r="AF42" s="40">
        <v>3250</v>
      </c>
      <c r="AG42" s="40">
        <v>3250</v>
      </c>
      <c r="AH42" s="40">
        <v>3250</v>
      </c>
      <c r="AI42" s="40">
        <v>3250</v>
      </c>
      <c r="AJ42" s="40">
        <v>3250</v>
      </c>
      <c r="AK42" s="40"/>
      <c r="AL42" s="40"/>
      <c r="AM42" s="40"/>
      <c r="AN42" s="40"/>
      <c r="AO42" s="40"/>
      <c r="AP42" s="38">
        <f t="shared" ref="AP42:AP50" si="253">SUM(AF42:AO42)</f>
        <v>16250</v>
      </c>
      <c r="AQ42" s="40">
        <f t="shared" ref="AQ42:AU43" si="254">AF42*28</f>
        <v>91000</v>
      </c>
      <c r="AR42" s="40">
        <f t="shared" si="254"/>
        <v>91000</v>
      </c>
      <c r="AS42" s="40">
        <f t="shared" si="254"/>
        <v>91000</v>
      </c>
      <c r="AT42" s="40">
        <f t="shared" si="254"/>
        <v>91000</v>
      </c>
      <c r="AU42" s="40">
        <f t="shared" si="254"/>
        <v>91000</v>
      </c>
      <c r="AV42" s="40"/>
      <c r="AW42" s="40"/>
      <c r="AX42" s="40"/>
      <c r="AY42" s="40"/>
      <c r="AZ42" s="40"/>
      <c r="BA42" s="38">
        <f t="shared" ref="BA42:BA50" si="255">SUM(AQ42:AZ42)</f>
        <v>455000</v>
      </c>
      <c r="BC42" s="8">
        <v>100</v>
      </c>
      <c r="BS42" s="30">
        <f>$BC42*AF42</f>
        <v>325000</v>
      </c>
      <c r="BT42" s="30">
        <f t="shared" ref="BT42:CB50" si="256">$BC42*AG42</f>
        <v>325000</v>
      </c>
      <c r="BU42" s="30">
        <f t="shared" si="256"/>
        <v>325000</v>
      </c>
      <c r="BV42" s="30">
        <f t="shared" si="256"/>
        <v>325000</v>
      </c>
      <c r="BW42" s="30">
        <f t="shared" si="256"/>
        <v>325000</v>
      </c>
      <c r="BX42" s="30">
        <f t="shared" si="256"/>
        <v>0</v>
      </c>
      <c r="BY42" s="30">
        <f t="shared" si="256"/>
        <v>0</v>
      </c>
      <c r="BZ42" s="30">
        <f t="shared" si="256"/>
        <v>0</v>
      </c>
      <c r="CA42" s="30">
        <f t="shared" si="256"/>
        <v>0</v>
      </c>
      <c r="CB42" s="30">
        <f t="shared" si="256"/>
        <v>0</v>
      </c>
      <c r="CC42" s="11">
        <f t="shared" ref="CC42:CC50" si="257">SUM(BS42:CB42)</f>
        <v>1625000</v>
      </c>
      <c r="GI42" s="11"/>
      <c r="GJ42" s="11"/>
      <c r="GK42" s="11"/>
      <c r="GL42" s="11"/>
      <c r="GM42" s="11"/>
      <c r="GN42" s="11"/>
      <c r="GO42" s="11"/>
      <c r="GP42" s="11"/>
      <c r="GQ42" s="11"/>
      <c r="GR42" s="11"/>
      <c r="GS42" s="11"/>
      <c r="GT42" s="11"/>
      <c r="GU42" s="11"/>
      <c r="GV42" s="11"/>
      <c r="GW42" s="11"/>
      <c r="GX42" s="11"/>
      <c r="GY42" s="11"/>
      <c r="HA42" s="30">
        <f t="shared" ref="HA42:HA50" si="258">BS42+DG42+EE42+FX42+GO42</f>
        <v>325000</v>
      </c>
      <c r="HB42" s="30">
        <f t="shared" ref="HB42:HB50" si="259">BT42+DH42+EF42+FY42+GP42</f>
        <v>325000</v>
      </c>
      <c r="HC42" s="30">
        <f t="shared" ref="HC42:HC50" si="260">BU42+DI42+EG42+FZ42+GQ42</f>
        <v>325000</v>
      </c>
      <c r="HD42" s="30">
        <f t="shared" ref="HD42:HD50" si="261">BV42+DJ42+EH42+GA42+GR42</f>
        <v>325000</v>
      </c>
      <c r="HE42" s="30">
        <f t="shared" ref="HE42:HE50" si="262">BW42+DK42+EI42+GB42+GS42</f>
        <v>325000</v>
      </c>
      <c r="HF42" s="30">
        <f t="shared" ref="HF42:HF50" si="263">BX42+DL42+EJ42+GC42+GT42</f>
        <v>0</v>
      </c>
      <c r="HG42" s="30">
        <f t="shared" ref="HG42:HG50" si="264">BY42+DM42+EK42+GD42+GU42</f>
        <v>0</v>
      </c>
      <c r="HH42" s="30">
        <f t="shared" ref="HH42:HH50" si="265">BZ42+DN42+EL42+GE42+GV42</f>
        <v>0</v>
      </c>
      <c r="HI42" s="30">
        <f t="shared" ref="HI42:HI50" si="266">CA42+DO42+EM42+GF42+GW42</f>
        <v>0</v>
      </c>
      <c r="HJ42" s="30">
        <f t="shared" ref="HJ42:HJ50" si="267">CB42+DP42+EN42+GG42+GX42</f>
        <v>0</v>
      </c>
      <c r="HK42" s="11">
        <f t="shared" ref="HK42:HK50" si="268">SUM(HA42:HJ42)</f>
        <v>1625000</v>
      </c>
    </row>
    <row r="43" spans="1:219" x14ac:dyDescent="0.2">
      <c r="A43" s="12"/>
      <c r="B43" s="6" t="s">
        <v>65</v>
      </c>
      <c r="C43" s="6" t="s">
        <v>66</v>
      </c>
      <c r="D43" s="6" t="s">
        <v>67</v>
      </c>
      <c r="G43" s="42"/>
      <c r="H43" s="42"/>
      <c r="I43" s="43"/>
      <c r="J43" s="43"/>
      <c r="K43" s="43"/>
      <c r="L43" s="43"/>
      <c r="M43" s="43"/>
      <c r="N43" s="43"/>
      <c r="O43" s="43"/>
      <c r="P43" s="43"/>
      <c r="Q43" s="43"/>
      <c r="R43" s="43"/>
      <c r="S43" s="44"/>
      <c r="T43" s="6">
        <v>25</v>
      </c>
      <c r="U43" s="38">
        <f t="shared" si="243"/>
        <v>0</v>
      </c>
      <c r="V43" s="38">
        <f t="shared" si="244"/>
        <v>0</v>
      </c>
      <c r="W43" s="38">
        <f t="shared" si="245"/>
        <v>0</v>
      </c>
      <c r="X43" s="38">
        <f t="shared" si="246"/>
        <v>0</v>
      </c>
      <c r="Y43" s="38">
        <f t="shared" si="247"/>
        <v>0</v>
      </c>
      <c r="Z43" s="38">
        <f t="shared" si="248"/>
        <v>0</v>
      </c>
      <c r="AA43" s="38">
        <f t="shared" si="249"/>
        <v>0</v>
      </c>
      <c r="AB43" s="38">
        <f t="shared" si="250"/>
        <v>0</v>
      </c>
      <c r="AC43" s="38">
        <f t="shared" si="251"/>
        <v>0</v>
      </c>
      <c r="AD43" s="38">
        <f t="shared" si="252"/>
        <v>0</v>
      </c>
      <c r="AE43" s="45"/>
      <c r="AF43" s="40">
        <v>3250</v>
      </c>
      <c r="AG43" s="40">
        <v>3250</v>
      </c>
      <c r="AH43" s="40">
        <v>3250</v>
      </c>
      <c r="AI43" s="40">
        <v>3250</v>
      </c>
      <c r="AJ43" s="40">
        <v>3250</v>
      </c>
      <c r="AK43" s="40">
        <v>3250</v>
      </c>
      <c r="AL43" s="40">
        <v>33250</v>
      </c>
      <c r="AM43" s="40">
        <v>3250</v>
      </c>
      <c r="AN43" s="40">
        <v>3250</v>
      </c>
      <c r="AO43" s="40">
        <v>3250</v>
      </c>
      <c r="AP43" s="38">
        <f t="shared" si="253"/>
        <v>62500</v>
      </c>
      <c r="AQ43" s="40">
        <f t="shared" si="254"/>
        <v>91000</v>
      </c>
      <c r="AR43" s="40">
        <f t="shared" si="254"/>
        <v>91000</v>
      </c>
      <c r="AS43" s="40">
        <f t="shared" si="254"/>
        <v>91000</v>
      </c>
      <c r="AT43" s="40">
        <f t="shared" si="254"/>
        <v>91000</v>
      </c>
      <c r="AU43" s="40">
        <f t="shared" si="254"/>
        <v>91000</v>
      </c>
      <c r="AV43" s="40">
        <f t="shared" ref="AV43:AZ44" si="269">AK43*28</f>
        <v>91000</v>
      </c>
      <c r="AW43" s="40">
        <f t="shared" si="269"/>
        <v>931000</v>
      </c>
      <c r="AX43" s="40">
        <f t="shared" si="269"/>
        <v>91000</v>
      </c>
      <c r="AY43" s="40">
        <f t="shared" si="269"/>
        <v>91000</v>
      </c>
      <c r="AZ43" s="40">
        <f t="shared" si="269"/>
        <v>91000</v>
      </c>
      <c r="BA43" s="38">
        <f t="shared" si="255"/>
        <v>1750000</v>
      </c>
      <c r="BC43" s="8">
        <v>100</v>
      </c>
      <c r="BS43" s="30">
        <f t="shared" ref="BS43:BS50" si="270">$BC43*AF43</f>
        <v>325000</v>
      </c>
      <c r="BT43" s="30">
        <f t="shared" si="256"/>
        <v>325000</v>
      </c>
      <c r="BU43" s="30">
        <f t="shared" si="256"/>
        <v>325000</v>
      </c>
      <c r="BV43" s="30">
        <f t="shared" si="256"/>
        <v>325000</v>
      </c>
      <c r="BW43" s="30">
        <f t="shared" si="256"/>
        <v>325000</v>
      </c>
      <c r="BX43" s="30">
        <f t="shared" si="256"/>
        <v>325000</v>
      </c>
      <c r="BY43" s="30">
        <f t="shared" si="256"/>
        <v>3325000</v>
      </c>
      <c r="BZ43" s="30">
        <f t="shared" si="256"/>
        <v>325000</v>
      </c>
      <c r="CA43" s="30">
        <f t="shared" si="256"/>
        <v>325000</v>
      </c>
      <c r="CB43" s="30">
        <f t="shared" si="256"/>
        <v>325000</v>
      </c>
      <c r="CC43" s="11">
        <f t="shared" si="257"/>
        <v>6250000</v>
      </c>
      <c r="GI43" s="11"/>
      <c r="GJ43" s="11"/>
      <c r="GK43" s="11"/>
      <c r="GL43" s="11"/>
      <c r="GM43" s="11"/>
      <c r="GN43" s="11"/>
      <c r="GO43" s="11"/>
      <c r="GP43" s="11"/>
      <c r="GQ43" s="11"/>
      <c r="GR43" s="11"/>
      <c r="GS43" s="11"/>
      <c r="GT43" s="11"/>
      <c r="GU43" s="11"/>
      <c r="GV43" s="11"/>
      <c r="GW43" s="11"/>
      <c r="GX43" s="11"/>
      <c r="GY43" s="11"/>
      <c r="HA43" s="30">
        <f t="shared" si="258"/>
        <v>325000</v>
      </c>
      <c r="HB43" s="30">
        <f t="shared" si="259"/>
        <v>325000</v>
      </c>
      <c r="HC43" s="30">
        <f t="shared" si="260"/>
        <v>325000</v>
      </c>
      <c r="HD43" s="30">
        <f t="shared" si="261"/>
        <v>325000</v>
      </c>
      <c r="HE43" s="30">
        <f t="shared" si="262"/>
        <v>325000</v>
      </c>
      <c r="HF43" s="30">
        <f t="shared" si="263"/>
        <v>325000</v>
      </c>
      <c r="HG43" s="30">
        <f t="shared" si="264"/>
        <v>3325000</v>
      </c>
      <c r="HH43" s="30">
        <f t="shared" si="265"/>
        <v>325000</v>
      </c>
      <c r="HI43" s="30">
        <f t="shared" si="266"/>
        <v>325000</v>
      </c>
      <c r="HJ43" s="30">
        <f t="shared" si="267"/>
        <v>325000</v>
      </c>
      <c r="HK43" s="11">
        <f t="shared" si="268"/>
        <v>6250000</v>
      </c>
    </row>
    <row r="44" spans="1:219" x14ac:dyDescent="0.2">
      <c r="A44" s="12"/>
      <c r="B44" s="6" t="s">
        <v>69</v>
      </c>
      <c r="C44" s="6" t="s">
        <v>70</v>
      </c>
      <c r="D44" s="6" t="s">
        <v>71</v>
      </c>
      <c r="G44" s="42"/>
      <c r="H44" s="42"/>
      <c r="I44" s="43"/>
      <c r="J44" s="43"/>
      <c r="K44" s="43"/>
      <c r="L44" s="43"/>
      <c r="M44" s="43"/>
      <c r="N44" s="43"/>
      <c r="O44" s="43"/>
      <c r="P44" s="43"/>
      <c r="Q44" s="43"/>
      <c r="R44" s="43"/>
      <c r="S44" s="44"/>
      <c r="T44" s="6">
        <v>25</v>
      </c>
      <c r="U44" s="38">
        <f t="shared" si="243"/>
        <v>0</v>
      </c>
      <c r="V44" s="38">
        <f t="shared" si="244"/>
        <v>0</v>
      </c>
      <c r="W44" s="38">
        <f t="shared" si="245"/>
        <v>0</v>
      </c>
      <c r="X44" s="38">
        <f t="shared" si="246"/>
        <v>0</v>
      </c>
      <c r="Y44" s="38">
        <f t="shared" si="247"/>
        <v>0</v>
      </c>
      <c r="Z44" s="38">
        <f t="shared" si="248"/>
        <v>0</v>
      </c>
      <c r="AA44" s="38">
        <f t="shared" si="249"/>
        <v>0</v>
      </c>
      <c r="AB44" s="38">
        <f t="shared" si="250"/>
        <v>0</v>
      </c>
      <c r="AC44" s="38">
        <f t="shared" si="251"/>
        <v>0</v>
      </c>
      <c r="AD44" s="38">
        <f t="shared" si="252"/>
        <v>0</v>
      </c>
      <c r="AE44" s="45"/>
      <c r="AF44" s="40"/>
      <c r="AG44" s="40"/>
      <c r="AH44" s="40"/>
      <c r="AI44" s="40"/>
      <c r="AJ44" s="40"/>
      <c r="AK44" s="40">
        <v>3250</v>
      </c>
      <c r="AL44" s="40">
        <v>3250</v>
      </c>
      <c r="AM44" s="40">
        <v>3250</v>
      </c>
      <c r="AN44" s="40">
        <v>3250</v>
      </c>
      <c r="AO44" s="40">
        <v>3250</v>
      </c>
      <c r="AP44" s="38">
        <f t="shared" si="253"/>
        <v>16250</v>
      </c>
      <c r="AQ44" s="40"/>
      <c r="AR44" s="40"/>
      <c r="AS44" s="40"/>
      <c r="AT44" s="40"/>
      <c r="AU44" s="40"/>
      <c r="AV44" s="40">
        <f t="shared" si="269"/>
        <v>91000</v>
      </c>
      <c r="AW44" s="40">
        <f t="shared" si="269"/>
        <v>91000</v>
      </c>
      <c r="AX44" s="40">
        <f t="shared" si="269"/>
        <v>91000</v>
      </c>
      <c r="AY44" s="40">
        <f t="shared" si="269"/>
        <v>91000</v>
      </c>
      <c r="AZ44" s="40">
        <f t="shared" si="269"/>
        <v>91000</v>
      </c>
      <c r="BA44" s="38">
        <f t="shared" si="255"/>
        <v>455000</v>
      </c>
      <c r="BC44" s="8">
        <v>100</v>
      </c>
      <c r="BS44" s="30">
        <f t="shared" si="270"/>
        <v>0</v>
      </c>
      <c r="BT44" s="30">
        <f t="shared" si="256"/>
        <v>0</v>
      </c>
      <c r="BU44" s="30">
        <f t="shared" si="256"/>
        <v>0</v>
      </c>
      <c r="BV44" s="30">
        <f t="shared" si="256"/>
        <v>0</v>
      </c>
      <c r="BW44" s="30">
        <f t="shared" si="256"/>
        <v>0</v>
      </c>
      <c r="BX44" s="30">
        <f t="shared" si="256"/>
        <v>325000</v>
      </c>
      <c r="BY44" s="30">
        <f t="shared" si="256"/>
        <v>325000</v>
      </c>
      <c r="BZ44" s="30">
        <f t="shared" si="256"/>
        <v>325000</v>
      </c>
      <c r="CA44" s="30">
        <f t="shared" si="256"/>
        <v>325000</v>
      </c>
      <c r="CB44" s="30">
        <f t="shared" si="256"/>
        <v>325000</v>
      </c>
      <c r="CC44" s="11">
        <f t="shared" si="257"/>
        <v>1625000</v>
      </c>
      <c r="GI44" s="11"/>
      <c r="GJ44" s="11"/>
      <c r="GK44" s="11"/>
      <c r="GL44" s="11"/>
      <c r="GM44" s="11"/>
      <c r="GN44" s="11"/>
      <c r="GO44" s="11"/>
      <c r="GP44" s="11"/>
      <c r="GQ44" s="11"/>
      <c r="GR44" s="11"/>
      <c r="GS44" s="11"/>
      <c r="GT44" s="11"/>
      <c r="GU44" s="11"/>
      <c r="GV44" s="11"/>
      <c r="GW44" s="11"/>
      <c r="GX44" s="11"/>
      <c r="GY44" s="11"/>
      <c r="HA44" s="30">
        <f t="shared" si="258"/>
        <v>0</v>
      </c>
      <c r="HB44" s="30">
        <f t="shared" si="259"/>
        <v>0</v>
      </c>
      <c r="HC44" s="30">
        <f t="shared" si="260"/>
        <v>0</v>
      </c>
      <c r="HD44" s="30">
        <f t="shared" si="261"/>
        <v>0</v>
      </c>
      <c r="HE44" s="30">
        <f t="shared" si="262"/>
        <v>0</v>
      </c>
      <c r="HF44" s="30">
        <f t="shared" si="263"/>
        <v>325000</v>
      </c>
      <c r="HG44" s="30">
        <f t="shared" si="264"/>
        <v>325000</v>
      </c>
      <c r="HH44" s="30">
        <f t="shared" si="265"/>
        <v>325000</v>
      </c>
      <c r="HI44" s="30">
        <f t="shared" si="266"/>
        <v>325000</v>
      </c>
      <c r="HJ44" s="30">
        <f t="shared" si="267"/>
        <v>325000</v>
      </c>
      <c r="HK44" s="11">
        <f t="shared" si="268"/>
        <v>1625000</v>
      </c>
    </row>
    <row r="45" spans="1:219" x14ac:dyDescent="0.2">
      <c r="A45" s="12"/>
      <c r="B45" s="6" t="s">
        <v>69</v>
      </c>
      <c r="C45" s="6" t="s">
        <v>70</v>
      </c>
      <c r="D45" s="6" t="s">
        <v>71</v>
      </c>
      <c r="G45" s="42"/>
      <c r="H45" s="42"/>
      <c r="I45" s="43"/>
      <c r="J45" s="43"/>
      <c r="K45" s="43"/>
      <c r="L45" s="43"/>
      <c r="M45" s="43"/>
      <c r="N45" s="43"/>
      <c r="O45" s="43"/>
      <c r="P45" s="43"/>
      <c r="Q45" s="43"/>
      <c r="R45" s="43"/>
      <c r="S45" s="44"/>
      <c r="T45" s="6">
        <v>25</v>
      </c>
      <c r="U45" s="38">
        <f t="shared" si="243"/>
        <v>0</v>
      </c>
      <c r="V45" s="38">
        <f t="shared" si="244"/>
        <v>0</v>
      </c>
      <c r="W45" s="38">
        <f t="shared" si="245"/>
        <v>0</v>
      </c>
      <c r="X45" s="38">
        <f t="shared" si="246"/>
        <v>0</v>
      </c>
      <c r="Y45" s="38">
        <f t="shared" si="247"/>
        <v>0</v>
      </c>
      <c r="Z45" s="38">
        <f t="shared" si="248"/>
        <v>0</v>
      </c>
      <c r="AA45" s="38">
        <f t="shared" si="249"/>
        <v>0</v>
      </c>
      <c r="AB45" s="38">
        <f t="shared" si="250"/>
        <v>0</v>
      </c>
      <c r="AC45" s="38">
        <f t="shared" si="251"/>
        <v>0</v>
      </c>
      <c r="AD45" s="38">
        <f t="shared" si="252"/>
        <v>0</v>
      </c>
      <c r="AE45" s="45"/>
      <c r="AF45" s="40"/>
      <c r="AG45" s="40"/>
      <c r="AH45" s="40"/>
      <c r="AI45" s="40"/>
      <c r="AJ45" s="40"/>
      <c r="AK45" s="40"/>
      <c r="AL45" s="40"/>
      <c r="AM45" s="40"/>
      <c r="AN45" s="40"/>
      <c r="AO45" s="40"/>
      <c r="AP45" s="38">
        <f t="shared" si="253"/>
        <v>0</v>
      </c>
      <c r="AQ45" s="40"/>
      <c r="AR45" s="40"/>
      <c r="AS45" s="40"/>
      <c r="AT45" s="40"/>
      <c r="AU45" s="40"/>
      <c r="AV45" s="40"/>
      <c r="AW45" s="40"/>
      <c r="AX45" s="40"/>
      <c r="AY45" s="40"/>
      <c r="AZ45" s="40"/>
      <c r="BA45" s="38">
        <f t="shared" si="255"/>
        <v>0</v>
      </c>
      <c r="BC45" s="8">
        <v>100</v>
      </c>
      <c r="BS45" s="30">
        <f t="shared" si="270"/>
        <v>0</v>
      </c>
      <c r="BT45" s="30">
        <f t="shared" si="256"/>
        <v>0</v>
      </c>
      <c r="BU45" s="30">
        <f t="shared" si="256"/>
        <v>0</v>
      </c>
      <c r="BV45" s="30">
        <f t="shared" si="256"/>
        <v>0</v>
      </c>
      <c r="BW45" s="30">
        <f t="shared" si="256"/>
        <v>0</v>
      </c>
      <c r="BX45" s="30">
        <f t="shared" si="256"/>
        <v>0</v>
      </c>
      <c r="BY45" s="30">
        <f t="shared" si="256"/>
        <v>0</v>
      </c>
      <c r="BZ45" s="30">
        <f t="shared" si="256"/>
        <v>0</v>
      </c>
      <c r="CA45" s="30">
        <f t="shared" si="256"/>
        <v>0</v>
      </c>
      <c r="CB45" s="30">
        <f t="shared" si="256"/>
        <v>0</v>
      </c>
      <c r="CC45" s="11">
        <f t="shared" si="257"/>
        <v>0</v>
      </c>
      <c r="GI45" s="11"/>
      <c r="GJ45" s="11"/>
      <c r="GK45" s="11"/>
      <c r="GL45" s="11"/>
      <c r="GM45" s="11"/>
      <c r="GN45" s="11"/>
      <c r="GO45" s="11"/>
      <c r="GP45" s="11"/>
      <c r="GQ45" s="11"/>
      <c r="GR45" s="11"/>
      <c r="GS45" s="11"/>
      <c r="GT45" s="11"/>
      <c r="GU45" s="11"/>
      <c r="GV45" s="11"/>
      <c r="GW45" s="11"/>
      <c r="GX45" s="11"/>
      <c r="GY45" s="11"/>
      <c r="HA45" s="30">
        <f t="shared" si="258"/>
        <v>0</v>
      </c>
      <c r="HB45" s="30">
        <f t="shared" si="259"/>
        <v>0</v>
      </c>
      <c r="HC45" s="30">
        <f t="shared" si="260"/>
        <v>0</v>
      </c>
      <c r="HD45" s="30">
        <f t="shared" si="261"/>
        <v>0</v>
      </c>
      <c r="HE45" s="30">
        <f t="shared" si="262"/>
        <v>0</v>
      </c>
      <c r="HF45" s="30">
        <f t="shared" si="263"/>
        <v>0</v>
      </c>
      <c r="HG45" s="30">
        <f t="shared" si="264"/>
        <v>0</v>
      </c>
      <c r="HH45" s="30">
        <f t="shared" si="265"/>
        <v>0</v>
      </c>
      <c r="HI45" s="30">
        <f t="shared" si="266"/>
        <v>0</v>
      </c>
      <c r="HJ45" s="30">
        <f t="shared" si="267"/>
        <v>0</v>
      </c>
      <c r="HK45" s="11">
        <f t="shared" si="268"/>
        <v>0</v>
      </c>
    </row>
    <row r="46" spans="1:219" x14ac:dyDescent="0.2">
      <c r="A46" s="12"/>
      <c r="B46" s="6"/>
      <c r="C46" s="6"/>
      <c r="D46" s="6"/>
      <c r="G46" s="42"/>
      <c r="H46" s="42"/>
      <c r="I46" s="43"/>
      <c r="J46" s="43"/>
      <c r="K46" s="43"/>
      <c r="L46" s="43"/>
      <c r="M46" s="43"/>
      <c r="N46" s="43"/>
      <c r="O46" s="43"/>
      <c r="P46" s="43"/>
      <c r="Q46" s="43"/>
      <c r="R46" s="43"/>
      <c r="S46" s="44"/>
      <c r="T46" s="6"/>
      <c r="U46" s="38">
        <f t="shared" si="243"/>
        <v>0</v>
      </c>
      <c r="V46" s="38">
        <f t="shared" si="244"/>
        <v>0</v>
      </c>
      <c r="W46" s="38">
        <f t="shared" si="245"/>
        <v>0</v>
      </c>
      <c r="X46" s="38">
        <f t="shared" si="246"/>
        <v>0</v>
      </c>
      <c r="Y46" s="38">
        <f t="shared" si="247"/>
        <v>0</v>
      </c>
      <c r="Z46" s="38">
        <f t="shared" si="248"/>
        <v>0</v>
      </c>
      <c r="AA46" s="38">
        <f t="shared" si="249"/>
        <v>0</v>
      </c>
      <c r="AB46" s="38">
        <f t="shared" si="250"/>
        <v>0</v>
      </c>
      <c r="AC46" s="38">
        <f t="shared" si="251"/>
        <v>0</v>
      </c>
      <c r="AD46" s="38">
        <f t="shared" si="252"/>
        <v>0</v>
      </c>
      <c r="AE46" s="45"/>
      <c r="AF46" s="40"/>
      <c r="AG46" s="40"/>
      <c r="AH46" s="40"/>
      <c r="AI46" s="40"/>
      <c r="AJ46" s="40"/>
      <c r="AK46" s="40"/>
      <c r="AL46" s="40"/>
      <c r="AM46" s="40"/>
      <c r="AN46" s="40"/>
      <c r="AO46" s="40"/>
      <c r="AP46" s="38">
        <f t="shared" si="253"/>
        <v>0</v>
      </c>
      <c r="AQ46" s="40"/>
      <c r="AR46" s="40"/>
      <c r="AS46" s="40"/>
      <c r="AT46" s="40"/>
      <c r="AU46" s="40"/>
      <c r="AV46" s="40"/>
      <c r="AW46" s="40"/>
      <c r="AX46" s="40"/>
      <c r="AY46" s="40"/>
      <c r="AZ46" s="40"/>
      <c r="BA46" s="38">
        <f t="shared" si="255"/>
        <v>0</v>
      </c>
      <c r="BC46" s="8"/>
      <c r="BS46" s="30">
        <f t="shared" si="270"/>
        <v>0</v>
      </c>
      <c r="BT46" s="30">
        <f t="shared" si="256"/>
        <v>0</v>
      </c>
      <c r="BU46" s="30">
        <f t="shared" si="256"/>
        <v>0</v>
      </c>
      <c r="BV46" s="30">
        <f t="shared" si="256"/>
        <v>0</v>
      </c>
      <c r="BW46" s="30">
        <f t="shared" si="256"/>
        <v>0</v>
      </c>
      <c r="BX46" s="30">
        <f t="shared" si="256"/>
        <v>0</v>
      </c>
      <c r="BY46" s="30">
        <f t="shared" si="256"/>
        <v>0</v>
      </c>
      <c r="BZ46" s="30">
        <f t="shared" si="256"/>
        <v>0</v>
      </c>
      <c r="CA46" s="30">
        <f t="shared" si="256"/>
        <v>0</v>
      </c>
      <c r="CB46" s="30">
        <f t="shared" si="256"/>
        <v>0</v>
      </c>
      <c r="CC46" s="11">
        <f t="shared" si="257"/>
        <v>0</v>
      </c>
      <c r="GI46" s="11"/>
      <c r="GJ46" s="11"/>
      <c r="GK46" s="11"/>
      <c r="GL46" s="11"/>
      <c r="GM46" s="11"/>
      <c r="GN46" s="11"/>
      <c r="GO46" s="11"/>
      <c r="GP46" s="11"/>
      <c r="GQ46" s="11"/>
      <c r="GR46" s="11"/>
      <c r="GS46" s="11"/>
      <c r="GT46" s="11"/>
      <c r="GU46" s="11"/>
      <c r="GV46" s="11"/>
      <c r="GW46" s="11"/>
      <c r="GX46" s="11"/>
      <c r="GY46" s="11"/>
      <c r="HA46" s="30">
        <f t="shared" si="258"/>
        <v>0</v>
      </c>
      <c r="HB46" s="30">
        <f t="shared" si="259"/>
        <v>0</v>
      </c>
      <c r="HC46" s="30">
        <f t="shared" si="260"/>
        <v>0</v>
      </c>
      <c r="HD46" s="30">
        <f t="shared" si="261"/>
        <v>0</v>
      </c>
      <c r="HE46" s="30">
        <f t="shared" si="262"/>
        <v>0</v>
      </c>
      <c r="HF46" s="30">
        <f t="shared" si="263"/>
        <v>0</v>
      </c>
      <c r="HG46" s="30">
        <f t="shared" si="264"/>
        <v>0</v>
      </c>
      <c r="HH46" s="30">
        <f t="shared" si="265"/>
        <v>0</v>
      </c>
      <c r="HI46" s="30">
        <f t="shared" si="266"/>
        <v>0</v>
      </c>
      <c r="HJ46" s="30">
        <f t="shared" si="267"/>
        <v>0</v>
      </c>
      <c r="HK46" s="11">
        <f t="shared" si="268"/>
        <v>0</v>
      </c>
    </row>
    <row r="47" spans="1:219" x14ac:dyDescent="0.2">
      <c r="A47" s="12"/>
      <c r="B47" s="6"/>
      <c r="C47" s="6"/>
      <c r="D47" s="6"/>
      <c r="G47" s="42"/>
      <c r="H47" s="42"/>
      <c r="I47" s="43"/>
      <c r="J47" s="43"/>
      <c r="K47" s="43"/>
      <c r="L47" s="43"/>
      <c r="M47" s="43"/>
      <c r="N47" s="43"/>
      <c r="O47" s="43"/>
      <c r="P47" s="43"/>
      <c r="Q47" s="43"/>
      <c r="R47" s="43"/>
      <c r="S47" s="44"/>
      <c r="T47" s="6"/>
      <c r="U47" s="38">
        <f t="shared" si="243"/>
        <v>0</v>
      </c>
      <c r="V47" s="38">
        <f t="shared" si="244"/>
        <v>0</v>
      </c>
      <c r="W47" s="38">
        <f t="shared" si="245"/>
        <v>0</v>
      </c>
      <c r="X47" s="38">
        <f t="shared" si="246"/>
        <v>0</v>
      </c>
      <c r="Y47" s="38">
        <f t="shared" si="247"/>
        <v>0</v>
      </c>
      <c r="Z47" s="38">
        <f t="shared" si="248"/>
        <v>0</v>
      </c>
      <c r="AA47" s="38">
        <f t="shared" si="249"/>
        <v>0</v>
      </c>
      <c r="AB47" s="38">
        <f t="shared" si="250"/>
        <v>0</v>
      </c>
      <c r="AC47" s="38">
        <f t="shared" si="251"/>
        <v>0</v>
      </c>
      <c r="AD47" s="38">
        <f t="shared" si="252"/>
        <v>0</v>
      </c>
      <c r="AE47" s="45"/>
      <c r="AF47" s="40"/>
      <c r="AG47" s="40"/>
      <c r="AH47" s="40"/>
      <c r="AI47" s="40"/>
      <c r="AJ47" s="40"/>
      <c r="AK47" s="40"/>
      <c r="AL47" s="40"/>
      <c r="AM47" s="40"/>
      <c r="AN47" s="40"/>
      <c r="AO47" s="40"/>
      <c r="AP47" s="38">
        <f t="shared" si="253"/>
        <v>0</v>
      </c>
      <c r="AQ47" s="40"/>
      <c r="AR47" s="40"/>
      <c r="AS47" s="40"/>
      <c r="AT47" s="40"/>
      <c r="AU47" s="40"/>
      <c r="AV47" s="40"/>
      <c r="AW47" s="40"/>
      <c r="AX47" s="40"/>
      <c r="AY47" s="40"/>
      <c r="AZ47" s="40"/>
      <c r="BA47" s="38">
        <f t="shared" si="255"/>
        <v>0</v>
      </c>
      <c r="BC47" s="8"/>
      <c r="BS47" s="30">
        <f t="shared" si="270"/>
        <v>0</v>
      </c>
      <c r="BT47" s="30">
        <f t="shared" si="256"/>
        <v>0</v>
      </c>
      <c r="BU47" s="30">
        <f t="shared" si="256"/>
        <v>0</v>
      </c>
      <c r="BV47" s="30">
        <f t="shared" si="256"/>
        <v>0</v>
      </c>
      <c r="BW47" s="30">
        <f t="shared" si="256"/>
        <v>0</v>
      </c>
      <c r="BX47" s="30">
        <f t="shared" si="256"/>
        <v>0</v>
      </c>
      <c r="BY47" s="30">
        <f t="shared" si="256"/>
        <v>0</v>
      </c>
      <c r="BZ47" s="30">
        <f t="shared" si="256"/>
        <v>0</v>
      </c>
      <c r="CA47" s="30">
        <f t="shared" si="256"/>
        <v>0</v>
      </c>
      <c r="CB47" s="30">
        <f t="shared" si="256"/>
        <v>0</v>
      </c>
      <c r="CC47" s="11">
        <f t="shared" si="257"/>
        <v>0</v>
      </c>
      <c r="GI47" s="11"/>
      <c r="GJ47" s="11"/>
      <c r="GK47" s="11"/>
      <c r="GL47" s="11"/>
      <c r="GM47" s="11"/>
      <c r="GN47" s="11"/>
      <c r="GO47" s="11"/>
      <c r="GP47" s="11"/>
      <c r="GQ47" s="11"/>
      <c r="GR47" s="11"/>
      <c r="GS47" s="11"/>
      <c r="GT47" s="11"/>
      <c r="GU47" s="11"/>
      <c r="GV47" s="11"/>
      <c r="GW47" s="11"/>
      <c r="GX47" s="11"/>
      <c r="GY47" s="11"/>
      <c r="HA47" s="30">
        <f t="shared" si="258"/>
        <v>0</v>
      </c>
      <c r="HB47" s="30">
        <f t="shared" si="259"/>
        <v>0</v>
      </c>
      <c r="HC47" s="30">
        <f t="shared" si="260"/>
        <v>0</v>
      </c>
      <c r="HD47" s="30">
        <f t="shared" si="261"/>
        <v>0</v>
      </c>
      <c r="HE47" s="30">
        <f t="shared" si="262"/>
        <v>0</v>
      </c>
      <c r="HF47" s="30">
        <f t="shared" si="263"/>
        <v>0</v>
      </c>
      <c r="HG47" s="30">
        <f t="shared" si="264"/>
        <v>0</v>
      </c>
      <c r="HH47" s="30">
        <f t="shared" si="265"/>
        <v>0</v>
      </c>
      <c r="HI47" s="30">
        <f t="shared" si="266"/>
        <v>0</v>
      </c>
      <c r="HJ47" s="30">
        <f t="shared" si="267"/>
        <v>0</v>
      </c>
      <c r="HK47" s="11">
        <f t="shared" si="268"/>
        <v>0</v>
      </c>
    </row>
    <row r="48" spans="1:219" x14ac:dyDescent="0.2">
      <c r="A48" s="12"/>
      <c r="B48" s="6"/>
      <c r="C48" s="6"/>
      <c r="D48" s="6"/>
      <c r="G48" s="42"/>
      <c r="H48" s="42"/>
      <c r="I48" s="43"/>
      <c r="J48" s="43"/>
      <c r="K48" s="43"/>
      <c r="L48" s="43"/>
      <c r="M48" s="43"/>
      <c r="N48" s="43"/>
      <c r="O48" s="43"/>
      <c r="P48" s="43"/>
      <c r="Q48" s="43"/>
      <c r="R48" s="43"/>
      <c r="S48" s="44"/>
      <c r="T48" s="6"/>
      <c r="U48" s="38">
        <f t="shared" si="243"/>
        <v>0</v>
      </c>
      <c r="V48" s="38">
        <f t="shared" si="244"/>
        <v>0</v>
      </c>
      <c r="W48" s="38">
        <f t="shared" si="245"/>
        <v>0</v>
      </c>
      <c r="X48" s="38">
        <f t="shared" si="246"/>
        <v>0</v>
      </c>
      <c r="Y48" s="38">
        <f t="shared" si="247"/>
        <v>0</v>
      </c>
      <c r="Z48" s="38">
        <f t="shared" si="248"/>
        <v>0</v>
      </c>
      <c r="AA48" s="38">
        <f t="shared" si="249"/>
        <v>0</v>
      </c>
      <c r="AB48" s="38">
        <f t="shared" si="250"/>
        <v>0</v>
      </c>
      <c r="AC48" s="38">
        <f t="shared" si="251"/>
        <v>0</v>
      </c>
      <c r="AD48" s="38">
        <f t="shared" si="252"/>
        <v>0</v>
      </c>
      <c r="AE48" s="45"/>
      <c r="AF48" s="40"/>
      <c r="AG48" s="40"/>
      <c r="AH48" s="40"/>
      <c r="AI48" s="40"/>
      <c r="AJ48" s="40"/>
      <c r="AK48" s="40"/>
      <c r="AL48" s="40"/>
      <c r="AM48" s="40"/>
      <c r="AN48" s="40"/>
      <c r="AO48" s="40"/>
      <c r="AP48" s="38">
        <f t="shared" si="253"/>
        <v>0</v>
      </c>
      <c r="AQ48" s="40"/>
      <c r="AR48" s="40"/>
      <c r="AS48" s="40"/>
      <c r="AT48" s="40"/>
      <c r="AU48" s="40"/>
      <c r="AV48" s="40"/>
      <c r="AW48" s="40"/>
      <c r="AX48" s="40"/>
      <c r="AY48" s="40"/>
      <c r="AZ48" s="40"/>
      <c r="BA48" s="38">
        <f t="shared" si="255"/>
        <v>0</v>
      </c>
      <c r="BC48" s="8"/>
      <c r="BS48" s="30">
        <f t="shared" si="270"/>
        <v>0</v>
      </c>
      <c r="BT48" s="30">
        <f t="shared" si="256"/>
        <v>0</v>
      </c>
      <c r="BU48" s="30">
        <f t="shared" si="256"/>
        <v>0</v>
      </c>
      <c r="BV48" s="30">
        <f t="shared" si="256"/>
        <v>0</v>
      </c>
      <c r="BW48" s="30">
        <f t="shared" si="256"/>
        <v>0</v>
      </c>
      <c r="BX48" s="30">
        <f t="shared" si="256"/>
        <v>0</v>
      </c>
      <c r="BY48" s="30">
        <f t="shared" si="256"/>
        <v>0</v>
      </c>
      <c r="BZ48" s="30">
        <f t="shared" si="256"/>
        <v>0</v>
      </c>
      <c r="CA48" s="30">
        <f t="shared" si="256"/>
        <v>0</v>
      </c>
      <c r="CB48" s="30">
        <f t="shared" si="256"/>
        <v>0</v>
      </c>
      <c r="CC48" s="11">
        <f t="shared" si="257"/>
        <v>0</v>
      </c>
      <c r="GI48" s="11"/>
      <c r="GJ48" s="11"/>
      <c r="GK48" s="11"/>
      <c r="GL48" s="11"/>
      <c r="GM48" s="11"/>
      <c r="GN48" s="11"/>
      <c r="GO48" s="11"/>
      <c r="GP48" s="11"/>
      <c r="GQ48" s="11"/>
      <c r="GR48" s="11"/>
      <c r="GS48" s="11"/>
      <c r="GT48" s="11"/>
      <c r="GU48" s="11"/>
      <c r="GV48" s="11"/>
      <c r="GW48" s="11"/>
      <c r="GX48" s="11"/>
      <c r="GY48" s="11"/>
      <c r="HA48" s="30">
        <f t="shared" si="258"/>
        <v>0</v>
      </c>
      <c r="HB48" s="30">
        <f t="shared" si="259"/>
        <v>0</v>
      </c>
      <c r="HC48" s="30">
        <f t="shared" si="260"/>
        <v>0</v>
      </c>
      <c r="HD48" s="30">
        <f t="shared" si="261"/>
        <v>0</v>
      </c>
      <c r="HE48" s="30">
        <f t="shared" si="262"/>
        <v>0</v>
      </c>
      <c r="HF48" s="30">
        <f t="shared" si="263"/>
        <v>0</v>
      </c>
      <c r="HG48" s="30">
        <f t="shared" si="264"/>
        <v>0</v>
      </c>
      <c r="HH48" s="30">
        <f t="shared" si="265"/>
        <v>0</v>
      </c>
      <c r="HI48" s="30">
        <f t="shared" si="266"/>
        <v>0</v>
      </c>
      <c r="HJ48" s="30">
        <f t="shared" si="267"/>
        <v>0</v>
      </c>
      <c r="HK48" s="11">
        <f t="shared" si="268"/>
        <v>0</v>
      </c>
    </row>
    <row r="49" spans="1:219" x14ac:dyDescent="0.2">
      <c r="A49" s="12"/>
      <c r="B49" s="6"/>
      <c r="C49" s="6"/>
      <c r="D49" s="6"/>
      <c r="G49" s="42"/>
      <c r="H49" s="42"/>
      <c r="I49" s="43"/>
      <c r="J49" s="43"/>
      <c r="K49" s="43"/>
      <c r="L49" s="43"/>
      <c r="M49" s="43"/>
      <c r="N49" s="43"/>
      <c r="O49" s="43"/>
      <c r="P49" s="43"/>
      <c r="Q49" s="43"/>
      <c r="R49" s="43"/>
      <c r="S49" s="44"/>
      <c r="T49" s="6"/>
      <c r="U49" s="38">
        <f t="shared" si="243"/>
        <v>0</v>
      </c>
      <c r="V49" s="38">
        <f t="shared" si="244"/>
        <v>0</v>
      </c>
      <c r="W49" s="38">
        <f t="shared" si="245"/>
        <v>0</v>
      </c>
      <c r="X49" s="38">
        <f t="shared" si="246"/>
        <v>0</v>
      </c>
      <c r="Y49" s="38">
        <f t="shared" si="247"/>
        <v>0</v>
      </c>
      <c r="Z49" s="38">
        <f t="shared" si="248"/>
        <v>0</v>
      </c>
      <c r="AA49" s="38">
        <f t="shared" si="249"/>
        <v>0</v>
      </c>
      <c r="AB49" s="38">
        <f t="shared" si="250"/>
        <v>0</v>
      </c>
      <c r="AC49" s="38">
        <f t="shared" si="251"/>
        <v>0</v>
      </c>
      <c r="AD49" s="38">
        <f t="shared" si="252"/>
        <v>0</v>
      </c>
      <c r="AE49" s="45"/>
      <c r="AF49" s="40"/>
      <c r="AG49" s="40"/>
      <c r="AH49" s="40"/>
      <c r="AI49" s="40"/>
      <c r="AJ49" s="40"/>
      <c r="AK49" s="40"/>
      <c r="AL49" s="40"/>
      <c r="AM49" s="40"/>
      <c r="AN49" s="40"/>
      <c r="AO49" s="40"/>
      <c r="AP49" s="38">
        <f t="shared" si="253"/>
        <v>0</v>
      </c>
      <c r="AQ49" s="40"/>
      <c r="AR49" s="40"/>
      <c r="AS49" s="40"/>
      <c r="AT49" s="40"/>
      <c r="AU49" s="40"/>
      <c r="AV49" s="40"/>
      <c r="AW49" s="40"/>
      <c r="AX49" s="40"/>
      <c r="AY49" s="40"/>
      <c r="AZ49" s="40"/>
      <c r="BA49" s="38">
        <f t="shared" si="255"/>
        <v>0</v>
      </c>
      <c r="BC49" s="8"/>
      <c r="BS49" s="30">
        <f t="shared" si="270"/>
        <v>0</v>
      </c>
      <c r="BT49" s="30">
        <f t="shared" si="256"/>
        <v>0</v>
      </c>
      <c r="BU49" s="30">
        <f t="shared" si="256"/>
        <v>0</v>
      </c>
      <c r="BV49" s="30">
        <f t="shared" si="256"/>
        <v>0</v>
      </c>
      <c r="BW49" s="30">
        <f t="shared" si="256"/>
        <v>0</v>
      </c>
      <c r="BX49" s="30">
        <f t="shared" si="256"/>
        <v>0</v>
      </c>
      <c r="BY49" s="30">
        <f t="shared" si="256"/>
        <v>0</v>
      </c>
      <c r="BZ49" s="30">
        <f t="shared" si="256"/>
        <v>0</v>
      </c>
      <c r="CA49" s="30">
        <f t="shared" si="256"/>
        <v>0</v>
      </c>
      <c r="CB49" s="30">
        <f t="shared" si="256"/>
        <v>0</v>
      </c>
      <c r="CC49" s="11">
        <f t="shared" si="257"/>
        <v>0</v>
      </c>
      <c r="GI49" s="11"/>
      <c r="GJ49" s="11"/>
      <c r="GK49" s="11"/>
      <c r="GL49" s="11"/>
      <c r="GM49" s="11"/>
      <c r="GN49" s="11"/>
      <c r="GO49" s="11"/>
      <c r="GP49" s="11"/>
      <c r="GQ49" s="11"/>
      <c r="GR49" s="11"/>
      <c r="GS49" s="11"/>
      <c r="GT49" s="11"/>
      <c r="GU49" s="11"/>
      <c r="GV49" s="11"/>
      <c r="GW49" s="11"/>
      <c r="GX49" s="11"/>
      <c r="GY49" s="11"/>
      <c r="HA49" s="30">
        <f t="shared" si="258"/>
        <v>0</v>
      </c>
      <c r="HB49" s="30">
        <f t="shared" si="259"/>
        <v>0</v>
      </c>
      <c r="HC49" s="30">
        <f t="shared" si="260"/>
        <v>0</v>
      </c>
      <c r="HD49" s="30">
        <f t="shared" si="261"/>
        <v>0</v>
      </c>
      <c r="HE49" s="30">
        <f t="shared" si="262"/>
        <v>0</v>
      </c>
      <c r="HF49" s="30">
        <f t="shared" si="263"/>
        <v>0</v>
      </c>
      <c r="HG49" s="30">
        <f t="shared" si="264"/>
        <v>0</v>
      </c>
      <c r="HH49" s="30">
        <f t="shared" si="265"/>
        <v>0</v>
      </c>
      <c r="HI49" s="30">
        <f t="shared" si="266"/>
        <v>0</v>
      </c>
      <c r="HJ49" s="30">
        <f t="shared" si="267"/>
        <v>0</v>
      </c>
      <c r="HK49" s="11">
        <f t="shared" si="268"/>
        <v>0</v>
      </c>
    </row>
    <row r="50" spans="1:219" x14ac:dyDescent="0.2">
      <c r="A50" s="12"/>
      <c r="B50" s="6"/>
      <c r="C50" s="6"/>
      <c r="D50" s="6"/>
      <c r="G50" s="42"/>
      <c r="H50" s="42"/>
      <c r="I50" s="43"/>
      <c r="J50" s="43"/>
      <c r="K50" s="43"/>
      <c r="L50" s="43"/>
      <c r="M50" s="43"/>
      <c r="N50" s="43"/>
      <c r="O50" s="43"/>
      <c r="P50" s="43"/>
      <c r="Q50" s="43"/>
      <c r="R50" s="43"/>
      <c r="S50" s="44"/>
      <c r="T50" s="6"/>
      <c r="U50" s="38">
        <f t="shared" si="243"/>
        <v>0</v>
      </c>
      <c r="V50" s="38">
        <f t="shared" si="244"/>
        <v>0</v>
      </c>
      <c r="W50" s="38">
        <f t="shared" si="245"/>
        <v>0</v>
      </c>
      <c r="X50" s="38">
        <f t="shared" si="246"/>
        <v>0</v>
      </c>
      <c r="Y50" s="38">
        <f t="shared" si="247"/>
        <v>0</v>
      </c>
      <c r="Z50" s="38">
        <f t="shared" si="248"/>
        <v>0</v>
      </c>
      <c r="AA50" s="38">
        <f t="shared" si="249"/>
        <v>0</v>
      </c>
      <c r="AB50" s="38">
        <f t="shared" si="250"/>
        <v>0</v>
      </c>
      <c r="AC50" s="38">
        <f t="shared" si="251"/>
        <v>0</v>
      </c>
      <c r="AD50" s="38">
        <f t="shared" si="252"/>
        <v>0</v>
      </c>
      <c r="AE50" s="45"/>
      <c r="AF50" s="40"/>
      <c r="AG50" s="40"/>
      <c r="AH50" s="40"/>
      <c r="AI50" s="40"/>
      <c r="AJ50" s="40"/>
      <c r="AK50" s="40"/>
      <c r="AL50" s="40"/>
      <c r="AM50" s="40"/>
      <c r="AN50" s="40"/>
      <c r="AO50" s="40"/>
      <c r="AP50" s="38">
        <f t="shared" si="253"/>
        <v>0</v>
      </c>
      <c r="AQ50" s="40"/>
      <c r="AR50" s="40"/>
      <c r="AS50" s="40"/>
      <c r="AT50" s="40"/>
      <c r="AU50" s="40"/>
      <c r="AV50" s="40"/>
      <c r="AW50" s="40"/>
      <c r="AX50" s="40"/>
      <c r="AY50" s="40"/>
      <c r="AZ50" s="40"/>
      <c r="BA50" s="38">
        <f t="shared" si="255"/>
        <v>0</v>
      </c>
      <c r="BC50" s="8"/>
      <c r="BS50" s="30">
        <f t="shared" si="270"/>
        <v>0</v>
      </c>
      <c r="BT50" s="30">
        <f t="shared" si="256"/>
        <v>0</v>
      </c>
      <c r="BU50" s="30">
        <f t="shared" si="256"/>
        <v>0</v>
      </c>
      <c r="BV50" s="30">
        <f t="shared" si="256"/>
        <v>0</v>
      </c>
      <c r="BW50" s="30">
        <f t="shared" si="256"/>
        <v>0</v>
      </c>
      <c r="BX50" s="30">
        <f t="shared" si="256"/>
        <v>0</v>
      </c>
      <c r="BY50" s="30">
        <f t="shared" si="256"/>
        <v>0</v>
      </c>
      <c r="BZ50" s="30">
        <f t="shared" si="256"/>
        <v>0</v>
      </c>
      <c r="CA50" s="30">
        <f t="shared" si="256"/>
        <v>0</v>
      </c>
      <c r="CB50" s="30">
        <f t="shared" si="256"/>
        <v>0</v>
      </c>
      <c r="CC50" s="11">
        <f t="shared" si="257"/>
        <v>0</v>
      </c>
      <c r="GI50" s="11"/>
      <c r="GJ50" s="11"/>
      <c r="GK50" s="11"/>
      <c r="GL50" s="11"/>
      <c r="GM50" s="11"/>
      <c r="GN50" s="11"/>
      <c r="GO50" s="11"/>
      <c r="GP50" s="11"/>
      <c r="GQ50" s="11"/>
      <c r="GR50" s="11"/>
      <c r="GS50" s="11"/>
      <c r="GT50" s="11"/>
      <c r="GU50" s="11"/>
      <c r="GV50" s="11"/>
      <c r="GW50" s="11"/>
      <c r="GX50" s="11"/>
      <c r="GY50" s="11"/>
      <c r="HA50" s="30">
        <f t="shared" si="258"/>
        <v>0</v>
      </c>
      <c r="HB50" s="30">
        <f t="shared" si="259"/>
        <v>0</v>
      </c>
      <c r="HC50" s="30">
        <f t="shared" si="260"/>
        <v>0</v>
      </c>
      <c r="HD50" s="30">
        <f t="shared" si="261"/>
        <v>0</v>
      </c>
      <c r="HE50" s="30">
        <f t="shared" si="262"/>
        <v>0</v>
      </c>
      <c r="HF50" s="30">
        <f t="shared" si="263"/>
        <v>0</v>
      </c>
      <c r="HG50" s="30">
        <f t="shared" si="264"/>
        <v>0</v>
      </c>
      <c r="HH50" s="30">
        <f t="shared" si="265"/>
        <v>0</v>
      </c>
      <c r="HI50" s="30">
        <f t="shared" si="266"/>
        <v>0</v>
      </c>
      <c r="HJ50" s="30">
        <f t="shared" si="267"/>
        <v>0</v>
      </c>
      <c r="HK50" s="11">
        <f t="shared" si="268"/>
        <v>0</v>
      </c>
    </row>
    <row r="51" spans="1:219" x14ac:dyDescent="0.2">
      <c r="A51" s="12"/>
      <c r="I51" s="45"/>
      <c r="J51" s="45"/>
      <c r="K51" s="45"/>
      <c r="L51" s="45"/>
      <c r="M51" s="45"/>
      <c r="N51" s="45"/>
      <c r="O51" s="45"/>
      <c r="P51" s="45"/>
      <c r="Q51" s="45"/>
      <c r="R51" s="45"/>
      <c r="S51" s="45"/>
      <c r="U51" s="34"/>
      <c r="V51" s="34"/>
      <c r="W51" s="34"/>
      <c r="X51" s="34"/>
      <c r="Y51" s="34"/>
      <c r="Z51" s="34"/>
      <c r="AA51" s="34"/>
      <c r="AB51" s="34"/>
      <c r="AC51" s="34"/>
      <c r="AD51" s="34"/>
      <c r="AE51" s="45"/>
      <c r="AF51" s="34"/>
      <c r="AG51" s="34"/>
      <c r="AH51" s="34"/>
      <c r="AI51" s="34"/>
      <c r="AJ51" s="34"/>
      <c r="AK51" s="34"/>
      <c r="AL51" s="34"/>
      <c r="AM51" s="34"/>
      <c r="AN51" s="34"/>
      <c r="AO51" s="34"/>
      <c r="AQ51" s="34"/>
      <c r="AR51" s="34"/>
      <c r="AS51" s="34"/>
      <c r="AT51" s="34"/>
      <c r="AU51" s="34"/>
      <c r="AV51" s="34"/>
      <c r="AW51" s="34"/>
      <c r="AX51" s="34"/>
      <c r="AY51" s="34"/>
      <c r="AZ51" s="34"/>
    </row>
    <row r="52" spans="1:219" x14ac:dyDescent="0.2">
      <c r="A52" s="12"/>
      <c r="B52" s="2"/>
      <c r="I52" s="46"/>
      <c r="J52" s="46"/>
      <c r="K52" s="46"/>
      <c r="L52" s="46"/>
      <c r="M52" s="46"/>
      <c r="N52" s="46"/>
      <c r="O52" s="46"/>
      <c r="P52" s="46"/>
      <c r="Q52" s="46"/>
      <c r="R52" s="46"/>
      <c r="S52" s="46"/>
      <c r="T52" s="2">
        <f>SUM(T42:T51)</f>
        <v>100</v>
      </c>
      <c r="U52" s="2">
        <f t="shared" ref="U52:AD52" si="271">SUM(U42:U51)</f>
        <v>0</v>
      </c>
      <c r="V52" s="2">
        <f t="shared" si="271"/>
        <v>0</v>
      </c>
      <c r="W52" s="2">
        <f t="shared" si="271"/>
        <v>0</v>
      </c>
      <c r="X52" s="2">
        <f t="shared" si="271"/>
        <v>0</v>
      </c>
      <c r="Y52" s="2">
        <f t="shared" si="271"/>
        <v>0</v>
      </c>
      <c r="Z52" s="2">
        <f t="shared" si="271"/>
        <v>0</v>
      </c>
      <c r="AA52" s="2">
        <f t="shared" si="271"/>
        <v>0</v>
      </c>
      <c r="AB52" s="2">
        <f t="shared" si="271"/>
        <v>0</v>
      </c>
      <c r="AC52" s="2">
        <f t="shared" si="271"/>
        <v>0</v>
      </c>
      <c r="AD52" s="2">
        <f t="shared" si="271"/>
        <v>0</v>
      </c>
      <c r="AE52" s="46"/>
      <c r="AF52" s="35">
        <f t="shared" ref="AF52:AO52" si="272">SUM(AF42:AF51)</f>
        <v>6500</v>
      </c>
      <c r="AG52" s="35">
        <f t="shared" si="272"/>
        <v>6500</v>
      </c>
      <c r="AH52" s="35">
        <f t="shared" si="272"/>
        <v>6500</v>
      </c>
      <c r="AI52" s="35">
        <f t="shared" si="272"/>
        <v>6500</v>
      </c>
      <c r="AJ52" s="35">
        <f t="shared" si="272"/>
        <v>6500</v>
      </c>
      <c r="AK52" s="35">
        <f t="shared" si="272"/>
        <v>6500</v>
      </c>
      <c r="AL52" s="35">
        <f t="shared" si="272"/>
        <v>36500</v>
      </c>
      <c r="AM52" s="35">
        <f t="shared" si="272"/>
        <v>6500</v>
      </c>
      <c r="AN52" s="35">
        <f t="shared" si="272"/>
        <v>6500</v>
      </c>
      <c r="AO52" s="35">
        <f t="shared" si="272"/>
        <v>6500</v>
      </c>
      <c r="AP52" s="35">
        <f>SUM(AP42:AP51)</f>
        <v>95000</v>
      </c>
      <c r="AQ52" s="35">
        <f t="shared" ref="AQ52:AZ52" si="273">SUM(AQ42:AQ51)</f>
        <v>182000</v>
      </c>
      <c r="AR52" s="35">
        <f t="shared" si="273"/>
        <v>182000</v>
      </c>
      <c r="AS52" s="35">
        <f t="shared" si="273"/>
        <v>182000</v>
      </c>
      <c r="AT52" s="35">
        <f t="shared" si="273"/>
        <v>182000</v>
      </c>
      <c r="AU52" s="35">
        <f t="shared" si="273"/>
        <v>182000</v>
      </c>
      <c r="AV52" s="35">
        <f t="shared" si="273"/>
        <v>182000</v>
      </c>
      <c r="AW52" s="35">
        <f t="shared" si="273"/>
        <v>1022000</v>
      </c>
      <c r="AX52" s="35">
        <f t="shared" si="273"/>
        <v>182000</v>
      </c>
      <c r="AY52" s="35">
        <f t="shared" si="273"/>
        <v>182000</v>
      </c>
      <c r="AZ52" s="35">
        <f t="shared" si="273"/>
        <v>182000</v>
      </c>
      <c r="BA52" s="35">
        <f>SUM(BA42:BA51)</f>
        <v>2660000</v>
      </c>
      <c r="BS52" s="10">
        <f t="shared" ref="BS52:CC52" si="274">SUM(BS42:BS51)</f>
        <v>650000</v>
      </c>
      <c r="BT52" s="10">
        <f t="shared" si="274"/>
        <v>650000</v>
      </c>
      <c r="BU52" s="10">
        <f t="shared" si="274"/>
        <v>650000</v>
      </c>
      <c r="BV52" s="10">
        <f t="shared" si="274"/>
        <v>650000</v>
      </c>
      <c r="BW52" s="10">
        <f t="shared" si="274"/>
        <v>650000</v>
      </c>
      <c r="BX52" s="10">
        <f t="shared" si="274"/>
        <v>650000</v>
      </c>
      <c r="BY52" s="10">
        <f t="shared" si="274"/>
        <v>3650000</v>
      </c>
      <c r="BZ52" s="10">
        <f t="shared" si="274"/>
        <v>650000</v>
      </c>
      <c r="CA52" s="10">
        <f t="shared" si="274"/>
        <v>650000</v>
      </c>
      <c r="CB52" s="10">
        <f t="shared" si="274"/>
        <v>650000</v>
      </c>
      <c r="CC52" s="10">
        <f t="shared" si="274"/>
        <v>9500000</v>
      </c>
      <c r="HA52" s="10">
        <f t="shared" ref="HA52:HK52" si="275">SUM(HA42:HA51)</f>
        <v>650000</v>
      </c>
      <c r="HB52" s="10">
        <f t="shared" si="275"/>
        <v>650000</v>
      </c>
      <c r="HC52" s="10">
        <f t="shared" si="275"/>
        <v>650000</v>
      </c>
      <c r="HD52" s="10">
        <f t="shared" si="275"/>
        <v>650000</v>
      </c>
      <c r="HE52" s="10">
        <f t="shared" si="275"/>
        <v>650000</v>
      </c>
      <c r="HF52" s="10">
        <f t="shared" si="275"/>
        <v>650000</v>
      </c>
      <c r="HG52" s="10">
        <f t="shared" si="275"/>
        <v>3650000</v>
      </c>
      <c r="HH52" s="10">
        <f t="shared" si="275"/>
        <v>650000</v>
      </c>
      <c r="HI52" s="10">
        <f t="shared" si="275"/>
        <v>650000</v>
      </c>
      <c r="HJ52" s="10">
        <f t="shared" si="275"/>
        <v>650000</v>
      </c>
      <c r="HK52" s="10">
        <f t="shared" si="275"/>
        <v>9500000</v>
      </c>
    </row>
  </sheetData>
  <dataValidations count="1">
    <dataValidation type="list" allowBlank="1" showInputMessage="1" showErrorMessage="1" sqref="BD26" xr:uid="{00000000-0002-0000-0000-000000000000}">
      <formula1>"Operational, Financial"</formula1>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R34"/>
  <sheetViews>
    <sheetView workbookViewId="0">
      <selection activeCell="B13" sqref="B13"/>
    </sheetView>
  </sheetViews>
  <sheetFormatPr defaultRowHeight="10.199999999999999" x14ac:dyDescent="0.2"/>
  <cols>
    <col min="1" max="1" width="22" customWidth="1"/>
    <col min="2" max="18" width="17.75" customWidth="1"/>
  </cols>
  <sheetData>
    <row r="1" spans="1:18" ht="16.2" x14ac:dyDescent="0.3">
      <c r="A1" s="51" t="s">
        <v>274</v>
      </c>
      <c r="O1" s="144" t="s">
        <v>196</v>
      </c>
      <c r="P1" s="413" t="s">
        <v>94</v>
      </c>
      <c r="Q1" s="413"/>
      <c r="R1" s="413"/>
    </row>
    <row r="2" spans="1:18" x14ac:dyDescent="0.2">
      <c r="A2" s="58" t="s">
        <v>197</v>
      </c>
      <c r="P2" s="237" t="str">
        <f>"Versie ("&amp;Legenda!$C$11&amp;")"</f>
        <v>Versie (1)</v>
      </c>
      <c r="Q2" s="250">
        <f>Legenda!$B$11</f>
        <v>46105</v>
      </c>
      <c r="R2" s="307">
        <f>Legenda!$D$11</f>
        <v>0</v>
      </c>
    </row>
    <row r="3" spans="1:18" ht="10.8" thickBot="1" x14ac:dyDescent="0.25">
      <c r="A3" s="58"/>
    </row>
    <row r="4" spans="1:18" ht="23.4" thickBot="1" x14ac:dyDescent="0.25">
      <c r="A4" s="47" t="s">
        <v>205</v>
      </c>
      <c r="B4" s="60" t="s">
        <v>232</v>
      </c>
      <c r="C4" s="60" t="s">
        <v>232</v>
      </c>
      <c r="D4" s="60"/>
      <c r="E4" s="60"/>
      <c r="F4" s="60"/>
      <c r="G4" s="60"/>
      <c r="H4" s="60"/>
      <c r="I4" s="60"/>
      <c r="J4" s="60"/>
      <c r="K4" s="60"/>
      <c r="L4" s="60"/>
      <c r="M4" s="60"/>
      <c r="N4" s="60"/>
      <c r="O4" s="60"/>
      <c r="P4" s="60"/>
      <c r="Q4" s="60"/>
      <c r="R4" s="60"/>
    </row>
    <row r="5" spans="1:18" ht="12" thickBot="1" x14ac:dyDescent="0.25">
      <c r="A5" s="49" t="s">
        <v>207</v>
      </c>
      <c r="B5" s="61"/>
      <c r="C5" s="61"/>
      <c r="D5" s="61"/>
      <c r="E5" s="61"/>
      <c r="F5" s="61"/>
      <c r="G5" s="61"/>
      <c r="H5" s="61"/>
      <c r="I5" s="61"/>
      <c r="J5" s="61"/>
      <c r="K5" s="61"/>
      <c r="L5" s="61"/>
      <c r="M5" s="61"/>
      <c r="N5" s="61"/>
      <c r="O5" s="61"/>
      <c r="P5" s="61"/>
      <c r="Q5" s="61"/>
      <c r="R5" s="61"/>
    </row>
    <row r="6" spans="1:18" ht="12" thickBot="1" x14ac:dyDescent="0.25">
      <c r="A6" s="49" t="s">
        <v>16</v>
      </c>
      <c r="B6" s="61"/>
      <c r="C6" s="61"/>
      <c r="D6" s="61"/>
      <c r="E6" s="61"/>
      <c r="F6" s="61"/>
      <c r="G6" s="61"/>
      <c r="H6" s="61"/>
      <c r="I6" s="61"/>
      <c r="J6" s="61"/>
      <c r="K6" s="61"/>
      <c r="L6" s="61"/>
      <c r="M6" s="61"/>
      <c r="N6" s="61"/>
      <c r="O6" s="61"/>
      <c r="P6" s="61"/>
      <c r="Q6" s="61"/>
      <c r="R6" s="61"/>
    </row>
    <row r="7" spans="1:18" ht="23.4" thickBot="1" x14ac:dyDescent="0.25">
      <c r="A7" s="49" t="s">
        <v>275</v>
      </c>
      <c r="B7" s="61"/>
      <c r="C7" s="61"/>
      <c r="D7" s="61"/>
      <c r="E7" s="61"/>
      <c r="F7" s="61"/>
      <c r="G7" s="61"/>
      <c r="H7" s="61"/>
      <c r="I7" s="61"/>
      <c r="J7" s="61"/>
      <c r="K7" s="61"/>
      <c r="L7" s="61"/>
      <c r="M7" s="61"/>
      <c r="N7" s="61"/>
      <c r="O7" s="61"/>
      <c r="P7" s="61"/>
      <c r="Q7" s="61"/>
      <c r="R7" s="61"/>
    </row>
    <row r="8" spans="1:18" ht="12" thickBot="1" x14ac:dyDescent="0.25">
      <c r="A8" s="49" t="s">
        <v>22</v>
      </c>
      <c r="B8" s="62"/>
      <c r="C8" s="62"/>
      <c r="D8" s="62"/>
      <c r="E8" s="62"/>
      <c r="F8" s="62"/>
      <c r="G8" s="62"/>
      <c r="H8" s="62"/>
      <c r="I8" s="62"/>
      <c r="J8" s="62"/>
      <c r="K8" s="62"/>
      <c r="L8" s="62"/>
      <c r="M8" s="62"/>
      <c r="N8" s="62"/>
      <c r="O8" s="62"/>
      <c r="P8" s="62"/>
      <c r="Q8" s="62"/>
      <c r="R8" s="62"/>
    </row>
    <row r="9" spans="1:18" ht="23.4" thickBot="1" x14ac:dyDescent="0.25">
      <c r="A9" s="49" t="s">
        <v>276</v>
      </c>
      <c r="B9" s="89"/>
      <c r="C9" s="89"/>
      <c r="D9" s="89"/>
      <c r="E9" s="89"/>
      <c r="F9" s="89"/>
      <c r="G9" s="89"/>
      <c r="H9" s="89"/>
      <c r="I9" s="89"/>
      <c r="J9" s="89"/>
      <c r="K9" s="89"/>
      <c r="L9" s="89"/>
      <c r="M9" s="89"/>
      <c r="N9" s="89"/>
      <c r="O9" s="89"/>
      <c r="P9" s="89"/>
      <c r="Q9" s="89"/>
      <c r="R9" s="89"/>
    </row>
    <row r="10" spans="1:18" ht="12" thickBot="1" x14ac:dyDescent="0.25">
      <c r="A10" s="49" t="s">
        <v>277</v>
      </c>
      <c r="B10" s="50">
        <f>B9*B8</f>
        <v>0</v>
      </c>
      <c r="C10" s="50">
        <f>C9*C8</f>
        <v>0</v>
      </c>
      <c r="D10" s="50">
        <f t="shared" ref="D10:R10" si="0">D9*D8</f>
        <v>0</v>
      </c>
      <c r="E10" s="50">
        <f t="shared" si="0"/>
        <v>0</v>
      </c>
      <c r="F10" s="50">
        <f t="shared" si="0"/>
        <v>0</v>
      </c>
      <c r="G10" s="50">
        <f t="shared" si="0"/>
        <v>0</v>
      </c>
      <c r="H10" s="50">
        <f t="shared" si="0"/>
        <v>0</v>
      </c>
      <c r="I10" s="50">
        <f t="shared" si="0"/>
        <v>0</v>
      </c>
      <c r="J10" s="50">
        <f t="shared" si="0"/>
        <v>0</v>
      </c>
      <c r="K10" s="50">
        <f t="shared" si="0"/>
        <v>0</v>
      </c>
      <c r="L10" s="50">
        <f t="shared" si="0"/>
        <v>0</v>
      </c>
      <c r="M10" s="50">
        <f t="shared" si="0"/>
        <v>0</v>
      </c>
      <c r="N10" s="50">
        <f t="shared" si="0"/>
        <v>0</v>
      </c>
      <c r="O10" s="50">
        <f t="shared" si="0"/>
        <v>0</v>
      </c>
      <c r="P10" s="50">
        <f t="shared" si="0"/>
        <v>0</v>
      </c>
      <c r="Q10" s="50">
        <f t="shared" si="0"/>
        <v>0</v>
      </c>
      <c r="R10" s="50">
        <f t="shared" si="0"/>
        <v>0</v>
      </c>
    </row>
    <row r="11" spans="1:18" ht="23.4" thickBot="1" x14ac:dyDescent="0.25">
      <c r="A11" s="49" t="s">
        <v>238</v>
      </c>
      <c r="B11" s="67"/>
      <c r="C11" s="67"/>
      <c r="D11" s="67"/>
      <c r="E11" s="67"/>
      <c r="F11" s="67"/>
      <c r="G11" s="67"/>
      <c r="H11" s="67"/>
      <c r="I11" s="67"/>
      <c r="J11" s="67"/>
      <c r="K11" s="67"/>
      <c r="L11" s="67"/>
      <c r="M11" s="67"/>
      <c r="N11" s="67"/>
      <c r="O11" s="67"/>
      <c r="P11" s="67"/>
      <c r="Q11" s="67"/>
      <c r="R11" s="67"/>
    </row>
    <row r="12" spans="1:18" ht="23.4" thickBot="1" x14ac:dyDescent="0.25">
      <c r="A12" s="49" t="s">
        <v>239</v>
      </c>
      <c r="B12" s="67"/>
      <c r="C12" s="67"/>
      <c r="D12" s="67"/>
      <c r="E12" s="67"/>
      <c r="F12" s="67"/>
      <c r="G12" s="67"/>
      <c r="H12" s="67"/>
      <c r="I12" s="67"/>
      <c r="J12" s="67"/>
      <c r="K12" s="67"/>
      <c r="L12" s="67"/>
      <c r="M12" s="67"/>
      <c r="N12" s="67"/>
      <c r="O12" s="67"/>
      <c r="P12" s="67"/>
      <c r="Q12" s="67"/>
      <c r="R12" s="67"/>
    </row>
    <row r="13" spans="1:18" ht="23.4" thickBot="1" x14ac:dyDescent="0.25">
      <c r="A13" s="49" t="s">
        <v>278</v>
      </c>
      <c r="B13" s="86">
        <f>DATEDIF(B11,B12,"M")</f>
        <v>0</v>
      </c>
      <c r="C13" s="86">
        <f>DATEDIF(C11,C12,"M")</f>
        <v>0</v>
      </c>
      <c r="D13" s="86">
        <f t="shared" ref="D13:R13" si="1">DATEDIF(D11,D12,"M")</f>
        <v>0</v>
      </c>
      <c r="E13" s="86">
        <f t="shared" si="1"/>
        <v>0</v>
      </c>
      <c r="F13" s="86">
        <f t="shared" si="1"/>
        <v>0</v>
      </c>
      <c r="G13" s="86">
        <f t="shared" si="1"/>
        <v>0</v>
      </c>
      <c r="H13" s="86">
        <f t="shared" si="1"/>
        <v>0</v>
      </c>
      <c r="I13" s="86">
        <f t="shared" si="1"/>
        <v>0</v>
      </c>
      <c r="J13" s="86">
        <f t="shared" si="1"/>
        <v>0</v>
      </c>
      <c r="K13" s="86">
        <f t="shared" si="1"/>
        <v>0</v>
      </c>
      <c r="L13" s="86">
        <f t="shared" si="1"/>
        <v>0</v>
      </c>
      <c r="M13" s="86">
        <f t="shared" si="1"/>
        <v>0</v>
      </c>
      <c r="N13" s="86">
        <f t="shared" si="1"/>
        <v>0</v>
      </c>
      <c r="O13" s="86">
        <f t="shared" si="1"/>
        <v>0</v>
      </c>
      <c r="P13" s="86">
        <f t="shared" si="1"/>
        <v>0</v>
      </c>
      <c r="Q13" s="86">
        <f t="shared" si="1"/>
        <v>0</v>
      </c>
      <c r="R13" s="86">
        <f t="shared" si="1"/>
        <v>0</v>
      </c>
    </row>
    <row r="14" spans="1:18" ht="23.4" thickBot="1" x14ac:dyDescent="0.25">
      <c r="A14" s="49" t="s">
        <v>279</v>
      </c>
      <c r="B14" s="50">
        <f>IFERROR(B10/B13,0)</f>
        <v>0</v>
      </c>
      <c r="C14" s="50">
        <f>IFERROR(C10/C13,0)</f>
        <v>0</v>
      </c>
      <c r="D14" s="50">
        <f t="shared" ref="D14:R14" si="2">IFERROR(D10/D13,0)</f>
        <v>0</v>
      </c>
      <c r="E14" s="50">
        <f t="shared" si="2"/>
        <v>0</v>
      </c>
      <c r="F14" s="50">
        <f t="shared" si="2"/>
        <v>0</v>
      </c>
      <c r="G14" s="50">
        <f t="shared" si="2"/>
        <v>0</v>
      </c>
      <c r="H14" s="50">
        <f t="shared" si="2"/>
        <v>0</v>
      </c>
      <c r="I14" s="50">
        <f t="shared" si="2"/>
        <v>0</v>
      </c>
      <c r="J14" s="50">
        <f t="shared" si="2"/>
        <v>0</v>
      </c>
      <c r="K14" s="50">
        <f t="shared" si="2"/>
        <v>0</v>
      </c>
      <c r="L14" s="50">
        <f t="shared" si="2"/>
        <v>0</v>
      </c>
      <c r="M14" s="50">
        <f t="shared" si="2"/>
        <v>0</v>
      </c>
      <c r="N14" s="50">
        <f t="shared" si="2"/>
        <v>0</v>
      </c>
      <c r="O14" s="50">
        <f t="shared" si="2"/>
        <v>0</v>
      </c>
      <c r="P14" s="50">
        <f t="shared" si="2"/>
        <v>0</v>
      </c>
      <c r="Q14" s="50">
        <f t="shared" si="2"/>
        <v>0</v>
      </c>
      <c r="R14" s="50">
        <f t="shared" si="2"/>
        <v>0</v>
      </c>
    </row>
    <row r="16" spans="1:18" ht="11.4" x14ac:dyDescent="0.2">
      <c r="A16" s="52" t="s">
        <v>226</v>
      </c>
    </row>
    <row r="17" spans="1:18" ht="12" thickBot="1" x14ac:dyDescent="0.25">
      <c r="A17" s="53">
        <v>2028</v>
      </c>
      <c r="B17" s="50">
        <f t="shared" ref="B17:C18" si="3">IF(AND($A17&gt;YEAR(B$11),$A17&lt;YEAR(B$12)),12*B$14,IF($A17=YEAR(B$11),(12-MONTH(B$11))*B$14,IF($A17=YEAR(B$12),(MONTH(B$12))*B$14,0)))</f>
        <v>0</v>
      </c>
      <c r="C17" s="50">
        <f t="shared" si="3"/>
        <v>0</v>
      </c>
      <c r="D17" s="50">
        <f t="shared" ref="D17:R18" si="4">IF(AND($A17&gt;YEAR(D$11),$A17&lt;YEAR(D$12)),12*D$14,IF($A17=YEAR(D$11),(12-MONTH(D$11))*D$14,IF($A17=YEAR(D$12),(MONTH(D$12))*D$14,0)))</f>
        <v>0</v>
      </c>
      <c r="E17" s="50">
        <f t="shared" si="4"/>
        <v>0</v>
      </c>
      <c r="F17" s="50">
        <f t="shared" si="4"/>
        <v>0</v>
      </c>
      <c r="G17" s="50">
        <f t="shared" si="4"/>
        <v>0</v>
      </c>
      <c r="H17" s="50">
        <f t="shared" si="4"/>
        <v>0</v>
      </c>
      <c r="I17" s="50">
        <f t="shared" si="4"/>
        <v>0</v>
      </c>
      <c r="J17" s="50">
        <f t="shared" si="4"/>
        <v>0</v>
      </c>
      <c r="K17" s="50">
        <f t="shared" si="4"/>
        <v>0</v>
      </c>
      <c r="L17" s="50">
        <f t="shared" si="4"/>
        <v>0</v>
      </c>
      <c r="M17" s="50">
        <f t="shared" si="4"/>
        <v>0</v>
      </c>
      <c r="N17" s="50">
        <f t="shared" si="4"/>
        <v>0</v>
      </c>
      <c r="O17" s="50">
        <f t="shared" si="4"/>
        <v>0</v>
      </c>
      <c r="P17" s="50">
        <f t="shared" si="4"/>
        <v>0</v>
      </c>
      <c r="Q17" s="50">
        <f t="shared" si="4"/>
        <v>0</v>
      </c>
      <c r="R17" s="50">
        <f t="shared" si="4"/>
        <v>0</v>
      </c>
    </row>
    <row r="18" spans="1:18" ht="12" thickBot="1" x14ac:dyDescent="0.25">
      <c r="A18" s="53">
        <v>2029</v>
      </c>
      <c r="B18" s="50">
        <f t="shared" si="3"/>
        <v>0</v>
      </c>
      <c r="C18" s="50">
        <f t="shared" si="3"/>
        <v>0</v>
      </c>
      <c r="D18" s="50">
        <f t="shared" si="4"/>
        <v>0</v>
      </c>
      <c r="E18" s="50">
        <f t="shared" si="4"/>
        <v>0</v>
      </c>
      <c r="F18" s="50">
        <f t="shared" si="4"/>
        <v>0</v>
      </c>
      <c r="G18" s="50">
        <f t="shared" si="4"/>
        <v>0</v>
      </c>
      <c r="H18" s="50">
        <f t="shared" si="4"/>
        <v>0</v>
      </c>
      <c r="I18" s="50">
        <f t="shared" si="4"/>
        <v>0</v>
      </c>
      <c r="J18" s="50">
        <f t="shared" si="4"/>
        <v>0</v>
      </c>
      <c r="K18" s="50">
        <f t="shared" si="4"/>
        <v>0</v>
      </c>
      <c r="L18" s="50">
        <f t="shared" si="4"/>
        <v>0</v>
      </c>
      <c r="M18" s="50">
        <f t="shared" si="4"/>
        <v>0</v>
      </c>
      <c r="N18" s="50">
        <f t="shared" si="4"/>
        <v>0</v>
      </c>
      <c r="O18" s="50">
        <f t="shared" si="4"/>
        <v>0</v>
      </c>
      <c r="P18" s="50">
        <f t="shared" si="4"/>
        <v>0</v>
      </c>
      <c r="Q18" s="50">
        <f t="shared" si="4"/>
        <v>0</v>
      </c>
      <c r="R18" s="50">
        <f t="shared" si="4"/>
        <v>0</v>
      </c>
    </row>
    <row r="19" spans="1:18" ht="12" thickBot="1" x14ac:dyDescent="0.25">
      <c r="A19" s="53">
        <v>2030</v>
      </c>
      <c r="B19" s="50">
        <f t="shared" ref="B19:R30" si="5">IF(AND($A19&gt;YEAR(B$11),$A19&lt;YEAR(B$12)),12*B$14,IF($A19=YEAR(B$11),(12-MONTH(B$11))*B$14,IF($A19=YEAR(B$12),(MONTH(B$12))*B$14,0)))</f>
        <v>0</v>
      </c>
      <c r="C19" s="50">
        <f t="shared" si="5"/>
        <v>0</v>
      </c>
      <c r="D19" s="50">
        <f t="shared" si="5"/>
        <v>0</v>
      </c>
      <c r="E19" s="50">
        <f t="shared" si="5"/>
        <v>0</v>
      </c>
      <c r="F19" s="50">
        <f t="shared" si="5"/>
        <v>0</v>
      </c>
      <c r="G19" s="50">
        <f t="shared" si="5"/>
        <v>0</v>
      </c>
      <c r="H19" s="50">
        <f t="shared" si="5"/>
        <v>0</v>
      </c>
      <c r="I19" s="50">
        <f t="shared" si="5"/>
        <v>0</v>
      </c>
      <c r="J19" s="50">
        <f t="shared" si="5"/>
        <v>0</v>
      </c>
      <c r="K19" s="50">
        <f t="shared" si="5"/>
        <v>0</v>
      </c>
      <c r="L19" s="50">
        <f t="shared" si="5"/>
        <v>0</v>
      </c>
      <c r="M19" s="50">
        <f t="shared" si="5"/>
        <v>0</v>
      </c>
      <c r="N19" s="50">
        <f t="shared" si="5"/>
        <v>0</v>
      </c>
      <c r="O19" s="50">
        <f t="shared" si="5"/>
        <v>0</v>
      </c>
      <c r="P19" s="50">
        <f t="shared" si="5"/>
        <v>0</v>
      </c>
      <c r="Q19" s="50">
        <f t="shared" si="5"/>
        <v>0</v>
      </c>
      <c r="R19" s="50">
        <f t="shared" si="5"/>
        <v>0</v>
      </c>
    </row>
    <row r="20" spans="1:18" ht="12" thickBot="1" x14ac:dyDescent="0.25">
      <c r="A20" s="53">
        <v>2031</v>
      </c>
      <c r="B20" s="50">
        <f t="shared" si="5"/>
        <v>0</v>
      </c>
      <c r="C20" s="50">
        <f t="shared" si="5"/>
        <v>0</v>
      </c>
      <c r="D20" s="50">
        <f t="shared" si="5"/>
        <v>0</v>
      </c>
      <c r="E20" s="50">
        <f t="shared" si="5"/>
        <v>0</v>
      </c>
      <c r="F20" s="50">
        <f t="shared" si="5"/>
        <v>0</v>
      </c>
      <c r="G20" s="50">
        <f t="shared" si="5"/>
        <v>0</v>
      </c>
      <c r="H20" s="50">
        <f t="shared" si="5"/>
        <v>0</v>
      </c>
      <c r="I20" s="50">
        <f t="shared" si="5"/>
        <v>0</v>
      </c>
      <c r="J20" s="50">
        <f t="shared" si="5"/>
        <v>0</v>
      </c>
      <c r="K20" s="50">
        <f t="shared" si="5"/>
        <v>0</v>
      </c>
      <c r="L20" s="50">
        <f t="shared" si="5"/>
        <v>0</v>
      </c>
      <c r="M20" s="50">
        <f t="shared" si="5"/>
        <v>0</v>
      </c>
      <c r="N20" s="50">
        <f t="shared" si="5"/>
        <v>0</v>
      </c>
      <c r="O20" s="50">
        <f t="shared" si="5"/>
        <v>0</v>
      </c>
      <c r="P20" s="50">
        <f t="shared" si="5"/>
        <v>0</v>
      </c>
      <c r="Q20" s="50">
        <f t="shared" si="5"/>
        <v>0</v>
      </c>
      <c r="R20" s="50">
        <f t="shared" si="5"/>
        <v>0</v>
      </c>
    </row>
    <row r="21" spans="1:18" ht="12" thickBot="1" x14ac:dyDescent="0.25">
      <c r="A21" s="53">
        <v>2032</v>
      </c>
      <c r="B21" s="50">
        <f t="shared" si="5"/>
        <v>0</v>
      </c>
      <c r="C21" s="50">
        <f t="shared" si="5"/>
        <v>0</v>
      </c>
      <c r="D21" s="50">
        <f t="shared" si="5"/>
        <v>0</v>
      </c>
      <c r="E21" s="50">
        <f t="shared" si="5"/>
        <v>0</v>
      </c>
      <c r="F21" s="50">
        <f t="shared" si="5"/>
        <v>0</v>
      </c>
      <c r="G21" s="50">
        <f t="shared" si="5"/>
        <v>0</v>
      </c>
      <c r="H21" s="50">
        <f t="shared" si="5"/>
        <v>0</v>
      </c>
      <c r="I21" s="50">
        <f t="shared" si="5"/>
        <v>0</v>
      </c>
      <c r="J21" s="50">
        <f t="shared" si="5"/>
        <v>0</v>
      </c>
      <c r="K21" s="50">
        <f t="shared" si="5"/>
        <v>0</v>
      </c>
      <c r="L21" s="50">
        <f t="shared" si="5"/>
        <v>0</v>
      </c>
      <c r="M21" s="50">
        <f t="shared" si="5"/>
        <v>0</v>
      </c>
      <c r="N21" s="50">
        <f t="shared" si="5"/>
        <v>0</v>
      </c>
      <c r="O21" s="50">
        <f t="shared" si="5"/>
        <v>0</v>
      </c>
      <c r="P21" s="50">
        <f t="shared" si="5"/>
        <v>0</v>
      </c>
      <c r="Q21" s="50">
        <f t="shared" si="5"/>
        <v>0</v>
      </c>
      <c r="R21" s="50">
        <f t="shared" si="5"/>
        <v>0</v>
      </c>
    </row>
    <row r="22" spans="1:18" ht="12" thickBot="1" x14ac:dyDescent="0.25">
      <c r="A22" s="53">
        <v>2033</v>
      </c>
      <c r="B22" s="50">
        <f t="shared" si="5"/>
        <v>0</v>
      </c>
      <c r="C22" s="50">
        <f t="shared" si="5"/>
        <v>0</v>
      </c>
      <c r="D22" s="50">
        <f t="shared" si="5"/>
        <v>0</v>
      </c>
      <c r="E22" s="50">
        <f t="shared" si="5"/>
        <v>0</v>
      </c>
      <c r="F22" s="50">
        <f t="shared" si="5"/>
        <v>0</v>
      </c>
      <c r="G22" s="50">
        <f t="shared" si="5"/>
        <v>0</v>
      </c>
      <c r="H22" s="50">
        <f t="shared" si="5"/>
        <v>0</v>
      </c>
      <c r="I22" s="50">
        <f t="shared" si="5"/>
        <v>0</v>
      </c>
      <c r="J22" s="50">
        <f t="shared" si="5"/>
        <v>0</v>
      </c>
      <c r="K22" s="50">
        <f t="shared" si="5"/>
        <v>0</v>
      </c>
      <c r="L22" s="50">
        <f t="shared" si="5"/>
        <v>0</v>
      </c>
      <c r="M22" s="50">
        <f t="shared" si="5"/>
        <v>0</v>
      </c>
      <c r="N22" s="50">
        <f t="shared" si="5"/>
        <v>0</v>
      </c>
      <c r="O22" s="50">
        <f t="shared" si="5"/>
        <v>0</v>
      </c>
      <c r="P22" s="50">
        <f t="shared" si="5"/>
        <v>0</v>
      </c>
      <c r="Q22" s="50">
        <f t="shared" si="5"/>
        <v>0</v>
      </c>
      <c r="R22" s="50">
        <f t="shared" si="5"/>
        <v>0</v>
      </c>
    </row>
    <row r="23" spans="1:18" ht="12" thickBot="1" x14ac:dyDescent="0.25">
      <c r="A23" s="53">
        <v>2034</v>
      </c>
      <c r="B23" s="50">
        <f t="shared" si="5"/>
        <v>0</v>
      </c>
      <c r="C23" s="50">
        <f t="shared" si="5"/>
        <v>0</v>
      </c>
      <c r="D23" s="50">
        <f t="shared" si="5"/>
        <v>0</v>
      </c>
      <c r="E23" s="50">
        <f t="shared" si="5"/>
        <v>0</v>
      </c>
      <c r="F23" s="50">
        <f t="shared" si="5"/>
        <v>0</v>
      </c>
      <c r="G23" s="50">
        <f t="shared" si="5"/>
        <v>0</v>
      </c>
      <c r="H23" s="50">
        <f t="shared" si="5"/>
        <v>0</v>
      </c>
      <c r="I23" s="50">
        <f t="shared" si="5"/>
        <v>0</v>
      </c>
      <c r="J23" s="50">
        <f t="shared" si="5"/>
        <v>0</v>
      </c>
      <c r="K23" s="50">
        <f t="shared" si="5"/>
        <v>0</v>
      </c>
      <c r="L23" s="50">
        <f t="shared" si="5"/>
        <v>0</v>
      </c>
      <c r="M23" s="50">
        <f t="shared" si="5"/>
        <v>0</v>
      </c>
      <c r="N23" s="50">
        <f t="shared" si="5"/>
        <v>0</v>
      </c>
      <c r="O23" s="50">
        <f t="shared" si="5"/>
        <v>0</v>
      </c>
      <c r="P23" s="50">
        <f t="shared" si="5"/>
        <v>0</v>
      </c>
      <c r="Q23" s="50">
        <f t="shared" si="5"/>
        <v>0</v>
      </c>
      <c r="R23" s="50">
        <f t="shared" si="5"/>
        <v>0</v>
      </c>
    </row>
    <row r="24" spans="1:18" ht="12" thickBot="1" x14ac:dyDescent="0.25">
      <c r="A24" s="53">
        <v>2035</v>
      </c>
      <c r="B24" s="50">
        <f t="shared" si="5"/>
        <v>0</v>
      </c>
      <c r="C24" s="50">
        <f t="shared" si="5"/>
        <v>0</v>
      </c>
      <c r="D24" s="50">
        <f t="shared" si="5"/>
        <v>0</v>
      </c>
      <c r="E24" s="50">
        <f t="shared" si="5"/>
        <v>0</v>
      </c>
      <c r="F24" s="50">
        <f t="shared" si="5"/>
        <v>0</v>
      </c>
      <c r="G24" s="50">
        <f t="shared" si="5"/>
        <v>0</v>
      </c>
      <c r="H24" s="50">
        <f t="shared" si="5"/>
        <v>0</v>
      </c>
      <c r="I24" s="50">
        <f t="shared" si="5"/>
        <v>0</v>
      </c>
      <c r="J24" s="50">
        <f t="shared" si="5"/>
        <v>0</v>
      </c>
      <c r="K24" s="50">
        <f t="shared" si="5"/>
        <v>0</v>
      </c>
      <c r="L24" s="50">
        <f t="shared" si="5"/>
        <v>0</v>
      </c>
      <c r="M24" s="50">
        <f t="shared" si="5"/>
        <v>0</v>
      </c>
      <c r="N24" s="50">
        <f t="shared" si="5"/>
        <v>0</v>
      </c>
      <c r="O24" s="50">
        <f t="shared" si="5"/>
        <v>0</v>
      </c>
      <c r="P24" s="50">
        <f t="shared" si="5"/>
        <v>0</v>
      </c>
      <c r="Q24" s="50">
        <f t="shared" si="5"/>
        <v>0</v>
      </c>
      <c r="R24" s="50">
        <f t="shared" si="5"/>
        <v>0</v>
      </c>
    </row>
    <row r="25" spans="1:18" ht="12" thickBot="1" x14ac:dyDescent="0.25">
      <c r="A25" s="53">
        <v>2036</v>
      </c>
      <c r="B25" s="50">
        <f t="shared" si="5"/>
        <v>0</v>
      </c>
      <c r="C25" s="50">
        <f t="shared" si="5"/>
        <v>0</v>
      </c>
      <c r="D25" s="50">
        <f t="shared" si="5"/>
        <v>0</v>
      </c>
      <c r="E25" s="50">
        <f t="shared" si="5"/>
        <v>0</v>
      </c>
      <c r="F25" s="50">
        <f t="shared" si="5"/>
        <v>0</v>
      </c>
      <c r="G25" s="50">
        <f t="shared" si="5"/>
        <v>0</v>
      </c>
      <c r="H25" s="50">
        <f t="shared" si="5"/>
        <v>0</v>
      </c>
      <c r="I25" s="50">
        <f t="shared" si="5"/>
        <v>0</v>
      </c>
      <c r="J25" s="50">
        <f t="shared" si="5"/>
        <v>0</v>
      </c>
      <c r="K25" s="50">
        <f t="shared" si="5"/>
        <v>0</v>
      </c>
      <c r="L25" s="50">
        <f t="shared" si="5"/>
        <v>0</v>
      </c>
      <c r="M25" s="50">
        <f t="shared" si="5"/>
        <v>0</v>
      </c>
      <c r="N25" s="50">
        <f t="shared" si="5"/>
        <v>0</v>
      </c>
      <c r="O25" s="50">
        <f t="shared" si="5"/>
        <v>0</v>
      </c>
      <c r="P25" s="50">
        <f t="shared" si="5"/>
        <v>0</v>
      </c>
      <c r="Q25" s="50">
        <f t="shared" si="5"/>
        <v>0</v>
      </c>
      <c r="R25" s="50">
        <f t="shared" si="5"/>
        <v>0</v>
      </c>
    </row>
    <row r="26" spans="1:18" ht="12" thickBot="1" x14ac:dyDescent="0.25">
      <c r="A26" s="53">
        <v>2037</v>
      </c>
      <c r="B26" s="50">
        <f t="shared" si="5"/>
        <v>0</v>
      </c>
      <c r="C26" s="50">
        <f t="shared" si="5"/>
        <v>0</v>
      </c>
      <c r="D26" s="50">
        <f t="shared" si="5"/>
        <v>0</v>
      </c>
      <c r="E26" s="50">
        <f t="shared" si="5"/>
        <v>0</v>
      </c>
      <c r="F26" s="50">
        <f t="shared" si="5"/>
        <v>0</v>
      </c>
      <c r="G26" s="50">
        <f t="shared" si="5"/>
        <v>0</v>
      </c>
      <c r="H26" s="50">
        <f t="shared" si="5"/>
        <v>0</v>
      </c>
      <c r="I26" s="50">
        <f t="shared" si="5"/>
        <v>0</v>
      </c>
      <c r="J26" s="50">
        <f t="shared" si="5"/>
        <v>0</v>
      </c>
      <c r="K26" s="50">
        <f t="shared" si="5"/>
        <v>0</v>
      </c>
      <c r="L26" s="50">
        <f t="shared" si="5"/>
        <v>0</v>
      </c>
      <c r="M26" s="50">
        <f t="shared" si="5"/>
        <v>0</v>
      </c>
      <c r="N26" s="50">
        <f t="shared" si="5"/>
        <v>0</v>
      </c>
      <c r="O26" s="50">
        <f t="shared" si="5"/>
        <v>0</v>
      </c>
      <c r="P26" s="50">
        <f t="shared" si="5"/>
        <v>0</v>
      </c>
      <c r="Q26" s="50">
        <f t="shared" si="5"/>
        <v>0</v>
      </c>
      <c r="R26" s="50">
        <f t="shared" si="5"/>
        <v>0</v>
      </c>
    </row>
    <row r="27" spans="1:18" ht="12" thickBot="1" x14ac:dyDescent="0.25">
      <c r="A27" s="53">
        <v>2038</v>
      </c>
      <c r="B27" s="50">
        <f t="shared" si="5"/>
        <v>0</v>
      </c>
      <c r="C27" s="50">
        <f t="shared" si="5"/>
        <v>0</v>
      </c>
      <c r="D27" s="50">
        <f t="shared" si="5"/>
        <v>0</v>
      </c>
      <c r="E27" s="50">
        <f t="shared" si="5"/>
        <v>0</v>
      </c>
      <c r="F27" s="50">
        <f t="shared" si="5"/>
        <v>0</v>
      </c>
      <c r="G27" s="50">
        <f t="shared" si="5"/>
        <v>0</v>
      </c>
      <c r="H27" s="50">
        <f t="shared" si="5"/>
        <v>0</v>
      </c>
      <c r="I27" s="50">
        <f t="shared" si="5"/>
        <v>0</v>
      </c>
      <c r="J27" s="50">
        <f t="shared" si="5"/>
        <v>0</v>
      </c>
      <c r="K27" s="50">
        <f t="shared" si="5"/>
        <v>0</v>
      </c>
      <c r="L27" s="50">
        <f t="shared" si="5"/>
        <v>0</v>
      </c>
      <c r="M27" s="50">
        <f t="shared" si="5"/>
        <v>0</v>
      </c>
      <c r="N27" s="50">
        <f t="shared" si="5"/>
        <v>0</v>
      </c>
      <c r="O27" s="50">
        <f t="shared" si="5"/>
        <v>0</v>
      </c>
      <c r="P27" s="50">
        <f t="shared" si="5"/>
        <v>0</v>
      </c>
      <c r="Q27" s="50">
        <f t="shared" si="5"/>
        <v>0</v>
      </c>
      <c r="R27" s="50">
        <f t="shared" si="5"/>
        <v>0</v>
      </c>
    </row>
    <row r="28" spans="1:18" ht="12" thickBot="1" x14ac:dyDescent="0.25">
      <c r="A28" s="53">
        <v>2039</v>
      </c>
      <c r="B28" s="50">
        <f t="shared" si="5"/>
        <v>0</v>
      </c>
      <c r="C28" s="50">
        <f>IF(AND($A28&gt;YEAR(C$11),$A28&lt;YEAR(C$12)),12*C$14,IF($A28=YEAR(C$11),(12-MONTH(C$11))*C$14,IF($A28=YEAR(C$12),(MONTH(C$12))*C$14,0)))</f>
        <v>0</v>
      </c>
      <c r="D28" s="50">
        <f t="shared" si="5"/>
        <v>0</v>
      </c>
      <c r="E28" s="50">
        <f t="shared" si="5"/>
        <v>0</v>
      </c>
      <c r="F28" s="50">
        <f t="shared" si="5"/>
        <v>0</v>
      </c>
      <c r="G28" s="50">
        <f t="shared" si="5"/>
        <v>0</v>
      </c>
      <c r="H28" s="50">
        <f t="shared" si="5"/>
        <v>0</v>
      </c>
      <c r="I28" s="50">
        <f t="shared" si="5"/>
        <v>0</v>
      </c>
      <c r="J28" s="50">
        <f t="shared" si="5"/>
        <v>0</v>
      </c>
      <c r="K28" s="50">
        <f t="shared" si="5"/>
        <v>0</v>
      </c>
      <c r="L28" s="50">
        <f t="shared" si="5"/>
        <v>0</v>
      </c>
      <c r="M28" s="50">
        <f t="shared" si="5"/>
        <v>0</v>
      </c>
      <c r="N28" s="50">
        <f t="shared" si="5"/>
        <v>0</v>
      </c>
      <c r="O28" s="50">
        <f t="shared" si="5"/>
        <v>0</v>
      </c>
      <c r="P28" s="50">
        <f t="shared" si="5"/>
        <v>0</v>
      </c>
      <c r="Q28" s="50">
        <f t="shared" si="5"/>
        <v>0</v>
      </c>
      <c r="R28" s="50">
        <f t="shared" si="5"/>
        <v>0</v>
      </c>
    </row>
    <row r="29" spans="1:18" ht="12" thickBot="1" x14ac:dyDescent="0.25">
      <c r="A29" s="53">
        <v>2040</v>
      </c>
      <c r="B29" s="50">
        <f t="shared" si="5"/>
        <v>0</v>
      </c>
      <c r="C29" s="50">
        <f t="shared" si="5"/>
        <v>0</v>
      </c>
      <c r="D29" s="50">
        <f t="shared" si="5"/>
        <v>0</v>
      </c>
      <c r="E29" s="50">
        <f t="shared" si="5"/>
        <v>0</v>
      </c>
      <c r="F29" s="50">
        <f t="shared" si="5"/>
        <v>0</v>
      </c>
      <c r="G29" s="50">
        <f t="shared" si="5"/>
        <v>0</v>
      </c>
      <c r="H29" s="50">
        <f t="shared" si="5"/>
        <v>0</v>
      </c>
      <c r="I29" s="50">
        <f t="shared" si="5"/>
        <v>0</v>
      </c>
      <c r="J29" s="50">
        <f t="shared" si="5"/>
        <v>0</v>
      </c>
      <c r="K29" s="50">
        <f t="shared" si="5"/>
        <v>0</v>
      </c>
      <c r="L29" s="50">
        <f t="shared" si="5"/>
        <v>0</v>
      </c>
      <c r="M29" s="50">
        <f t="shared" si="5"/>
        <v>0</v>
      </c>
      <c r="N29" s="50">
        <f t="shared" si="5"/>
        <v>0</v>
      </c>
      <c r="O29" s="50">
        <f t="shared" si="5"/>
        <v>0</v>
      </c>
      <c r="P29" s="50">
        <f t="shared" si="5"/>
        <v>0</v>
      </c>
      <c r="Q29" s="50">
        <f t="shared" si="5"/>
        <v>0</v>
      </c>
      <c r="R29" s="50">
        <f t="shared" si="5"/>
        <v>0</v>
      </c>
    </row>
    <row r="30" spans="1:18" ht="12" thickBot="1" x14ac:dyDescent="0.25">
      <c r="A30" s="53">
        <v>2041</v>
      </c>
      <c r="B30" s="50">
        <f t="shared" si="5"/>
        <v>0</v>
      </c>
      <c r="C30" s="50">
        <f t="shared" si="5"/>
        <v>0</v>
      </c>
      <c r="D30" s="50">
        <f t="shared" si="5"/>
        <v>0</v>
      </c>
      <c r="E30" s="50">
        <f t="shared" si="5"/>
        <v>0</v>
      </c>
      <c r="F30" s="50">
        <f t="shared" si="5"/>
        <v>0</v>
      </c>
      <c r="G30" s="50">
        <f t="shared" si="5"/>
        <v>0</v>
      </c>
      <c r="H30" s="50">
        <f t="shared" si="5"/>
        <v>0</v>
      </c>
      <c r="I30" s="50">
        <f t="shared" si="5"/>
        <v>0</v>
      </c>
      <c r="J30" s="50">
        <f t="shared" si="5"/>
        <v>0</v>
      </c>
      <c r="K30" s="50">
        <f t="shared" si="5"/>
        <v>0</v>
      </c>
      <c r="L30" s="50">
        <f t="shared" si="5"/>
        <v>0</v>
      </c>
      <c r="M30" s="50">
        <f t="shared" si="5"/>
        <v>0</v>
      </c>
      <c r="N30" s="50">
        <f t="shared" si="5"/>
        <v>0</v>
      </c>
      <c r="O30" s="50">
        <f t="shared" si="5"/>
        <v>0</v>
      </c>
      <c r="P30" s="50">
        <f t="shared" si="5"/>
        <v>0</v>
      </c>
      <c r="Q30" s="50">
        <f t="shared" si="5"/>
        <v>0</v>
      </c>
      <c r="R30" s="50">
        <f t="shared" si="5"/>
        <v>0</v>
      </c>
    </row>
    <row r="31" spans="1:18" ht="11.4" x14ac:dyDescent="0.2">
      <c r="A31" s="294"/>
      <c r="B31" s="157"/>
      <c r="C31" s="157"/>
      <c r="D31" s="157"/>
      <c r="E31" s="157"/>
      <c r="F31" s="157"/>
      <c r="G31" s="157"/>
      <c r="H31" s="157"/>
      <c r="I31" s="157"/>
      <c r="J31" s="157"/>
      <c r="K31" s="157"/>
      <c r="L31" s="157"/>
      <c r="M31" s="157"/>
      <c r="N31" s="157"/>
      <c r="O31" s="157"/>
      <c r="P31" s="157"/>
      <c r="Q31" s="157"/>
      <c r="R31" s="157"/>
    </row>
    <row r="32" spans="1:18" ht="10.8" thickBot="1" x14ac:dyDescent="0.25"/>
    <row r="33" spans="1:18" s="2" customFormat="1" ht="12" thickBot="1" x14ac:dyDescent="0.25">
      <c r="A33" s="130" t="s">
        <v>227</v>
      </c>
      <c r="B33" s="83">
        <f>SUM(B17:B30)</f>
        <v>0</v>
      </c>
      <c r="C33" s="83">
        <f t="shared" ref="C33:R33" si="6">SUM(C17:C30)</f>
        <v>0</v>
      </c>
      <c r="D33" s="83">
        <f t="shared" si="6"/>
        <v>0</v>
      </c>
      <c r="E33" s="83">
        <f t="shared" si="6"/>
        <v>0</v>
      </c>
      <c r="F33" s="83">
        <f t="shared" si="6"/>
        <v>0</v>
      </c>
      <c r="G33" s="83">
        <f t="shared" si="6"/>
        <v>0</v>
      </c>
      <c r="H33" s="83">
        <f t="shared" si="6"/>
        <v>0</v>
      </c>
      <c r="I33" s="83">
        <f t="shared" si="6"/>
        <v>0</v>
      </c>
      <c r="J33" s="83">
        <f t="shared" si="6"/>
        <v>0</v>
      </c>
      <c r="K33" s="83">
        <f t="shared" si="6"/>
        <v>0</v>
      </c>
      <c r="L33" s="83">
        <f t="shared" si="6"/>
        <v>0</v>
      </c>
      <c r="M33" s="83">
        <f t="shared" si="6"/>
        <v>0</v>
      </c>
      <c r="N33" s="83">
        <f t="shared" si="6"/>
        <v>0</v>
      </c>
      <c r="O33" s="83">
        <f t="shared" si="6"/>
        <v>0</v>
      </c>
      <c r="P33" s="83">
        <f t="shared" si="6"/>
        <v>0</v>
      </c>
      <c r="Q33" s="83">
        <f t="shared" si="6"/>
        <v>0</v>
      </c>
      <c r="R33" s="83">
        <f t="shared" si="6"/>
        <v>0</v>
      </c>
    </row>
    <row r="34" spans="1:18" x14ac:dyDescent="0.2">
      <c r="B34" s="90"/>
    </row>
  </sheetData>
  <mergeCells count="1">
    <mergeCell ref="P1:R1"/>
  </mergeCells>
  <hyperlinks>
    <hyperlink ref="A2" location="FEO!A1" display="terug" xr:uid="{00000000-0004-0000-0700-000000000000}"/>
  </hyperlink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R27"/>
  <sheetViews>
    <sheetView workbookViewId="0">
      <selection activeCell="B15" sqref="B15"/>
    </sheetView>
  </sheetViews>
  <sheetFormatPr defaultRowHeight="10.199999999999999" x14ac:dyDescent="0.2"/>
  <cols>
    <col min="1" max="1" width="22" customWidth="1"/>
    <col min="2" max="18" width="17.75" customWidth="1"/>
  </cols>
  <sheetData>
    <row r="1" spans="1:18" ht="16.2" x14ac:dyDescent="0.3">
      <c r="A1" s="51" t="s">
        <v>332</v>
      </c>
      <c r="O1" s="144" t="s">
        <v>196</v>
      </c>
      <c r="P1" s="413" t="s">
        <v>94</v>
      </c>
      <c r="Q1" s="413"/>
      <c r="R1" s="413"/>
    </row>
    <row r="2" spans="1:18" x14ac:dyDescent="0.2">
      <c r="A2" s="58" t="s">
        <v>197</v>
      </c>
      <c r="P2" s="237" t="str">
        <f>"Versie ("&amp;Legenda!$C$11&amp;")"</f>
        <v>Versie (1)</v>
      </c>
      <c r="Q2" s="250">
        <f>Legenda!$B$11</f>
        <v>46105</v>
      </c>
      <c r="R2" s="307">
        <f>Legenda!$D$11</f>
        <v>0</v>
      </c>
    </row>
    <row r="3" spans="1:18" ht="10.8" thickBot="1" x14ac:dyDescent="0.25">
      <c r="A3" s="58"/>
    </row>
    <row r="4" spans="1:18" ht="23.4" thickBot="1" x14ac:dyDescent="0.25">
      <c r="A4" s="47" t="s">
        <v>231</v>
      </c>
      <c r="B4" s="60" t="s">
        <v>232</v>
      </c>
      <c r="C4" s="60" t="s">
        <v>232</v>
      </c>
      <c r="D4" s="60"/>
      <c r="E4" s="60"/>
      <c r="F4" s="60"/>
      <c r="G4" s="60"/>
      <c r="H4" s="60"/>
      <c r="I4" s="60"/>
      <c r="J4" s="60"/>
      <c r="K4" s="60"/>
      <c r="L4" s="60"/>
      <c r="M4" s="60"/>
      <c r="N4" s="60"/>
      <c r="O4" s="60"/>
      <c r="P4" s="60"/>
      <c r="Q4" s="60"/>
      <c r="R4" s="60"/>
    </row>
    <row r="5" spans="1:18" ht="23.4" thickBot="1" x14ac:dyDescent="0.25">
      <c r="A5" s="49" t="s">
        <v>280</v>
      </c>
      <c r="B5" s="62"/>
      <c r="C5" s="62"/>
      <c r="D5" s="62"/>
      <c r="E5" s="62"/>
      <c r="F5" s="62"/>
      <c r="G5" s="62"/>
      <c r="H5" s="62"/>
      <c r="I5" s="62"/>
      <c r="J5" s="62"/>
      <c r="K5" s="62"/>
      <c r="L5" s="62"/>
      <c r="M5" s="62"/>
      <c r="N5" s="62"/>
      <c r="O5" s="62"/>
      <c r="P5" s="62"/>
      <c r="Q5" s="62"/>
      <c r="R5" s="62"/>
    </row>
    <row r="6" spans="1:18" ht="23.4" thickBot="1" x14ac:dyDescent="0.25">
      <c r="A6" s="49" t="s">
        <v>281</v>
      </c>
      <c r="B6" s="89"/>
      <c r="C6" s="89"/>
      <c r="D6" s="89"/>
      <c r="E6" s="89"/>
      <c r="F6" s="89"/>
      <c r="G6" s="89"/>
      <c r="H6" s="89"/>
      <c r="I6" s="89"/>
      <c r="J6" s="89"/>
      <c r="K6" s="89"/>
      <c r="L6" s="89"/>
      <c r="M6" s="89"/>
      <c r="N6" s="89"/>
      <c r="O6" s="89"/>
      <c r="P6" s="89"/>
      <c r="Q6" s="89"/>
      <c r="R6" s="89"/>
    </row>
    <row r="7" spans="1:18" ht="12" thickBot="1" x14ac:dyDescent="0.25">
      <c r="A7" s="49" t="s">
        <v>282</v>
      </c>
      <c r="B7" s="50">
        <f>B6*B5</f>
        <v>0</v>
      </c>
      <c r="C7" s="50">
        <f t="shared" ref="C7:R7" si="0">C6*C5</f>
        <v>0</v>
      </c>
      <c r="D7" s="50">
        <f t="shared" si="0"/>
        <v>0</v>
      </c>
      <c r="E7" s="50">
        <f t="shared" si="0"/>
        <v>0</v>
      </c>
      <c r="F7" s="50">
        <f t="shared" si="0"/>
        <v>0</v>
      </c>
      <c r="G7" s="50">
        <f t="shared" si="0"/>
        <v>0</v>
      </c>
      <c r="H7" s="50">
        <f t="shared" si="0"/>
        <v>0</v>
      </c>
      <c r="I7" s="50">
        <f t="shared" si="0"/>
        <v>0</v>
      </c>
      <c r="J7" s="50">
        <f t="shared" si="0"/>
        <v>0</v>
      </c>
      <c r="K7" s="50">
        <f t="shared" si="0"/>
        <v>0</v>
      </c>
      <c r="L7" s="50">
        <f t="shared" si="0"/>
        <v>0</v>
      </c>
      <c r="M7" s="50">
        <f t="shared" si="0"/>
        <v>0</v>
      </c>
      <c r="N7" s="50">
        <f t="shared" si="0"/>
        <v>0</v>
      </c>
      <c r="O7" s="50">
        <f t="shared" si="0"/>
        <v>0</v>
      </c>
      <c r="P7" s="50">
        <f t="shared" si="0"/>
        <v>0</v>
      </c>
      <c r="Q7" s="50">
        <f t="shared" si="0"/>
        <v>0</v>
      </c>
      <c r="R7" s="50">
        <f t="shared" si="0"/>
        <v>0</v>
      </c>
    </row>
    <row r="8" spans="1:18" ht="23.4" thickBot="1" x14ac:dyDescent="0.25">
      <c r="A8" s="49" t="s">
        <v>238</v>
      </c>
      <c r="B8" s="67"/>
      <c r="C8" s="67"/>
      <c r="D8" s="64"/>
      <c r="E8" s="64"/>
      <c r="F8" s="64"/>
      <c r="G8" s="64"/>
      <c r="H8" s="64"/>
      <c r="I8" s="64"/>
      <c r="J8" s="64"/>
      <c r="K8" s="64"/>
      <c r="L8" s="64"/>
      <c r="M8" s="64"/>
      <c r="N8" s="64"/>
      <c r="O8" s="64"/>
      <c r="P8" s="64"/>
      <c r="Q8" s="64"/>
      <c r="R8" s="64"/>
    </row>
    <row r="9" spans="1:18" ht="23.4" thickBot="1" x14ac:dyDescent="0.25">
      <c r="A9" s="49" t="s">
        <v>239</v>
      </c>
      <c r="B9" s="67"/>
      <c r="C9" s="67"/>
      <c r="D9" s="64"/>
      <c r="E9" s="64"/>
      <c r="F9" s="64"/>
      <c r="G9" s="64"/>
      <c r="H9" s="64"/>
      <c r="I9" s="64"/>
      <c r="J9" s="64"/>
      <c r="K9" s="64"/>
      <c r="L9" s="64"/>
      <c r="M9" s="64"/>
      <c r="N9" s="64"/>
      <c r="O9" s="64"/>
      <c r="P9" s="64"/>
      <c r="Q9" s="64"/>
      <c r="R9" s="64"/>
    </row>
    <row r="10" spans="1:18" ht="23.4" thickBot="1" x14ac:dyDescent="0.25">
      <c r="A10" s="49" t="s">
        <v>278</v>
      </c>
      <c r="B10" s="86">
        <f>DATEDIF(B8,B9,"M")</f>
        <v>0</v>
      </c>
      <c r="C10" s="86">
        <f>DATEDIF(C8,C9,"M")</f>
        <v>0</v>
      </c>
      <c r="D10" s="86">
        <f t="shared" ref="D10:R10" si="1">DATEDIF(D8,D9,"M")</f>
        <v>0</v>
      </c>
      <c r="E10" s="86">
        <f t="shared" si="1"/>
        <v>0</v>
      </c>
      <c r="F10" s="86">
        <f t="shared" si="1"/>
        <v>0</v>
      </c>
      <c r="G10" s="86">
        <f t="shared" si="1"/>
        <v>0</v>
      </c>
      <c r="H10" s="86">
        <f t="shared" si="1"/>
        <v>0</v>
      </c>
      <c r="I10" s="86">
        <f t="shared" si="1"/>
        <v>0</v>
      </c>
      <c r="J10" s="86">
        <f t="shared" si="1"/>
        <v>0</v>
      </c>
      <c r="K10" s="86">
        <f t="shared" si="1"/>
        <v>0</v>
      </c>
      <c r="L10" s="86">
        <f t="shared" si="1"/>
        <v>0</v>
      </c>
      <c r="M10" s="86">
        <f t="shared" si="1"/>
        <v>0</v>
      </c>
      <c r="N10" s="86">
        <f t="shared" si="1"/>
        <v>0</v>
      </c>
      <c r="O10" s="86">
        <f t="shared" si="1"/>
        <v>0</v>
      </c>
      <c r="P10" s="86">
        <f t="shared" si="1"/>
        <v>0</v>
      </c>
      <c r="Q10" s="86">
        <f t="shared" si="1"/>
        <v>0</v>
      </c>
      <c r="R10" s="86">
        <f t="shared" si="1"/>
        <v>0</v>
      </c>
    </row>
    <row r="11" spans="1:18" ht="23.4" thickBot="1" x14ac:dyDescent="0.25">
      <c r="A11" s="49" t="s">
        <v>279</v>
      </c>
      <c r="B11" s="50">
        <f>IFERROR(B7/B10,0)</f>
        <v>0</v>
      </c>
      <c r="C11" s="50">
        <f t="shared" ref="C11:R11" si="2">IFERROR(C7/C10,0)</f>
        <v>0</v>
      </c>
      <c r="D11" s="50">
        <f t="shared" si="2"/>
        <v>0</v>
      </c>
      <c r="E11" s="50">
        <f t="shared" si="2"/>
        <v>0</v>
      </c>
      <c r="F11" s="50">
        <f t="shared" si="2"/>
        <v>0</v>
      </c>
      <c r="G11" s="50">
        <f t="shared" si="2"/>
        <v>0</v>
      </c>
      <c r="H11" s="50">
        <f t="shared" si="2"/>
        <v>0</v>
      </c>
      <c r="I11" s="50">
        <f t="shared" si="2"/>
        <v>0</v>
      </c>
      <c r="J11" s="50">
        <f t="shared" si="2"/>
        <v>0</v>
      </c>
      <c r="K11" s="50">
        <f t="shared" si="2"/>
        <v>0</v>
      </c>
      <c r="L11" s="50">
        <f t="shared" si="2"/>
        <v>0</v>
      </c>
      <c r="M11" s="50">
        <f t="shared" si="2"/>
        <v>0</v>
      </c>
      <c r="N11" s="50">
        <f t="shared" si="2"/>
        <v>0</v>
      </c>
      <c r="O11" s="50">
        <f t="shared" si="2"/>
        <v>0</v>
      </c>
      <c r="P11" s="50">
        <f t="shared" si="2"/>
        <v>0</v>
      </c>
      <c r="Q11" s="50">
        <f t="shared" si="2"/>
        <v>0</v>
      </c>
      <c r="R11" s="50">
        <f t="shared" si="2"/>
        <v>0</v>
      </c>
    </row>
    <row r="13" spans="1:18" ht="11.4" x14ac:dyDescent="0.2">
      <c r="A13" s="52" t="s">
        <v>226</v>
      </c>
    </row>
    <row r="14" spans="1:18" ht="12" thickBot="1" x14ac:dyDescent="0.25">
      <c r="A14" s="53">
        <v>2028</v>
      </c>
      <c r="B14" s="50">
        <f>IF(AND($A14&gt;YEAR(B$8),$A14&lt;YEAR(B$9)),12*B$11,IF($A14=YEAR(B$8),(12-MONTH(B$8))*B$11,IF($A14=YEAR(B$9),(MONTH(B$9))*B$11,0)))</f>
        <v>0</v>
      </c>
      <c r="C14" s="50">
        <f t="shared" ref="B14:Q27" si="3">IF(AND($A14&gt;YEAR(C$8),$A14&lt;YEAR(C$9)),12*C$11,IF($A14=YEAR(C$8),(12-MONTH(C$8))*C$11,IF($A14=YEAR(C$9),(MONTH(C$9))*C$11,0)))</f>
        <v>0</v>
      </c>
      <c r="D14" s="50">
        <f t="shared" si="3"/>
        <v>0</v>
      </c>
      <c r="E14" s="50">
        <f t="shared" si="3"/>
        <v>0</v>
      </c>
      <c r="F14" s="50">
        <f t="shared" si="3"/>
        <v>0</v>
      </c>
      <c r="G14" s="50">
        <f t="shared" si="3"/>
        <v>0</v>
      </c>
      <c r="H14" s="50">
        <f t="shared" si="3"/>
        <v>0</v>
      </c>
      <c r="I14" s="50">
        <f t="shared" si="3"/>
        <v>0</v>
      </c>
      <c r="J14" s="50">
        <f t="shared" si="3"/>
        <v>0</v>
      </c>
      <c r="K14" s="50">
        <f t="shared" si="3"/>
        <v>0</v>
      </c>
      <c r="L14" s="50">
        <f t="shared" si="3"/>
        <v>0</v>
      </c>
      <c r="M14" s="50">
        <f t="shared" si="3"/>
        <v>0</v>
      </c>
      <c r="N14" s="50">
        <f t="shared" si="3"/>
        <v>0</v>
      </c>
      <c r="O14" s="50">
        <f t="shared" si="3"/>
        <v>0</v>
      </c>
      <c r="P14" s="50">
        <f t="shared" si="3"/>
        <v>0</v>
      </c>
      <c r="Q14" s="50">
        <f t="shared" si="3"/>
        <v>0</v>
      </c>
      <c r="R14" s="50">
        <f t="shared" ref="R14:R27" si="4">IF(AND($A14&gt;YEAR(R$8),$A14&lt;YEAR(R$9)),12*R$11,IF($A14=YEAR(R$8),(12-MONTH(R$8))*R$11,IF($A14=YEAR(R$9),(MONTH(R$9))*R$11,0)))</f>
        <v>0</v>
      </c>
    </row>
    <row r="15" spans="1:18" ht="12" thickBot="1" x14ac:dyDescent="0.25">
      <c r="A15" s="53">
        <v>2029</v>
      </c>
      <c r="B15" s="50">
        <f t="shared" si="3"/>
        <v>0</v>
      </c>
      <c r="C15" s="50">
        <f t="shared" si="3"/>
        <v>0</v>
      </c>
      <c r="D15" s="50">
        <f t="shared" si="3"/>
        <v>0</v>
      </c>
      <c r="E15" s="50">
        <f t="shared" si="3"/>
        <v>0</v>
      </c>
      <c r="F15" s="50">
        <f t="shared" si="3"/>
        <v>0</v>
      </c>
      <c r="G15" s="50">
        <f t="shared" si="3"/>
        <v>0</v>
      </c>
      <c r="H15" s="50">
        <f t="shared" si="3"/>
        <v>0</v>
      </c>
      <c r="I15" s="50">
        <f t="shared" si="3"/>
        <v>0</v>
      </c>
      <c r="J15" s="50">
        <f t="shared" si="3"/>
        <v>0</v>
      </c>
      <c r="K15" s="50">
        <f t="shared" si="3"/>
        <v>0</v>
      </c>
      <c r="L15" s="50">
        <f t="shared" si="3"/>
        <v>0</v>
      </c>
      <c r="M15" s="50">
        <f t="shared" si="3"/>
        <v>0</v>
      </c>
      <c r="N15" s="50">
        <f t="shared" si="3"/>
        <v>0</v>
      </c>
      <c r="O15" s="50">
        <f t="shared" si="3"/>
        <v>0</v>
      </c>
      <c r="P15" s="50">
        <f t="shared" si="3"/>
        <v>0</v>
      </c>
      <c r="Q15" s="50">
        <f t="shared" si="3"/>
        <v>0</v>
      </c>
      <c r="R15" s="50">
        <f t="shared" si="4"/>
        <v>0</v>
      </c>
    </row>
    <row r="16" spans="1:18" ht="12" thickBot="1" x14ac:dyDescent="0.25">
      <c r="A16" s="53">
        <v>2030</v>
      </c>
      <c r="B16" s="50">
        <f>IF(AND($A16&gt;YEAR(B$8),$A16&lt;YEAR(B$9)),12*B$11,IF($A16=YEAR(B$8),(12-MONTH(B$8))*B$11,IF($A16=YEAR(B$9),(MONTH(B$9))*B$11,0)))</f>
        <v>0</v>
      </c>
      <c r="C16" s="50">
        <f t="shared" si="3"/>
        <v>0</v>
      </c>
      <c r="D16" s="50">
        <f t="shared" si="3"/>
        <v>0</v>
      </c>
      <c r="E16" s="50">
        <f t="shared" si="3"/>
        <v>0</v>
      </c>
      <c r="F16" s="50">
        <f t="shared" si="3"/>
        <v>0</v>
      </c>
      <c r="G16" s="50">
        <f t="shared" si="3"/>
        <v>0</v>
      </c>
      <c r="H16" s="50">
        <f t="shared" si="3"/>
        <v>0</v>
      </c>
      <c r="I16" s="50">
        <f t="shared" si="3"/>
        <v>0</v>
      </c>
      <c r="J16" s="50">
        <f t="shared" si="3"/>
        <v>0</v>
      </c>
      <c r="K16" s="50">
        <f t="shared" si="3"/>
        <v>0</v>
      </c>
      <c r="L16" s="50">
        <f t="shared" si="3"/>
        <v>0</v>
      </c>
      <c r="M16" s="50">
        <f t="shared" si="3"/>
        <v>0</v>
      </c>
      <c r="N16" s="50">
        <f t="shared" si="3"/>
        <v>0</v>
      </c>
      <c r="O16" s="50">
        <f t="shared" si="3"/>
        <v>0</v>
      </c>
      <c r="P16" s="50">
        <f t="shared" si="3"/>
        <v>0</v>
      </c>
      <c r="Q16" s="50">
        <f t="shared" si="3"/>
        <v>0</v>
      </c>
      <c r="R16" s="50">
        <f t="shared" si="4"/>
        <v>0</v>
      </c>
    </row>
    <row r="17" spans="1:18" ht="12" thickBot="1" x14ac:dyDescent="0.25">
      <c r="A17" s="53">
        <v>2031</v>
      </c>
      <c r="B17" s="50">
        <f t="shared" si="3"/>
        <v>0</v>
      </c>
      <c r="C17" s="50">
        <f t="shared" si="3"/>
        <v>0</v>
      </c>
      <c r="D17" s="50">
        <f t="shared" si="3"/>
        <v>0</v>
      </c>
      <c r="E17" s="50">
        <f t="shared" si="3"/>
        <v>0</v>
      </c>
      <c r="F17" s="50">
        <f t="shared" si="3"/>
        <v>0</v>
      </c>
      <c r="G17" s="50">
        <f t="shared" si="3"/>
        <v>0</v>
      </c>
      <c r="H17" s="50">
        <f t="shared" si="3"/>
        <v>0</v>
      </c>
      <c r="I17" s="50">
        <f t="shared" si="3"/>
        <v>0</v>
      </c>
      <c r="J17" s="50">
        <f t="shared" si="3"/>
        <v>0</v>
      </c>
      <c r="K17" s="50">
        <f t="shared" si="3"/>
        <v>0</v>
      </c>
      <c r="L17" s="50">
        <f t="shared" si="3"/>
        <v>0</v>
      </c>
      <c r="M17" s="50">
        <f t="shared" si="3"/>
        <v>0</v>
      </c>
      <c r="N17" s="50">
        <f t="shared" si="3"/>
        <v>0</v>
      </c>
      <c r="O17" s="50">
        <f t="shared" si="3"/>
        <v>0</v>
      </c>
      <c r="P17" s="50">
        <f t="shared" si="3"/>
        <v>0</v>
      </c>
      <c r="Q17" s="50">
        <f t="shared" si="3"/>
        <v>0</v>
      </c>
      <c r="R17" s="50">
        <f t="shared" si="4"/>
        <v>0</v>
      </c>
    </row>
    <row r="18" spans="1:18" ht="12" thickBot="1" x14ac:dyDescent="0.25">
      <c r="A18" s="53">
        <v>2032</v>
      </c>
      <c r="B18" s="50">
        <f>IF(AND($A18&gt;YEAR(B$8),$A18&lt;YEAR(B$9)),12*B$11,IF($A18=YEAR(B$8),(12-MONTH(B$8))*B$11,IF($A18=YEAR(B$9),(MONTH(B$9))*B$11,0)))</f>
        <v>0</v>
      </c>
      <c r="C18" s="50">
        <f t="shared" si="3"/>
        <v>0</v>
      </c>
      <c r="D18" s="50">
        <f t="shared" si="3"/>
        <v>0</v>
      </c>
      <c r="E18" s="50">
        <f t="shared" si="3"/>
        <v>0</v>
      </c>
      <c r="F18" s="50">
        <f t="shared" si="3"/>
        <v>0</v>
      </c>
      <c r="G18" s="50">
        <f t="shared" si="3"/>
        <v>0</v>
      </c>
      <c r="H18" s="50">
        <f t="shared" si="3"/>
        <v>0</v>
      </c>
      <c r="I18" s="50">
        <f t="shared" si="3"/>
        <v>0</v>
      </c>
      <c r="J18" s="50">
        <f t="shared" si="3"/>
        <v>0</v>
      </c>
      <c r="K18" s="50">
        <f t="shared" si="3"/>
        <v>0</v>
      </c>
      <c r="L18" s="50">
        <f t="shared" si="3"/>
        <v>0</v>
      </c>
      <c r="M18" s="50">
        <f t="shared" si="3"/>
        <v>0</v>
      </c>
      <c r="N18" s="50">
        <f t="shared" si="3"/>
        <v>0</v>
      </c>
      <c r="O18" s="50">
        <f t="shared" si="3"/>
        <v>0</v>
      </c>
      <c r="P18" s="50">
        <f t="shared" si="3"/>
        <v>0</v>
      </c>
      <c r="Q18" s="50">
        <f t="shared" si="3"/>
        <v>0</v>
      </c>
      <c r="R18" s="50">
        <f t="shared" si="4"/>
        <v>0</v>
      </c>
    </row>
    <row r="19" spans="1:18" ht="12" thickBot="1" x14ac:dyDescent="0.25">
      <c r="A19" s="53">
        <v>2033</v>
      </c>
      <c r="B19" s="50">
        <f t="shared" si="3"/>
        <v>0</v>
      </c>
      <c r="C19" s="50">
        <f t="shared" si="3"/>
        <v>0</v>
      </c>
      <c r="D19" s="50">
        <f t="shared" si="3"/>
        <v>0</v>
      </c>
      <c r="E19" s="50">
        <f t="shared" si="3"/>
        <v>0</v>
      </c>
      <c r="F19" s="50">
        <f t="shared" si="3"/>
        <v>0</v>
      </c>
      <c r="G19" s="50">
        <f t="shared" si="3"/>
        <v>0</v>
      </c>
      <c r="H19" s="50">
        <f t="shared" si="3"/>
        <v>0</v>
      </c>
      <c r="I19" s="50">
        <f t="shared" si="3"/>
        <v>0</v>
      </c>
      <c r="J19" s="50">
        <f t="shared" si="3"/>
        <v>0</v>
      </c>
      <c r="K19" s="50">
        <f t="shared" si="3"/>
        <v>0</v>
      </c>
      <c r="L19" s="50">
        <f t="shared" si="3"/>
        <v>0</v>
      </c>
      <c r="M19" s="50">
        <f t="shared" si="3"/>
        <v>0</v>
      </c>
      <c r="N19" s="50">
        <f t="shared" si="3"/>
        <v>0</v>
      </c>
      <c r="O19" s="50">
        <f t="shared" si="3"/>
        <v>0</v>
      </c>
      <c r="P19" s="50">
        <f t="shared" si="3"/>
        <v>0</v>
      </c>
      <c r="Q19" s="50">
        <f t="shared" si="3"/>
        <v>0</v>
      </c>
      <c r="R19" s="50">
        <f t="shared" si="4"/>
        <v>0</v>
      </c>
    </row>
    <row r="20" spans="1:18" ht="12" thickBot="1" x14ac:dyDescent="0.25">
      <c r="A20" s="53">
        <v>2034</v>
      </c>
      <c r="B20" s="50">
        <f t="shared" si="3"/>
        <v>0</v>
      </c>
      <c r="C20" s="50">
        <f t="shared" si="3"/>
        <v>0</v>
      </c>
      <c r="D20" s="50">
        <f t="shared" si="3"/>
        <v>0</v>
      </c>
      <c r="E20" s="50">
        <f t="shared" si="3"/>
        <v>0</v>
      </c>
      <c r="F20" s="50">
        <f t="shared" si="3"/>
        <v>0</v>
      </c>
      <c r="G20" s="50">
        <f t="shared" si="3"/>
        <v>0</v>
      </c>
      <c r="H20" s="50">
        <f t="shared" si="3"/>
        <v>0</v>
      </c>
      <c r="I20" s="50">
        <f t="shared" si="3"/>
        <v>0</v>
      </c>
      <c r="J20" s="50">
        <f t="shared" si="3"/>
        <v>0</v>
      </c>
      <c r="K20" s="50">
        <f t="shared" si="3"/>
        <v>0</v>
      </c>
      <c r="L20" s="50">
        <f t="shared" si="3"/>
        <v>0</v>
      </c>
      <c r="M20" s="50">
        <f t="shared" si="3"/>
        <v>0</v>
      </c>
      <c r="N20" s="50">
        <f t="shared" si="3"/>
        <v>0</v>
      </c>
      <c r="O20" s="50">
        <f t="shared" si="3"/>
        <v>0</v>
      </c>
      <c r="P20" s="50">
        <f t="shared" si="3"/>
        <v>0</v>
      </c>
      <c r="Q20" s="50">
        <f t="shared" si="3"/>
        <v>0</v>
      </c>
      <c r="R20" s="50">
        <f t="shared" si="4"/>
        <v>0</v>
      </c>
    </row>
    <row r="21" spans="1:18" ht="12" thickBot="1" x14ac:dyDescent="0.25">
      <c r="A21" s="53">
        <v>2035</v>
      </c>
      <c r="B21" s="50">
        <f t="shared" si="3"/>
        <v>0</v>
      </c>
      <c r="C21" s="50">
        <f t="shared" si="3"/>
        <v>0</v>
      </c>
      <c r="D21" s="50">
        <f t="shared" si="3"/>
        <v>0</v>
      </c>
      <c r="E21" s="50">
        <f t="shared" si="3"/>
        <v>0</v>
      </c>
      <c r="F21" s="50">
        <f t="shared" si="3"/>
        <v>0</v>
      </c>
      <c r="G21" s="50">
        <f t="shared" si="3"/>
        <v>0</v>
      </c>
      <c r="H21" s="50">
        <f t="shared" si="3"/>
        <v>0</v>
      </c>
      <c r="I21" s="50">
        <f t="shared" si="3"/>
        <v>0</v>
      </c>
      <c r="J21" s="50">
        <f t="shared" si="3"/>
        <v>0</v>
      </c>
      <c r="K21" s="50">
        <f t="shared" si="3"/>
        <v>0</v>
      </c>
      <c r="L21" s="50">
        <f t="shared" si="3"/>
        <v>0</v>
      </c>
      <c r="M21" s="50">
        <f t="shared" si="3"/>
        <v>0</v>
      </c>
      <c r="N21" s="50">
        <f t="shared" si="3"/>
        <v>0</v>
      </c>
      <c r="O21" s="50">
        <f t="shared" si="3"/>
        <v>0</v>
      </c>
      <c r="P21" s="50">
        <f t="shared" si="3"/>
        <v>0</v>
      </c>
      <c r="Q21" s="50">
        <f t="shared" si="3"/>
        <v>0</v>
      </c>
      <c r="R21" s="50">
        <f t="shared" si="4"/>
        <v>0</v>
      </c>
    </row>
    <row r="22" spans="1:18" ht="12" thickBot="1" x14ac:dyDescent="0.25">
      <c r="A22" s="53">
        <v>2036</v>
      </c>
      <c r="B22" s="50">
        <f t="shared" si="3"/>
        <v>0</v>
      </c>
      <c r="C22" s="50">
        <f t="shared" si="3"/>
        <v>0</v>
      </c>
      <c r="D22" s="50">
        <f t="shared" si="3"/>
        <v>0</v>
      </c>
      <c r="E22" s="50">
        <f t="shared" si="3"/>
        <v>0</v>
      </c>
      <c r="F22" s="50">
        <f t="shared" si="3"/>
        <v>0</v>
      </c>
      <c r="G22" s="50">
        <f t="shared" si="3"/>
        <v>0</v>
      </c>
      <c r="H22" s="50">
        <f t="shared" si="3"/>
        <v>0</v>
      </c>
      <c r="I22" s="50">
        <f t="shared" si="3"/>
        <v>0</v>
      </c>
      <c r="J22" s="50">
        <f t="shared" si="3"/>
        <v>0</v>
      </c>
      <c r="K22" s="50">
        <f t="shared" si="3"/>
        <v>0</v>
      </c>
      <c r="L22" s="50">
        <f t="shared" si="3"/>
        <v>0</v>
      </c>
      <c r="M22" s="50">
        <f t="shared" si="3"/>
        <v>0</v>
      </c>
      <c r="N22" s="50">
        <f t="shared" si="3"/>
        <v>0</v>
      </c>
      <c r="O22" s="50">
        <f t="shared" si="3"/>
        <v>0</v>
      </c>
      <c r="P22" s="50">
        <f t="shared" si="3"/>
        <v>0</v>
      </c>
      <c r="Q22" s="50">
        <f t="shared" si="3"/>
        <v>0</v>
      </c>
      <c r="R22" s="50">
        <f t="shared" si="4"/>
        <v>0</v>
      </c>
    </row>
    <row r="23" spans="1:18" ht="12" thickBot="1" x14ac:dyDescent="0.25">
      <c r="A23" s="53">
        <v>2037</v>
      </c>
      <c r="B23" s="50">
        <f t="shared" si="3"/>
        <v>0</v>
      </c>
      <c r="C23" s="50">
        <f t="shared" si="3"/>
        <v>0</v>
      </c>
      <c r="D23" s="50">
        <f t="shared" si="3"/>
        <v>0</v>
      </c>
      <c r="E23" s="50">
        <f t="shared" si="3"/>
        <v>0</v>
      </c>
      <c r="F23" s="50">
        <f t="shared" si="3"/>
        <v>0</v>
      </c>
      <c r="G23" s="50">
        <f t="shared" si="3"/>
        <v>0</v>
      </c>
      <c r="H23" s="50">
        <f t="shared" si="3"/>
        <v>0</v>
      </c>
      <c r="I23" s="50">
        <f t="shared" si="3"/>
        <v>0</v>
      </c>
      <c r="J23" s="50">
        <f t="shared" si="3"/>
        <v>0</v>
      </c>
      <c r="K23" s="50">
        <f t="shared" si="3"/>
        <v>0</v>
      </c>
      <c r="L23" s="50">
        <f t="shared" si="3"/>
        <v>0</v>
      </c>
      <c r="M23" s="50">
        <f t="shared" si="3"/>
        <v>0</v>
      </c>
      <c r="N23" s="50">
        <f t="shared" si="3"/>
        <v>0</v>
      </c>
      <c r="O23" s="50">
        <f t="shared" si="3"/>
        <v>0</v>
      </c>
      <c r="P23" s="50">
        <f t="shared" si="3"/>
        <v>0</v>
      </c>
      <c r="Q23" s="50">
        <f t="shared" si="3"/>
        <v>0</v>
      </c>
      <c r="R23" s="50">
        <f t="shared" si="4"/>
        <v>0</v>
      </c>
    </row>
    <row r="24" spans="1:18" ht="12" thickBot="1" x14ac:dyDescent="0.25">
      <c r="A24" s="53">
        <v>2038</v>
      </c>
      <c r="B24" s="50">
        <f t="shared" si="3"/>
        <v>0</v>
      </c>
      <c r="C24" s="50">
        <f t="shared" si="3"/>
        <v>0</v>
      </c>
      <c r="D24" s="50">
        <f t="shared" si="3"/>
        <v>0</v>
      </c>
      <c r="E24" s="50">
        <f t="shared" si="3"/>
        <v>0</v>
      </c>
      <c r="F24" s="50">
        <f t="shared" si="3"/>
        <v>0</v>
      </c>
      <c r="G24" s="50">
        <f t="shared" si="3"/>
        <v>0</v>
      </c>
      <c r="H24" s="50">
        <f t="shared" si="3"/>
        <v>0</v>
      </c>
      <c r="I24" s="50">
        <f t="shared" si="3"/>
        <v>0</v>
      </c>
      <c r="J24" s="50">
        <f t="shared" si="3"/>
        <v>0</v>
      </c>
      <c r="K24" s="50">
        <f t="shared" si="3"/>
        <v>0</v>
      </c>
      <c r="L24" s="50">
        <f t="shared" si="3"/>
        <v>0</v>
      </c>
      <c r="M24" s="50">
        <f t="shared" si="3"/>
        <v>0</v>
      </c>
      <c r="N24" s="50">
        <f t="shared" si="3"/>
        <v>0</v>
      </c>
      <c r="O24" s="50">
        <f t="shared" si="3"/>
        <v>0</v>
      </c>
      <c r="P24" s="50">
        <f t="shared" si="3"/>
        <v>0</v>
      </c>
      <c r="Q24" s="50">
        <f t="shared" si="3"/>
        <v>0</v>
      </c>
      <c r="R24" s="50">
        <f t="shared" si="4"/>
        <v>0</v>
      </c>
    </row>
    <row r="25" spans="1:18" ht="12" thickBot="1" x14ac:dyDescent="0.25">
      <c r="A25" s="53">
        <v>2039</v>
      </c>
      <c r="B25" s="50">
        <f t="shared" si="3"/>
        <v>0</v>
      </c>
      <c r="C25" s="50">
        <f t="shared" si="3"/>
        <v>0</v>
      </c>
      <c r="D25" s="50">
        <f t="shared" si="3"/>
        <v>0</v>
      </c>
      <c r="E25" s="50">
        <f t="shared" si="3"/>
        <v>0</v>
      </c>
      <c r="F25" s="50">
        <f t="shared" si="3"/>
        <v>0</v>
      </c>
      <c r="G25" s="50">
        <f t="shared" si="3"/>
        <v>0</v>
      </c>
      <c r="H25" s="50">
        <f t="shared" si="3"/>
        <v>0</v>
      </c>
      <c r="I25" s="50">
        <f t="shared" si="3"/>
        <v>0</v>
      </c>
      <c r="J25" s="50">
        <f t="shared" si="3"/>
        <v>0</v>
      </c>
      <c r="K25" s="50">
        <f t="shared" si="3"/>
        <v>0</v>
      </c>
      <c r="L25" s="50">
        <f t="shared" si="3"/>
        <v>0</v>
      </c>
      <c r="M25" s="50">
        <f t="shared" si="3"/>
        <v>0</v>
      </c>
      <c r="N25" s="50">
        <f t="shared" si="3"/>
        <v>0</v>
      </c>
      <c r="O25" s="50">
        <f t="shared" si="3"/>
        <v>0</v>
      </c>
      <c r="P25" s="50">
        <f t="shared" si="3"/>
        <v>0</v>
      </c>
      <c r="Q25" s="50">
        <f t="shared" si="3"/>
        <v>0</v>
      </c>
      <c r="R25" s="50">
        <f t="shared" si="4"/>
        <v>0</v>
      </c>
    </row>
    <row r="26" spans="1:18" ht="12" thickBot="1" x14ac:dyDescent="0.25">
      <c r="A26" s="53">
        <v>2040</v>
      </c>
      <c r="B26" s="50">
        <f t="shared" si="3"/>
        <v>0</v>
      </c>
      <c r="C26" s="50">
        <f t="shared" si="3"/>
        <v>0</v>
      </c>
      <c r="D26" s="50">
        <f t="shared" si="3"/>
        <v>0</v>
      </c>
      <c r="E26" s="50">
        <f t="shared" si="3"/>
        <v>0</v>
      </c>
      <c r="F26" s="50">
        <f t="shared" si="3"/>
        <v>0</v>
      </c>
      <c r="G26" s="50">
        <f t="shared" si="3"/>
        <v>0</v>
      </c>
      <c r="H26" s="50">
        <f t="shared" si="3"/>
        <v>0</v>
      </c>
      <c r="I26" s="50">
        <f t="shared" si="3"/>
        <v>0</v>
      </c>
      <c r="J26" s="50">
        <f t="shared" si="3"/>
        <v>0</v>
      </c>
      <c r="K26" s="50">
        <f t="shared" si="3"/>
        <v>0</v>
      </c>
      <c r="L26" s="50">
        <f t="shared" si="3"/>
        <v>0</v>
      </c>
      <c r="M26" s="50">
        <f t="shared" si="3"/>
        <v>0</v>
      </c>
      <c r="N26" s="50">
        <f t="shared" si="3"/>
        <v>0</v>
      </c>
      <c r="O26" s="50">
        <f t="shared" si="3"/>
        <v>0</v>
      </c>
      <c r="P26" s="50">
        <f t="shared" si="3"/>
        <v>0</v>
      </c>
      <c r="Q26" s="50">
        <f t="shared" si="3"/>
        <v>0</v>
      </c>
      <c r="R26" s="50">
        <f t="shared" si="4"/>
        <v>0</v>
      </c>
    </row>
    <row r="27" spans="1:18" ht="12" thickBot="1" x14ac:dyDescent="0.25">
      <c r="A27" s="53">
        <v>2041</v>
      </c>
      <c r="B27" s="50">
        <f>IF(AND($A27&gt;YEAR(B$8),$A27&lt;YEAR(B$9)),12*B$11,IF($A27=YEAR(B$8),(12-MONTH(B$8))*B$11,IF($A27=YEAR(B$9),(MONTH(B$9))*B$11,0)))</f>
        <v>0</v>
      </c>
      <c r="C27" s="50">
        <f t="shared" si="3"/>
        <v>0</v>
      </c>
      <c r="D27" s="50">
        <f t="shared" si="3"/>
        <v>0</v>
      </c>
      <c r="E27" s="50">
        <f t="shared" si="3"/>
        <v>0</v>
      </c>
      <c r="F27" s="50">
        <f t="shared" si="3"/>
        <v>0</v>
      </c>
      <c r="G27" s="50">
        <f t="shared" si="3"/>
        <v>0</v>
      </c>
      <c r="H27" s="50">
        <f t="shared" si="3"/>
        <v>0</v>
      </c>
      <c r="I27" s="50">
        <f t="shared" si="3"/>
        <v>0</v>
      </c>
      <c r="J27" s="50">
        <f t="shared" si="3"/>
        <v>0</v>
      </c>
      <c r="K27" s="50">
        <f t="shared" si="3"/>
        <v>0</v>
      </c>
      <c r="L27" s="50">
        <f t="shared" si="3"/>
        <v>0</v>
      </c>
      <c r="M27" s="50">
        <f t="shared" si="3"/>
        <v>0</v>
      </c>
      <c r="N27" s="50">
        <f t="shared" si="3"/>
        <v>0</v>
      </c>
      <c r="O27" s="50">
        <f t="shared" si="3"/>
        <v>0</v>
      </c>
      <c r="P27" s="50">
        <f t="shared" si="3"/>
        <v>0</v>
      </c>
      <c r="Q27" s="50">
        <f t="shared" si="3"/>
        <v>0</v>
      </c>
      <c r="R27" s="50">
        <f t="shared" si="4"/>
        <v>0</v>
      </c>
    </row>
  </sheetData>
  <mergeCells count="1">
    <mergeCell ref="P1:R1"/>
  </mergeCells>
  <hyperlinks>
    <hyperlink ref="A2" location="FEO!A1" display="terug" xr:uid="{00000000-0004-0000-0800-000000000000}"/>
  </hyperlink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FFEF6-0BD1-466B-9A58-C0E3590D94F5}">
  <sheetPr>
    <tabColor rgb="FFFFC000"/>
  </sheetPr>
  <dimension ref="A1:AF224"/>
  <sheetViews>
    <sheetView zoomScale="108" zoomScaleNormal="85" workbookViewId="0">
      <selection activeCell="E73" sqref="E73"/>
    </sheetView>
  </sheetViews>
  <sheetFormatPr defaultRowHeight="10.199999999999999" x14ac:dyDescent="0.2"/>
  <cols>
    <col min="1" max="1" width="3" bestFit="1" customWidth="1"/>
    <col min="2" max="2" width="26" customWidth="1"/>
    <col min="3" max="14" width="14.125" customWidth="1"/>
    <col min="15" max="17" width="15.125" customWidth="1"/>
    <col min="18" max="18" width="12.75" bestFit="1" customWidth="1"/>
    <col min="29" max="29" width="12.75" bestFit="1" customWidth="1"/>
    <col min="32" max="32" width="12.75" bestFit="1" customWidth="1"/>
    <col min="33" max="33" width="9.25" bestFit="1" customWidth="1"/>
    <col min="34" max="34" width="12.75" bestFit="1" customWidth="1"/>
    <col min="35" max="37" width="10.25" bestFit="1" customWidth="1"/>
    <col min="38" max="39" width="11.25" bestFit="1" customWidth="1"/>
    <col min="45" max="45" width="12.75" bestFit="1" customWidth="1"/>
    <col min="46" max="51" width="9.25" bestFit="1" customWidth="1"/>
    <col min="52" max="52" width="9.875" customWidth="1"/>
    <col min="58" max="58" width="12.75" bestFit="1" customWidth="1"/>
    <col min="59" max="64" width="9.25" bestFit="1" customWidth="1"/>
    <col min="65" max="65" width="9.875" customWidth="1"/>
  </cols>
  <sheetData>
    <row r="1" spans="1:18" ht="16.2" x14ac:dyDescent="0.3">
      <c r="A1" s="51" t="s">
        <v>283</v>
      </c>
      <c r="K1" s="144" t="s">
        <v>196</v>
      </c>
      <c r="L1" s="413" t="s">
        <v>94</v>
      </c>
      <c r="M1" s="413"/>
      <c r="N1" s="413"/>
    </row>
    <row r="2" spans="1:18" x14ac:dyDescent="0.2">
      <c r="L2" s="237" t="str">
        <f>"Versie ("&amp;Legenda!$C$11&amp;")"</f>
        <v>Versie (1)</v>
      </c>
      <c r="M2" s="250">
        <f>Legenda!$B$11</f>
        <v>46105</v>
      </c>
      <c r="N2" s="307">
        <f>Legenda!$D$11</f>
        <v>0</v>
      </c>
    </row>
    <row r="3" spans="1:18" x14ac:dyDescent="0.2">
      <c r="A3" s="58" t="s">
        <v>197</v>
      </c>
    </row>
    <row r="4" spans="1:18" ht="10.8" thickBot="1" x14ac:dyDescent="0.25"/>
    <row r="5" spans="1:18" ht="23.4" thickBot="1" x14ac:dyDescent="0.25">
      <c r="B5" s="47" t="s">
        <v>205</v>
      </c>
      <c r="C5" s="246" t="s">
        <v>245</v>
      </c>
      <c r="D5" s="246" t="s">
        <v>245</v>
      </c>
      <c r="E5" s="246" t="s">
        <v>245</v>
      </c>
      <c r="F5" s="246" t="s">
        <v>245</v>
      </c>
      <c r="G5" s="246" t="s">
        <v>245</v>
      </c>
      <c r="H5" s="246" t="s">
        <v>245</v>
      </c>
      <c r="I5" s="246" t="s">
        <v>245</v>
      </c>
      <c r="J5" s="246" t="s">
        <v>245</v>
      </c>
      <c r="K5" s="246" t="s">
        <v>245</v>
      </c>
      <c r="L5" s="246" t="s">
        <v>245</v>
      </c>
      <c r="M5" s="246" t="s">
        <v>245</v>
      </c>
      <c r="N5" s="246" t="s">
        <v>284</v>
      </c>
    </row>
    <row r="7" spans="1:18" x14ac:dyDescent="0.2">
      <c r="A7" s="2" t="s">
        <v>285</v>
      </c>
    </row>
    <row r="9" spans="1:18" ht="13.8" thickBot="1" x14ac:dyDescent="0.3">
      <c r="A9" s="116" t="s">
        <v>286</v>
      </c>
      <c r="B9" s="116" t="s">
        <v>287</v>
      </c>
      <c r="C9" t="str">
        <f>C5</f>
        <v>…</v>
      </c>
      <c r="D9" t="str">
        <f t="shared" ref="D9:N9" si="0">D5</f>
        <v>…</v>
      </c>
      <c r="E9" t="str">
        <f t="shared" si="0"/>
        <v>…</v>
      </c>
      <c r="F9" t="str">
        <f t="shared" si="0"/>
        <v>…</v>
      </c>
      <c r="G9" t="str">
        <f t="shared" si="0"/>
        <v>…</v>
      </c>
      <c r="H9" t="str">
        <f t="shared" si="0"/>
        <v>…</v>
      </c>
      <c r="I9" t="str">
        <f t="shared" si="0"/>
        <v>…</v>
      </c>
      <c r="J9" t="str">
        <f t="shared" si="0"/>
        <v>…</v>
      </c>
      <c r="K9" t="str">
        <f t="shared" si="0"/>
        <v>…</v>
      </c>
      <c r="L9" t="str">
        <f t="shared" si="0"/>
        <v>…</v>
      </c>
      <c r="M9" t="str">
        <f t="shared" si="0"/>
        <v>…</v>
      </c>
      <c r="N9" t="str">
        <f t="shared" si="0"/>
        <v>...</v>
      </c>
      <c r="O9" s="116" t="s">
        <v>96</v>
      </c>
      <c r="P9" s="116"/>
      <c r="Q9" s="116"/>
      <c r="R9" s="117"/>
    </row>
    <row r="10" spans="1:18" ht="12" thickBot="1" x14ac:dyDescent="0.25">
      <c r="A10">
        <v>1</v>
      </c>
      <c r="B10" s="118">
        <v>2028</v>
      </c>
      <c r="C10" s="121"/>
      <c r="D10" s="121"/>
      <c r="E10" s="121"/>
      <c r="F10" s="121"/>
      <c r="G10" s="121"/>
      <c r="H10" s="121"/>
      <c r="I10" s="121"/>
      <c r="J10" s="121"/>
      <c r="K10" s="121"/>
      <c r="L10" s="121"/>
      <c r="M10" s="121"/>
      <c r="N10" s="121"/>
      <c r="O10" s="150">
        <f>SUM(C10:N10)</f>
        <v>0</v>
      </c>
      <c r="P10" s="150"/>
      <c r="Q10" s="150"/>
      <c r="R10" s="119"/>
    </row>
    <row r="11" spans="1:18" ht="12" thickBot="1" x14ac:dyDescent="0.25">
      <c r="A11">
        <v>2</v>
      </c>
      <c r="B11" s="118">
        <v>2029</v>
      </c>
      <c r="C11" s="121"/>
      <c r="D11" s="122"/>
      <c r="E11" s="122"/>
      <c r="F11" s="122"/>
      <c r="G11" s="122"/>
      <c r="H11" s="122"/>
      <c r="I11" s="122"/>
      <c r="J11" s="122"/>
      <c r="K11" s="122"/>
      <c r="L11" s="122"/>
      <c r="M11" s="122"/>
      <c r="N11" s="122"/>
      <c r="O11" s="150">
        <f t="shared" ref="O11:O23" si="1">SUM(C11:N11)</f>
        <v>0</v>
      </c>
      <c r="P11" s="150"/>
      <c r="Q11" s="150"/>
      <c r="R11" s="119"/>
    </row>
    <row r="12" spans="1:18" ht="12" thickBot="1" x14ac:dyDescent="0.25">
      <c r="A12">
        <v>3</v>
      </c>
      <c r="B12" s="118">
        <v>2030</v>
      </c>
      <c r="C12" s="121"/>
      <c r="D12" s="122"/>
      <c r="E12" s="122"/>
      <c r="F12" s="122"/>
      <c r="G12" s="122"/>
      <c r="H12" s="122"/>
      <c r="I12" s="122"/>
      <c r="J12" s="122"/>
      <c r="K12" s="122"/>
      <c r="L12" s="122"/>
      <c r="M12" s="122"/>
      <c r="N12" s="122"/>
      <c r="O12" s="150">
        <f t="shared" si="1"/>
        <v>0</v>
      </c>
      <c r="P12" s="150"/>
      <c r="Q12" s="150"/>
      <c r="R12" s="119"/>
    </row>
    <row r="13" spans="1:18" ht="12" thickBot="1" x14ac:dyDescent="0.25">
      <c r="A13">
        <v>4</v>
      </c>
      <c r="B13" s="118">
        <v>2031</v>
      </c>
      <c r="C13" s="121"/>
      <c r="D13" s="122"/>
      <c r="E13" s="122"/>
      <c r="F13" s="122"/>
      <c r="G13" s="122"/>
      <c r="H13" s="122"/>
      <c r="I13" s="122"/>
      <c r="J13" s="122"/>
      <c r="K13" s="122"/>
      <c r="L13" s="122"/>
      <c r="M13" s="122"/>
      <c r="N13" s="122"/>
      <c r="O13" s="150">
        <f t="shared" si="1"/>
        <v>0</v>
      </c>
      <c r="P13" s="150"/>
      <c r="Q13" s="150"/>
      <c r="R13" s="119"/>
    </row>
    <row r="14" spans="1:18" ht="12" thickBot="1" x14ac:dyDescent="0.25">
      <c r="A14">
        <v>5</v>
      </c>
      <c r="B14" s="118">
        <v>2032</v>
      </c>
      <c r="C14" s="121"/>
      <c r="D14" s="122"/>
      <c r="E14" s="122"/>
      <c r="F14" s="122"/>
      <c r="G14" s="122"/>
      <c r="H14" s="122"/>
      <c r="I14" s="122"/>
      <c r="J14" s="122"/>
      <c r="K14" s="122"/>
      <c r="L14" s="122"/>
      <c r="M14" s="122"/>
      <c r="N14" s="122"/>
      <c r="O14" s="150">
        <f t="shared" si="1"/>
        <v>0</v>
      </c>
      <c r="P14" s="150"/>
      <c r="Q14" s="150"/>
      <c r="R14" s="119"/>
    </row>
    <row r="15" spans="1:18" ht="12" thickBot="1" x14ac:dyDescent="0.25">
      <c r="A15">
        <v>6</v>
      </c>
      <c r="B15" s="118">
        <v>2033</v>
      </c>
      <c r="C15" s="121"/>
      <c r="D15" s="122"/>
      <c r="E15" s="122"/>
      <c r="F15" s="122"/>
      <c r="G15" s="122"/>
      <c r="H15" s="122"/>
      <c r="I15" s="122"/>
      <c r="J15" s="122"/>
      <c r="K15" s="122"/>
      <c r="L15" s="122"/>
      <c r="M15" s="122"/>
      <c r="N15" s="122"/>
      <c r="O15" s="150">
        <f t="shared" si="1"/>
        <v>0</v>
      </c>
      <c r="P15" s="150"/>
      <c r="Q15" s="150"/>
      <c r="R15" s="119"/>
    </row>
    <row r="16" spans="1:18" ht="12" thickBot="1" x14ac:dyDescent="0.25">
      <c r="A16">
        <v>7</v>
      </c>
      <c r="B16" s="118">
        <v>2034</v>
      </c>
      <c r="C16" s="121"/>
      <c r="D16" s="122"/>
      <c r="E16" s="122"/>
      <c r="F16" s="122"/>
      <c r="G16" s="122"/>
      <c r="H16" s="122"/>
      <c r="I16" s="122"/>
      <c r="J16" s="122"/>
      <c r="K16" s="122"/>
      <c r="L16" s="122"/>
      <c r="M16" s="122"/>
      <c r="N16" s="122"/>
      <c r="O16" s="150">
        <f t="shared" si="1"/>
        <v>0</v>
      </c>
      <c r="P16" s="150"/>
      <c r="Q16" s="150"/>
      <c r="R16" s="119"/>
    </row>
    <row r="17" spans="1:18" ht="12" thickBot="1" x14ac:dyDescent="0.25">
      <c r="A17">
        <v>8</v>
      </c>
      <c r="B17" s="118">
        <v>2035</v>
      </c>
      <c r="C17" s="121"/>
      <c r="D17" s="122"/>
      <c r="E17" s="122"/>
      <c r="F17" s="122"/>
      <c r="G17" s="122"/>
      <c r="H17" s="122"/>
      <c r="I17" s="122"/>
      <c r="J17" s="122"/>
      <c r="K17" s="122"/>
      <c r="L17" s="122"/>
      <c r="M17" s="122"/>
      <c r="N17" s="122"/>
      <c r="O17" s="150">
        <f t="shared" si="1"/>
        <v>0</v>
      </c>
      <c r="P17" s="150"/>
      <c r="Q17" s="150"/>
      <c r="R17" s="119"/>
    </row>
    <row r="18" spans="1:18" ht="12" thickBot="1" x14ac:dyDescent="0.25">
      <c r="A18">
        <v>9</v>
      </c>
      <c r="B18" s="118">
        <v>2036</v>
      </c>
      <c r="C18" s="121"/>
      <c r="D18" s="122"/>
      <c r="E18" s="122"/>
      <c r="F18" s="122"/>
      <c r="G18" s="122"/>
      <c r="H18" s="122"/>
      <c r="I18" s="122"/>
      <c r="J18" s="122"/>
      <c r="K18" s="122"/>
      <c r="L18" s="122"/>
      <c r="M18" s="122"/>
      <c r="N18" s="122"/>
      <c r="O18" s="150">
        <f>SUM(C18:N18)</f>
        <v>0</v>
      </c>
      <c r="P18" s="150"/>
      <c r="Q18" s="150"/>
      <c r="R18" s="119"/>
    </row>
    <row r="19" spans="1:18" ht="12" thickBot="1" x14ac:dyDescent="0.25">
      <c r="A19">
        <v>10</v>
      </c>
      <c r="B19" s="118">
        <v>2037</v>
      </c>
      <c r="C19" s="121"/>
      <c r="D19" s="122"/>
      <c r="E19" s="122"/>
      <c r="F19" s="122"/>
      <c r="G19" s="122"/>
      <c r="H19" s="122"/>
      <c r="I19" s="122"/>
      <c r="J19" s="122"/>
      <c r="K19" s="122"/>
      <c r="L19" s="122"/>
      <c r="M19" s="122"/>
      <c r="N19" s="122"/>
      <c r="O19" s="150">
        <f t="shared" si="1"/>
        <v>0</v>
      </c>
      <c r="P19" s="150"/>
      <c r="Q19" s="150"/>
      <c r="R19" s="119"/>
    </row>
    <row r="20" spans="1:18" ht="12" thickBot="1" x14ac:dyDescent="0.25">
      <c r="A20">
        <v>11</v>
      </c>
      <c r="B20" s="118">
        <v>2038</v>
      </c>
      <c r="C20" s="121"/>
      <c r="D20" s="122"/>
      <c r="E20" s="122"/>
      <c r="F20" s="122"/>
      <c r="G20" s="122"/>
      <c r="H20" s="122"/>
      <c r="I20" s="122"/>
      <c r="J20" s="122"/>
      <c r="K20" s="122"/>
      <c r="L20" s="122"/>
      <c r="M20" s="122"/>
      <c r="N20" s="122"/>
      <c r="O20" s="150">
        <f t="shared" si="1"/>
        <v>0</v>
      </c>
      <c r="P20" s="150"/>
      <c r="Q20" s="150"/>
      <c r="R20" s="119"/>
    </row>
    <row r="21" spans="1:18" ht="12" thickBot="1" x14ac:dyDescent="0.25">
      <c r="A21">
        <v>12</v>
      </c>
      <c r="B21" s="118">
        <v>2039</v>
      </c>
      <c r="C21" s="121"/>
      <c r="D21" s="122"/>
      <c r="E21" s="122"/>
      <c r="F21" s="122"/>
      <c r="G21" s="122"/>
      <c r="H21" s="122"/>
      <c r="I21" s="122"/>
      <c r="J21" s="122"/>
      <c r="K21" s="122"/>
      <c r="L21" s="122"/>
      <c r="M21" s="122"/>
      <c r="N21" s="122"/>
      <c r="O21" s="150">
        <f t="shared" si="1"/>
        <v>0</v>
      </c>
      <c r="P21" s="150"/>
      <c r="Q21" s="150"/>
      <c r="R21" s="119"/>
    </row>
    <row r="22" spans="1:18" ht="12" thickBot="1" x14ac:dyDescent="0.25">
      <c r="A22">
        <v>13</v>
      </c>
      <c r="B22" s="118">
        <v>2040</v>
      </c>
      <c r="C22" s="121"/>
      <c r="D22" s="122"/>
      <c r="E22" s="122"/>
      <c r="F22" s="122"/>
      <c r="G22" s="122"/>
      <c r="H22" s="122"/>
      <c r="I22" s="122"/>
      <c r="J22" s="122"/>
      <c r="K22" s="122"/>
      <c r="L22" s="122"/>
      <c r="M22" s="122"/>
      <c r="N22" s="122"/>
      <c r="O22" s="150">
        <f t="shared" si="1"/>
        <v>0</v>
      </c>
      <c r="P22" s="150"/>
      <c r="Q22" s="150"/>
      <c r="R22" s="119"/>
    </row>
    <row r="23" spans="1:18" ht="12" thickBot="1" x14ac:dyDescent="0.25">
      <c r="A23">
        <v>14</v>
      </c>
      <c r="B23" s="118">
        <v>2041</v>
      </c>
      <c r="C23" s="121"/>
      <c r="D23" s="122"/>
      <c r="E23" s="122"/>
      <c r="F23" s="122"/>
      <c r="G23" s="122"/>
      <c r="H23" s="122"/>
      <c r="I23" s="122"/>
      <c r="J23" s="122"/>
      <c r="K23" s="122"/>
      <c r="L23" s="122"/>
      <c r="M23" s="122"/>
      <c r="N23" s="122"/>
      <c r="O23" s="150">
        <f t="shared" si="1"/>
        <v>0</v>
      </c>
      <c r="P23" s="150"/>
      <c r="Q23" s="150"/>
      <c r="R23" s="119"/>
    </row>
    <row r="24" spans="1:18" x14ac:dyDescent="0.2">
      <c r="C24" s="37"/>
      <c r="O24" s="2"/>
      <c r="P24" s="2"/>
      <c r="Q24" s="2"/>
      <c r="R24" s="119"/>
    </row>
    <row r="25" spans="1:18" s="152" customFormat="1" ht="12.6" x14ac:dyDescent="0.2">
      <c r="A25" s="151" t="s">
        <v>96</v>
      </c>
      <c r="B25" s="383"/>
      <c r="C25" s="150">
        <f>SUM(C10:C23)</f>
        <v>0</v>
      </c>
      <c r="D25" s="150">
        <f>SUM(D10:D23)</f>
        <v>0</v>
      </c>
      <c r="E25" s="150">
        <f>SUM(E10:E23)</f>
        <v>0</v>
      </c>
      <c r="F25" s="150">
        <f t="shared" ref="F25:N25" si="2">SUM(F10:F23)</f>
        <v>0</v>
      </c>
      <c r="G25" s="150">
        <f t="shared" si="2"/>
        <v>0</v>
      </c>
      <c r="H25" s="150">
        <f t="shared" si="2"/>
        <v>0</v>
      </c>
      <c r="I25" s="150">
        <f t="shared" si="2"/>
        <v>0</v>
      </c>
      <c r="J25" s="150">
        <f t="shared" si="2"/>
        <v>0</v>
      </c>
      <c r="K25" s="150">
        <f t="shared" si="2"/>
        <v>0</v>
      </c>
      <c r="L25" s="150">
        <f t="shared" si="2"/>
        <v>0</v>
      </c>
      <c r="M25" s="150">
        <f t="shared" si="2"/>
        <v>0</v>
      </c>
      <c r="N25" s="150">
        <f t="shared" si="2"/>
        <v>0</v>
      </c>
      <c r="O25" s="150">
        <f>SUM(O10:O23)</f>
        <v>0</v>
      </c>
      <c r="P25" s="150"/>
      <c r="Q25" s="150"/>
      <c r="R25" s="384"/>
    </row>
    <row r="26" spans="1:18" x14ac:dyDescent="0.2">
      <c r="R26" s="119"/>
    </row>
    <row r="27" spans="1:18" x14ac:dyDescent="0.2">
      <c r="N27" t="s">
        <v>97</v>
      </c>
      <c r="O27" s="37">
        <f>O25-FEO!Y25</f>
        <v>0</v>
      </c>
      <c r="P27" s="37"/>
      <c r="Q27" s="37"/>
      <c r="R27" s="119"/>
    </row>
    <row r="28" spans="1:18" x14ac:dyDescent="0.2">
      <c r="A28" s="2" t="s">
        <v>288</v>
      </c>
      <c r="R28" s="119"/>
    </row>
    <row r="29" spans="1:18" x14ac:dyDescent="0.2">
      <c r="R29" s="119"/>
    </row>
    <row r="30" spans="1:18" ht="13.8" thickBot="1" x14ac:dyDescent="0.3">
      <c r="A30" s="116" t="s">
        <v>286</v>
      </c>
      <c r="B30" s="116" t="s">
        <v>287</v>
      </c>
      <c r="C30" s="116" t="str">
        <f>C5</f>
        <v>…</v>
      </c>
      <c r="D30" s="116" t="s">
        <v>245</v>
      </c>
      <c r="E30" s="116" t="s">
        <v>245</v>
      </c>
      <c r="F30" s="116" t="s">
        <v>245</v>
      </c>
      <c r="G30" s="116" t="s">
        <v>245</v>
      </c>
      <c r="H30" s="116" t="s">
        <v>245</v>
      </c>
      <c r="I30" s="116" t="s">
        <v>245</v>
      </c>
      <c r="J30" s="116" t="s">
        <v>245</v>
      </c>
      <c r="K30" s="116" t="s">
        <v>245</v>
      </c>
      <c r="L30" s="116" t="s">
        <v>245</v>
      </c>
      <c r="M30" s="116" t="s">
        <v>245</v>
      </c>
      <c r="N30" s="116" t="s">
        <v>284</v>
      </c>
      <c r="O30" s="116" t="s">
        <v>96</v>
      </c>
      <c r="R30" s="119"/>
    </row>
    <row r="31" spans="1:18" ht="12" thickBot="1" x14ac:dyDescent="0.25">
      <c r="A31">
        <v>1</v>
      </c>
      <c r="B31" s="118">
        <v>2028</v>
      </c>
      <c r="C31" s="121"/>
      <c r="D31" s="121"/>
      <c r="E31" s="121"/>
      <c r="F31" s="121"/>
      <c r="G31" s="121"/>
      <c r="H31" s="121"/>
      <c r="I31" s="121"/>
      <c r="J31" s="121"/>
      <c r="K31" s="121"/>
      <c r="L31" s="121"/>
      <c r="M31" s="121"/>
      <c r="N31" s="121"/>
      <c r="O31" s="150">
        <f>SUM(C31:N31)</f>
        <v>0</v>
      </c>
    </row>
    <row r="32" spans="1:18" ht="12" thickBot="1" x14ac:dyDescent="0.25">
      <c r="A32">
        <v>2</v>
      </c>
      <c r="B32" s="118">
        <v>2029</v>
      </c>
      <c r="C32" s="122"/>
      <c r="D32" s="122"/>
      <c r="E32" s="122"/>
      <c r="F32" s="122"/>
      <c r="G32" s="122"/>
      <c r="H32" s="122"/>
      <c r="I32" s="122"/>
      <c r="J32" s="122"/>
      <c r="K32" s="122"/>
      <c r="L32" s="122"/>
      <c r="M32" s="122"/>
      <c r="N32" s="122"/>
      <c r="O32" s="150">
        <f t="shared" ref="O32:O44" si="3">SUM(C32:N32)</f>
        <v>0</v>
      </c>
    </row>
    <row r="33" spans="1:15" ht="12" thickBot="1" x14ac:dyDescent="0.25">
      <c r="A33">
        <v>3</v>
      </c>
      <c r="B33" s="118">
        <v>2030</v>
      </c>
      <c r="C33" s="122"/>
      <c r="D33" s="122"/>
      <c r="E33" s="122"/>
      <c r="F33" s="122"/>
      <c r="G33" s="122"/>
      <c r="H33" s="122"/>
      <c r="I33" s="122"/>
      <c r="J33" s="122"/>
      <c r="K33" s="122"/>
      <c r="L33" s="122"/>
      <c r="M33" s="122"/>
      <c r="N33" s="122"/>
      <c r="O33" s="150">
        <f t="shared" si="3"/>
        <v>0</v>
      </c>
    </row>
    <row r="34" spans="1:15" ht="12" thickBot="1" x14ac:dyDescent="0.25">
      <c r="A34">
        <v>4</v>
      </c>
      <c r="B34" s="118">
        <v>2031</v>
      </c>
      <c r="C34" s="122"/>
      <c r="D34" s="122"/>
      <c r="E34" s="122"/>
      <c r="F34" s="122"/>
      <c r="G34" s="122"/>
      <c r="H34" s="122"/>
      <c r="I34" s="122"/>
      <c r="J34" s="122"/>
      <c r="K34" s="122"/>
      <c r="L34" s="122"/>
      <c r="M34" s="122"/>
      <c r="N34" s="122"/>
      <c r="O34" s="150">
        <f t="shared" si="3"/>
        <v>0</v>
      </c>
    </row>
    <row r="35" spans="1:15" ht="12" thickBot="1" x14ac:dyDescent="0.25">
      <c r="A35">
        <v>5</v>
      </c>
      <c r="B35" s="118">
        <v>2032</v>
      </c>
      <c r="C35" s="122"/>
      <c r="D35" s="122"/>
      <c r="E35" s="122"/>
      <c r="F35" s="122"/>
      <c r="G35" s="122"/>
      <c r="H35" s="122"/>
      <c r="I35" s="122"/>
      <c r="J35" s="122"/>
      <c r="K35" s="122"/>
      <c r="L35" s="122"/>
      <c r="M35" s="122"/>
      <c r="N35" s="122"/>
      <c r="O35" s="150">
        <f t="shared" si="3"/>
        <v>0</v>
      </c>
    </row>
    <row r="36" spans="1:15" ht="12" thickBot="1" x14ac:dyDescent="0.25">
      <c r="A36">
        <v>6</v>
      </c>
      <c r="B36" s="118">
        <v>2033</v>
      </c>
      <c r="C36" s="122"/>
      <c r="D36" s="122"/>
      <c r="E36" s="122"/>
      <c r="F36" s="122"/>
      <c r="G36" s="122"/>
      <c r="H36" s="122"/>
      <c r="I36" s="122"/>
      <c r="J36" s="122"/>
      <c r="K36" s="122"/>
      <c r="L36" s="122"/>
      <c r="M36" s="122"/>
      <c r="N36" s="122"/>
      <c r="O36" s="150">
        <f t="shared" si="3"/>
        <v>0</v>
      </c>
    </row>
    <row r="37" spans="1:15" ht="12" thickBot="1" x14ac:dyDescent="0.25">
      <c r="A37">
        <v>7</v>
      </c>
      <c r="B37" s="118">
        <v>2034</v>
      </c>
      <c r="C37" s="122"/>
      <c r="D37" s="122"/>
      <c r="E37" s="122"/>
      <c r="F37" s="122"/>
      <c r="G37" s="122"/>
      <c r="H37" s="122"/>
      <c r="I37" s="122"/>
      <c r="J37" s="122"/>
      <c r="K37" s="122"/>
      <c r="L37" s="122"/>
      <c r="M37" s="122"/>
      <c r="N37" s="122"/>
      <c r="O37" s="150">
        <f t="shared" si="3"/>
        <v>0</v>
      </c>
    </row>
    <row r="38" spans="1:15" ht="12" thickBot="1" x14ac:dyDescent="0.25">
      <c r="A38">
        <v>8</v>
      </c>
      <c r="B38" s="118">
        <v>2035</v>
      </c>
      <c r="C38" s="122"/>
      <c r="D38" s="122"/>
      <c r="E38" s="122"/>
      <c r="F38" s="122"/>
      <c r="G38" s="122"/>
      <c r="H38" s="122"/>
      <c r="I38" s="122"/>
      <c r="J38" s="122"/>
      <c r="K38" s="122"/>
      <c r="L38" s="122"/>
      <c r="M38" s="122"/>
      <c r="N38" s="122"/>
      <c r="O38" s="150">
        <f t="shared" si="3"/>
        <v>0</v>
      </c>
    </row>
    <row r="39" spans="1:15" ht="12" thickBot="1" x14ac:dyDescent="0.25">
      <c r="A39">
        <v>9</v>
      </c>
      <c r="B39" s="118">
        <v>2036</v>
      </c>
      <c r="C39" s="122"/>
      <c r="D39" s="122"/>
      <c r="E39" s="122"/>
      <c r="F39" s="122"/>
      <c r="G39" s="122"/>
      <c r="H39" s="122"/>
      <c r="I39" s="122"/>
      <c r="J39" s="122"/>
      <c r="K39" s="122"/>
      <c r="L39" s="122"/>
      <c r="M39" s="122"/>
      <c r="N39" s="122"/>
      <c r="O39" s="150">
        <f t="shared" si="3"/>
        <v>0</v>
      </c>
    </row>
    <row r="40" spans="1:15" ht="12" thickBot="1" x14ac:dyDescent="0.25">
      <c r="A40">
        <v>10</v>
      </c>
      <c r="B40" s="118">
        <v>2037</v>
      </c>
      <c r="C40" s="122"/>
      <c r="D40" s="122"/>
      <c r="E40" s="122"/>
      <c r="F40" s="122"/>
      <c r="G40" s="122"/>
      <c r="H40" s="122"/>
      <c r="I40" s="122"/>
      <c r="J40" s="122"/>
      <c r="K40" s="122"/>
      <c r="L40" s="122"/>
      <c r="M40" s="122"/>
      <c r="N40" s="122"/>
      <c r="O40" s="150">
        <f t="shared" si="3"/>
        <v>0</v>
      </c>
    </row>
    <row r="41" spans="1:15" ht="12" thickBot="1" x14ac:dyDescent="0.25">
      <c r="A41">
        <v>11</v>
      </c>
      <c r="B41" s="118">
        <v>2038</v>
      </c>
      <c r="C41" s="122"/>
      <c r="D41" s="122"/>
      <c r="E41" s="122"/>
      <c r="F41" s="122"/>
      <c r="G41" s="122"/>
      <c r="H41" s="122"/>
      <c r="I41" s="122"/>
      <c r="J41" s="122"/>
      <c r="K41" s="122"/>
      <c r="L41" s="122"/>
      <c r="M41" s="122"/>
      <c r="N41" s="122"/>
      <c r="O41" s="150">
        <f t="shared" si="3"/>
        <v>0</v>
      </c>
    </row>
    <row r="42" spans="1:15" ht="12" thickBot="1" x14ac:dyDescent="0.25">
      <c r="A42">
        <v>12</v>
      </c>
      <c r="B42" s="118">
        <v>2039</v>
      </c>
      <c r="C42" s="122"/>
      <c r="D42" s="122"/>
      <c r="E42" s="122"/>
      <c r="F42" s="122"/>
      <c r="G42" s="122"/>
      <c r="H42" s="122"/>
      <c r="I42" s="122"/>
      <c r="J42" s="122"/>
      <c r="K42" s="122"/>
      <c r="L42" s="122"/>
      <c r="M42" s="122"/>
      <c r="N42" s="122"/>
      <c r="O42" s="150">
        <f t="shared" si="3"/>
        <v>0</v>
      </c>
    </row>
    <row r="43" spans="1:15" ht="12" thickBot="1" x14ac:dyDescent="0.25">
      <c r="A43">
        <v>13</v>
      </c>
      <c r="B43" s="118">
        <v>2040</v>
      </c>
      <c r="C43" s="122"/>
      <c r="D43" s="122"/>
      <c r="E43" s="122"/>
      <c r="F43" s="122"/>
      <c r="G43" s="122"/>
      <c r="H43" s="122"/>
      <c r="I43" s="122"/>
      <c r="J43" s="122"/>
      <c r="K43" s="122"/>
      <c r="L43" s="122"/>
      <c r="M43" s="122"/>
      <c r="N43" s="122"/>
      <c r="O43" s="150">
        <f t="shared" si="3"/>
        <v>0</v>
      </c>
    </row>
    <row r="44" spans="1:15" ht="12" thickBot="1" x14ac:dyDescent="0.25">
      <c r="A44">
        <v>14</v>
      </c>
      <c r="B44" s="118">
        <v>2041</v>
      </c>
      <c r="C44" s="122"/>
      <c r="D44" s="122"/>
      <c r="E44" s="122"/>
      <c r="F44" s="122"/>
      <c r="G44" s="122"/>
      <c r="H44" s="122"/>
      <c r="I44" s="122"/>
      <c r="J44" s="122"/>
      <c r="K44" s="122"/>
      <c r="L44" s="122"/>
      <c r="M44" s="122"/>
      <c r="N44" s="122"/>
      <c r="O44" s="150">
        <f t="shared" si="3"/>
        <v>0</v>
      </c>
    </row>
    <row r="45" spans="1:15" x14ac:dyDescent="0.2">
      <c r="C45" s="37"/>
      <c r="O45" s="2"/>
    </row>
    <row r="46" spans="1:15" ht="12.6" x14ac:dyDescent="0.2">
      <c r="A46" s="151" t="s">
        <v>96</v>
      </c>
      <c r="B46" s="383"/>
      <c r="C46" s="150">
        <f>SUM(C31:C44)</f>
        <v>0</v>
      </c>
      <c r="D46" s="150">
        <f t="shared" ref="D46:M46" si="4">SUM(D31:D44)</f>
        <v>0</v>
      </c>
      <c r="E46" s="150">
        <f t="shared" si="4"/>
        <v>0</v>
      </c>
      <c r="F46" s="150">
        <f t="shared" si="4"/>
        <v>0</v>
      </c>
      <c r="G46" s="150">
        <f>SUM(G31:G44)</f>
        <v>0</v>
      </c>
      <c r="H46" s="150">
        <f t="shared" si="4"/>
        <v>0</v>
      </c>
      <c r="I46" s="150">
        <f t="shared" si="4"/>
        <v>0</v>
      </c>
      <c r="J46" s="150">
        <f t="shared" si="4"/>
        <v>0</v>
      </c>
      <c r="K46" s="150">
        <f t="shared" si="4"/>
        <v>0</v>
      </c>
      <c r="L46" s="150">
        <f t="shared" si="4"/>
        <v>0</v>
      </c>
      <c r="M46" s="150">
        <f t="shared" si="4"/>
        <v>0</v>
      </c>
      <c r="N46" s="150">
        <f>SUM(N31:N44)</f>
        <v>0</v>
      </c>
      <c r="O46" s="150">
        <f>SUM(O31:O44)</f>
        <v>0</v>
      </c>
    </row>
    <row r="48" spans="1:15" x14ac:dyDescent="0.2">
      <c r="A48" s="2" t="s">
        <v>289</v>
      </c>
    </row>
    <row r="49" spans="1:17" ht="10.95" customHeight="1" x14ac:dyDescent="0.2"/>
    <row r="50" spans="1:17" ht="13.8" thickBot="1" x14ac:dyDescent="0.3">
      <c r="A50" s="116" t="s">
        <v>286</v>
      </c>
      <c r="B50" s="116" t="s">
        <v>287</v>
      </c>
      <c r="C50" s="116" t="str">
        <f>C5</f>
        <v>…</v>
      </c>
      <c r="D50" s="116" t="s">
        <v>245</v>
      </c>
      <c r="E50" s="116" t="s">
        <v>245</v>
      </c>
      <c r="F50" s="116" t="s">
        <v>245</v>
      </c>
      <c r="G50" s="116" t="s">
        <v>245</v>
      </c>
      <c r="H50" s="116" t="s">
        <v>245</v>
      </c>
      <c r="I50" s="116" t="s">
        <v>245</v>
      </c>
      <c r="J50" s="116" t="s">
        <v>245</v>
      </c>
      <c r="K50" s="116" t="s">
        <v>245</v>
      </c>
      <c r="L50" s="116" t="s">
        <v>245</v>
      </c>
      <c r="M50" s="116" t="s">
        <v>245</v>
      </c>
      <c r="N50" s="116" t="s">
        <v>284</v>
      </c>
      <c r="O50" s="116" t="s">
        <v>96</v>
      </c>
      <c r="Q50" s="120"/>
    </row>
    <row r="51" spans="1:17" ht="12" thickBot="1" x14ac:dyDescent="0.25">
      <c r="A51">
        <v>1</v>
      </c>
      <c r="B51" s="118">
        <v>2028</v>
      </c>
      <c r="C51" s="121"/>
      <c r="D51" s="121"/>
      <c r="E51" s="121"/>
      <c r="F51" s="121"/>
      <c r="G51" s="121"/>
      <c r="H51" s="121"/>
      <c r="I51" s="121"/>
      <c r="J51" s="121"/>
      <c r="K51" s="121"/>
      <c r="L51" s="121"/>
      <c r="M51" s="121"/>
      <c r="N51" s="121"/>
      <c r="O51" s="150">
        <f>SUM(C51:N51)</f>
        <v>0</v>
      </c>
      <c r="P51" s="226"/>
      <c r="Q51" s="120"/>
    </row>
    <row r="52" spans="1:17" ht="12" thickBot="1" x14ac:dyDescent="0.25">
      <c r="A52">
        <v>2</v>
      </c>
      <c r="B52" s="118">
        <v>2029</v>
      </c>
      <c r="C52" s="122"/>
      <c r="D52" s="122"/>
      <c r="E52" s="122"/>
      <c r="F52" s="122"/>
      <c r="G52" s="122"/>
      <c r="H52" s="122"/>
      <c r="I52" s="122"/>
      <c r="J52" s="122"/>
      <c r="K52" s="122"/>
      <c r="L52" s="122"/>
      <c r="M52" s="122"/>
      <c r="N52" s="122"/>
      <c r="O52" s="150">
        <f t="shared" ref="O52:O64" si="5">SUM(C52:N52)</f>
        <v>0</v>
      </c>
      <c r="P52" s="226"/>
      <c r="Q52" s="120"/>
    </row>
    <row r="53" spans="1:17" ht="12" thickBot="1" x14ac:dyDescent="0.25">
      <c r="A53">
        <v>3</v>
      </c>
      <c r="B53" s="118">
        <v>2030</v>
      </c>
      <c r="C53" s="122"/>
      <c r="D53" s="122"/>
      <c r="E53" s="122"/>
      <c r="F53" s="122"/>
      <c r="G53" s="122"/>
      <c r="H53" s="122"/>
      <c r="I53" s="122"/>
      <c r="J53" s="122"/>
      <c r="K53" s="122"/>
      <c r="L53" s="122"/>
      <c r="M53" s="122"/>
      <c r="N53" s="122"/>
      <c r="O53" s="150">
        <f t="shared" si="5"/>
        <v>0</v>
      </c>
      <c r="P53" s="226"/>
      <c r="Q53" s="120"/>
    </row>
    <row r="54" spans="1:17" ht="12" thickBot="1" x14ac:dyDescent="0.25">
      <c r="A54">
        <v>4</v>
      </c>
      <c r="B54" s="118">
        <v>2031</v>
      </c>
      <c r="C54" s="122"/>
      <c r="D54" s="122"/>
      <c r="E54" s="122"/>
      <c r="F54" s="122"/>
      <c r="G54" s="122"/>
      <c r="H54" s="122"/>
      <c r="I54" s="122"/>
      <c r="J54" s="122"/>
      <c r="K54" s="122"/>
      <c r="L54" s="122"/>
      <c r="M54" s="122"/>
      <c r="N54" s="122"/>
      <c r="O54" s="150">
        <f t="shared" si="5"/>
        <v>0</v>
      </c>
      <c r="P54" s="226"/>
      <c r="Q54" s="120"/>
    </row>
    <row r="55" spans="1:17" ht="12" thickBot="1" x14ac:dyDescent="0.25">
      <c r="A55">
        <v>5</v>
      </c>
      <c r="B55" s="118">
        <v>2032</v>
      </c>
      <c r="C55" s="122"/>
      <c r="D55" s="122"/>
      <c r="E55" s="122"/>
      <c r="F55" s="122"/>
      <c r="G55" s="122"/>
      <c r="H55" s="122"/>
      <c r="I55" s="122"/>
      <c r="J55" s="122"/>
      <c r="K55" s="122"/>
      <c r="L55" s="122"/>
      <c r="M55" s="122"/>
      <c r="N55" s="122"/>
      <c r="O55" s="150">
        <f t="shared" si="5"/>
        <v>0</v>
      </c>
      <c r="P55" s="226"/>
      <c r="Q55" s="120"/>
    </row>
    <row r="56" spans="1:17" ht="12" thickBot="1" x14ac:dyDescent="0.25">
      <c r="A56">
        <v>6</v>
      </c>
      <c r="B56" s="118">
        <v>2033</v>
      </c>
      <c r="C56" s="122"/>
      <c r="D56" s="122"/>
      <c r="E56" s="122"/>
      <c r="F56" s="122"/>
      <c r="G56" s="122"/>
      <c r="H56" s="122"/>
      <c r="I56" s="122"/>
      <c r="J56" s="122"/>
      <c r="K56" s="122"/>
      <c r="L56" s="122"/>
      <c r="M56" s="122"/>
      <c r="N56" s="122"/>
      <c r="O56" s="150">
        <f t="shared" si="5"/>
        <v>0</v>
      </c>
      <c r="P56" s="226"/>
      <c r="Q56" s="120"/>
    </row>
    <row r="57" spans="1:17" ht="12" thickBot="1" x14ac:dyDescent="0.25">
      <c r="A57">
        <v>7</v>
      </c>
      <c r="B57" s="118">
        <v>2034</v>
      </c>
      <c r="C57" s="122"/>
      <c r="D57" s="122"/>
      <c r="E57" s="122"/>
      <c r="F57" s="122"/>
      <c r="G57" s="122"/>
      <c r="H57" s="122"/>
      <c r="I57" s="122"/>
      <c r="J57" s="122"/>
      <c r="K57" s="122"/>
      <c r="L57" s="122"/>
      <c r="M57" s="122"/>
      <c r="N57" s="122"/>
      <c r="O57" s="150">
        <f t="shared" si="5"/>
        <v>0</v>
      </c>
      <c r="P57" s="226"/>
      <c r="Q57" s="120"/>
    </row>
    <row r="58" spans="1:17" ht="12" thickBot="1" x14ac:dyDescent="0.25">
      <c r="A58">
        <v>8</v>
      </c>
      <c r="B58" s="118">
        <v>2035</v>
      </c>
      <c r="C58" s="122"/>
      <c r="D58" s="122"/>
      <c r="E58" s="122"/>
      <c r="F58" s="122"/>
      <c r="G58" s="122"/>
      <c r="H58" s="122"/>
      <c r="I58" s="122"/>
      <c r="J58" s="122"/>
      <c r="K58" s="122"/>
      <c r="L58" s="122"/>
      <c r="M58" s="122"/>
      <c r="N58" s="122"/>
      <c r="O58" s="150">
        <f t="shared" si="5"/>
        <v>0</v>
      </c>
      <c r="P58" s="226"/>
      <c r="Q58" s="120"/>
    </row>
    <row r="59" spans="1:17" ht="12" thickBot="1" x14ac:dyDescent="0.25">
      <c r="A59">
        <v>9</v>
      </c>
      <c r="B59" s="118">
        <v>2036</v>
      </c>
      <c r="C59" s="122"/>
      <c r="D59" s="122"/>
      <c r="E59" s="122"/>
      <c r="F59" s="122"/>
      <c r="G59" s="122"/>
      <c r="H59" s="122"/>
      <c r="I59" s="122"/>
      <c r="J59" s="122"/>
      <c r="K59" s="122"/>
      <c r="L59" s="122"/>
      <c r="M59" s="122"/>
      <c r="N59" s="122"/>
      <c r="O59" s="150">
        <f t="shared" si="5"/>
        <v>0</v>
      </c>
      <c r="P59" s="226"/>
      <c r="Q59" s="120"/>
    </row>
    <row r="60" spans="1:17" ht="12" thickBot="1" x14ac:dyDescent="0.25">
      <c r="A60">
        <v>10</v>
      </c>
      <c r="B60" s="118">
        <v>2037</v>
      </c>
      <c r="C60" s="122"/>
      <c r="D60" s="122"/>
      <c r="E60" s="122"/>
      <c r="F60" s="122"/>
      <c r="G60" s="122"/>
      <c r="H60" s="122"/>
      <c r="I60" s="122"/>
      <c r="J60" s="122"/>
      <c r="K60" s="122"/>
      <c r="L60" s="122"/>
      <c r="M60" s="122"/>
      <c r="N60" s="122"/>
      <c r="O60" s="150">
        <f t="shared" si="5"/>
        <v>0</v>
      </c>
      <c r="P60" s="226"/>
      <c r="Q60" s="120"/>
    </row>
    <row r="61" spans="1:17" ht="12" thickBot="1" x14ac:dyDescent="0.25">
      <c r="A61">
        <v>11</v>
      </c>
      <c r="B61" s="118">
        <v>2038</v>
      </c>
      <c r="C61" s="122"/>
      <c r="D61" s="122"/>
      <c r="E61" s="122"/>
      <c r="F61" s="122"/>
      <c r="G61" s="122"/>
      <c r="H61" s="122"/>
      <c r="I61" s="122"/>
      <c r="J61" s="122"/>
      <c r="K61" s="122"/>
      <c r="L61" s="122"/>
      <c r="M61" s="122"/>
      <c r="N61" s="122"/>
      <c r="O61" s="150">
        <f t="shared" si="5"/>
        <v>0</v>
      </c>
      <c r="P61" s="226"/>
      <c r="Q61" s="120"/>
    </row>
    <row r="62" spans="1:17" ht="12" thickBot="1" x14ac:dyDescent="0.25">
      <c r="A62">
        <v>12</v>
      </c>
      <c r="B62" s="118">
        <v>2039</v>
      </c>
      <c r="C62" s="122"/>
      <c r="D62" s="122"/>
      <c r="E62" s="122"/>
      <c r="F62" s="122"/>
      <c r="G62" s="122"/>
      <c r="H62" s="122"/>
      <c r="I62" s="122"/>
      <c r="J62" s="122"/>
      <c r="K62" s="122"/>
      <c r="L62" s="122"/>
      <c r="M62" s="122"/>
      <c r="N62" s="122"/>
      <c r="O62" s="150">
        <f t="shared" si="5"/>
        <v>0</v>
      </c>
      <c r="P62" s="226"/>
      <c r="Q62" s="120"/>
    </row>
    <row r="63" spans="1:17" ht="12" thickBot="1" x14ac:dyDescent="0.25">
      <c r="A63">
        <v>13</v>
      </c>
      <c r="B63" s="118">
        <v>2040</v>
      </c>
      <c r="C63" s="122"/>
      <c r="D63" s="122"/>
      <c r="E63" s="122"/>
      <c r="F63" s="122"/>
      <c r="G63" s="122"/>
      <c r="H63" s="122"/>
      <c r="I63" s="122"/>
      <c r="J63" s="122"/>
      <c r="K63" s="122"/>
      <c r="L63" s="122"/>
      <c r="M63" s="122"/>
      <c r="N63" s="122"/>
      <c r="O63" s="150">
        <f t="shared" si="5"/>
        <v>0</v>
      </c>
      <c r="P63" s="226"/>
      <c r="Q63" s="120"/>
    </row>
    <row r="64" spans="1:17" ht="13.8" thickBot="1" x14ac:dyDescent="0.3">
      <c r="A64">
        <v>14</v>
      </c>
      <c r="B64" s="118">
        <v>2041</v>
      </c>
      <c r="C64" s="122"/>
      <c r="D64" s="122"/>
      <c r="E64" s="122"/>
      <c r="F64" s="122"/>
      <c r="G64" s="122"/>
      <c r="H64" s="122"/>
      <c r="I64" s="122"/>
      <c r="J64" s="122"/>
      <c r="K64" s="122"/>
      <c r="L64" s="122"/>
      <c r="M64" s="122"/>
      <c r="N64" s="122"/>
      <c r="O64" s="150">
        <f t="shared" si="5"/>
        <v>0</v>
      </c>
      <c r="Q64" s="153"/>
    </row>
    <row r="65" spans="1:15" x14ac:dyDescent="0.2">
      <c r="C65" s="37"/>
      <c r="O65" s="2"/>
    </row>
    <row r="66" spans="1:15" ht="12.6" x14ac:dyDescent="0.2">
      <c r="A66" s="151" t="s">
        <v>96</v>
      </c>
      <c r="B66" s="383"/>
      <c r="C66" s="150">
        <f>SUM(C51:C64)</f>
        <v>0</v>
      </c>
      <c r="D66" s="150">
        <f t="shared" ref="D66:M66" si="6">SUM(D51:D64)</f>
        <v>0</v>
      </c>
      <c r="E66" s="150">
        <f t="shared" si="6"/>
        <v>0</v>
      </c>
      <c r="F66" s="150">
        <f t="shared" si="6"/>
        <v>0</v>
      </c>
      <c r="G66" s="150">
        <f t="shared" si="6"/>
        <v>0</v>
      </c>
      <c r="H66" s="150">
        <f t="shared" si="6"/>
        <v>0</v>
      </c>
      <c r="I66" s="150">
        <f t="shared" si="6"/>
        <v>0</v>
      </c>
      <c r="J66" s="150">
        <f t="shared" si="6"/>
        <v>0</v>
      </c>
      <c r="K66" s="150">
        <f t="shared" si="6"/>
        <v>0</v>
      </c>
      <c r="L66" s="150">
        <f t="shared" si="6"/>
        <v>0</v>
      </c>
      <c r="M66" s="150">
        <f t="shared" si="6"/>
        <v>0</v>
      </c>
      <c r="N66" s="150">
        <f>SUM(N51:N64)</f>
        <v>0</v>
      </c>
      <c r="O66" s="150">
        <f>SUM(O51:O64)</f>
        <v>0</v>
      </c>
    </row>
    <row r="68" spans="1:15" x14ac:dyDescent="0.2">
      <c r="O68" s="37"/>
    </row>
    <row r="69" spans="1:15" x14ac:dyDescent="0.2">
      <c r="A69" s="2" t="s">
        <v>290</v>
      </c>
    </row>
    <row r="71" spans="1:15" ht="13.8" thickBot="1" x14ac:dyDescent="0.3">
      <c r="A71" s="116" t="s">
        <v>286</v>
      </c>
      <c r="B71" s="116" t="s">
        <v>287</v>
      </c>
      <c r="C71" s="116" t="str">
        <f>C5</f>
        <v>…</v>
      </c>
      <c r="D71" s="116" t="s">
        <v>245</v>
      </c>
      <c r="E71" s="116" t="s">
        <v>245</v>
      </c>
      <c r="F71" s="116" t="s">
        <v>245</v>
      </c>
      <c r="G71" s="116" t="s">
        <v>245</v>
      </c>
      <c r="H71" s="116" t="s">
        <v>245</v>
      </c>
      <c r="I71" s="116" t="s">
        <v>245</v>
      </c>
      <c r="J71" s="116" t="s">
        <v>245</v>
      </c>
      <c r="K71" s="116" t="s">
        <v>245</v>
      </c>
      <c r="L71" s="116" t="s">
        <v>245</v>
      </c>
      <c r="M71" s="116" t="s">
        <v>245</v>
      </c>
      <c r="N71" s="116" t="s">
        <v>284</v>
      </c>
      <c r="O71" s="116" t="s">
        <v>96</v>
      </c>
    </row>
    <row r="72" spans="1:15" ht="12" thickBot="1" x14ac:dyDescent="0.25">
      <c r="A72">
        <v>1</v>
      </c>
      <c r="B72" s="118">
        <v>2028</v>
      </c>
      <c r="C72" s="245">
        <f t="shared" ref="C72:N72" si="7">IFERROR(C10/C31,0)</f>
        <v>0</v>
      </c>
      <c r="D72" s="245">
        <f t="shared" si="7"/>
        <v>0</v>
      </c>
      <c r="E72" s="245">
        <f t="shared" si="7"/>
        <v>0</v>
      </c>
      <c r="F72" s="245">
        <f t="shared" si="7"/>
        <v>0</v>
      </c>
      <c r="G72" s="245">
        <f t="shared" si="7"/>
        <v>0</v>
      </c>
      <c r="H72" s="245">
        <f t="shared" si="7"/>
        <v>0</v>
      </c>
      <c r="I72" s="245">
        <f t="shared" si="7"/>
        <v>0</v>
      </c>
      <c r="J72" s="245">
        <f t="shared" si="7"/>
        <v>0</v>
      </c>
      <c r="K72" s="245">
        <f t="shared" si="7"/>
        <v>0</v>
      </c>
      <c r="L72" s="245">
        <f t="shared" si="7"/>
        <v>0</v>
      </c>
      <c r="M72" s="245">
        <f t="shared" si="7"/>
        <v>0</v>
      </c>
      <c r="N72" s="245">
        <f t="shared" si="7"/>
        <v>0</v>
      </c>
      <c r="O72" s="150">
        <f>SUM(C72:N72)</f>
        <v>0</v>
      </c>
    </row>
    <row r="73" spans="1:15" ht="12" thickBot="1" x14ac:dyDescent="0.25">
      <c r="A73">
        <v>2</v>
      </c>
      <c r="B73" s="118">
        <v>2029</v>
      </c>
      <c r="C73" s="245">
        <f t="shared" ref="C73:N73" si="8">IFERROR(C11/C32,0)</f>
        <v>0</v>
      </c>
      <c r="D73" s="245">
        <f t="shared" si="8"/>
        <v>0</v>
      </c>
      <c r="E73" s="245">
        <f t="shared" si="8"/>
        <v>0</v>
      </c>
      <c r="F73" s="245">
        <f t="shared" si="8"/>
        <v>0</v>
      </c>
      <c r="G73" s="245">
        <f t="shared" si="8"/>
        <v>0</v>
      </c>
      <c r="H73" s="245">
        <f t="shared" si="8"/>
        <v>0</v>
      </c>
      <c r="I73" s="245">
        <f t="shared" si="8"/>
        <v>0</v>
      </c>
      <c r="J73" s="245">
        <f t="shared" si="8"/>
        <v>0</v>
      </c>
      <c r="K73" s="245">
        <f t="shared" si="8"/>
        <v>0</v>
      </c>
      <c r="L73" s="245">
        <f t="shared" si="8"/>
        <v>0</v>
      </c>
      <c r="M73" s="245">
        <f t="shared" si="8"/>
        <v>0</v>
      </c>
      <c r="N73" s="245">
        <f t="shared" si="8"/>
        <v>0</v>
      </c>
      <c r="O73" s="150">
        <f t="shared" ref="O73:O85" si="9">SUM(C73:N73)</f>
        <v>0</v>
      </c>
    </row>
    <row r="74" spans="1:15" ht="12" thickBot="1" x14ac:dyDescent="0.25">
      <c r="A74">
        <v>3</v>
      </c>
      <c r="B74" s="118">
        <v>2030</v>
      </c>
      <c r="C74" s="245">
        <f t="shared" ref="C74:N74" si="10">IFERROR(C12/C33,0)</f>
        <v>0</v>
      </c>
      <c r="D74" s="245">
        <f t="shared" si="10"/>
        <v>0</v>
      </c>
      <c r="E74" s="245">
        <f t="shared" si="10"/>
        <v>0</v>
      </c>
      <c r="F74" s="245">
        <f t="shared" si="10"/>
        <v>0</v>
      </c>
      <c r="G74" s="245">
        <f t="shared" si="10"/>
        <v>0</v>
      </c>
      <c r="H74" s="245">
        <f t="shared" si="10"/>
        <v>0</v>
      </c>
      <c r="I74" s="245">
        <f t="shared" si="10"/>
        <v>0</v>
      </c>
      <c r="J74" s="245">
        <f t="shared" si="10"/>
        <v>0</v>
      </c>
      <c r="K74" s="245">
        <f t="shared" si="10"/>
        <v>0</v>
      </c>
      <c r="L74" s="245">
        <f t="shared" si="10"/>
        <v>0</v>
      </c>
      <c r="M74" s="245">
        <f t="shared" si="10"/>
        <v>0</v>
      </c>
      <c r="N74" s="245">
        <f t="shared" si="10"/>
        <v>0</v>
      </c>
      <c r="O74" s="150">
        <f t="shared" si="9"/>
        <v>0</v>
      </c>
    </row>
    <row r="75" spans="1:15" ht="12" thickBot="1" x14ac:dyDescent="0.25">
      <c r="A75">
        <v>4</v>
      </c>
      <c r="B75" s="118">
        <v>2031</v>
      </c>
      <c r="C75" s="245">
        <f t="shared" ref="C75:N75" si="11">IFERROR(C13/C34,0)</f>
        <v>0</v>
      </c>
      <c r="D75" s="245">
        <f t="shared" si="11"/>
        <v>0</v>
      </c>
      <c r="E75" s="245">
        <f t="shared" si="11"/>
        <v>0</v>
      </c>
      <c r="F75" s="245">
        <f t="shared" si="11"/>
        <v>0</v>
      </c>
      <c r="G75" s="245">
        <f t="shared" si="11"/>
        <v>0</v>
      </c>
      <c r="H75" s="245">
        <f t="shared" si="11"/>
        <v>0</v>
      </c>
      <c r="I75" s="245">
        <f t="shared" si="11"/>
        <v>0</v>
      </c>
      <c r="J75" s="245">
        <f t="shared" si="11"/>
        <v>0</v>
      </c>
      <c r="K75" s="245">
        <f t="shared" si="11"/>
        <v>0</v>
      </c>
      <c r="L75" s="245">
        <f t="shared" si="11"/>
        <v>0</v>
      </c>
      <c r="M75" s="245">
        <f t="shared" si="11"/>
        <v>0</v>
      </c>
      <c r="N75" s="245">
        <f t="shared" si="11"/>
        <v>0</v>
      </c>
      <c r="O75" s="150">
        <f t="shared" si="9"/>
        <v>0</v>
      </c>
    </row>
    <row r="76" spans="1:15" ht="12" thickBot="1" x14ac:dyDescent="0.25">
      <c r="A76">
        <v>5</v>
      </c>
      <c r="B76" s="118">
        <v>2032</v>
      </c>
      <c r="C76" s="245">
        <f t="shared" ref="C76:N76" si="12">IFERROR(C14/C35,0)</f>
        <v>0</v>
      </c>
      <c r="D76" s="245">
        <f t="shared" si="12"/>
        <v>0</v>
      </c>
      <c r="E76" s="245">
        <f t="shared" si="12"/>
        <v>0</v>
      </c>
      <c r="F76" s="245">
        <f t="shared" si="12"/>
        <v>0</v>
      </c>
      <c r="G76" s="245">
        <f t="shared" si="12"/>
        <v>0</v>
      </c>
      <c r="H76" s="245">
        <f t="shared" si="12"/>
        <v>0</v>
      </c>
      <c r="I76" s="245">
        <f t="shared" si="12"/>
        <v>0</v>
      </c>
      <c r="J76" s="245">
        <f t="shared" si="12"/>
        <v>0</v>
      </c>
      <c r="K76" s="245">
        <f t="shared" si="12"/>
        <v>0</v>
      </c>
      <c r="L76" s="245">
        <f t="shared" si="12"/>
        <v>0</v>
      </c>
      <c r="M76" s="245">
        <f t="shared" si="12"/>
        <v>0</v>
      </c>
      <c r="N76" s="245">
        <f t="shared" si="12"/>
        <v>0</v>
      </c>
      <c r="O76" s="150">
        <f t="shared" si="9"/>
        <v>0</v>
      </c>
    </row>
    <row r="77" spans="1:15" ht="12" thickBot="1" x14ac:dyDescent="0.25">
      <c r="A77">
        <v>6</v>
      </c>
      <c r="B77" s="118">
        <v>2033</v>
      </c>
      <c r="C77" s="245">
        <f t="shared" ref="C77:N77" si="13">IFERROR(C15/C36,0)</f>
        <v>0</v>
      </c>
      <c r="D77" s="245">
        <f t="shared" si="13"/>
        <v>0</v>
      </c>
      <c r="E77" s="245">
        <f t="shared" si="13"/>
        <v>0</v>
      </c>
      <c r="F77" s="245">
        <f t="shared" si="13"/>
        <v>0</v>
      </c>
      <c r="G77" s="245">
        <f t="shared" si="13"/>
        <v>0</v>
      </c>
      <c r="H77" s="245">
        <f t="shared" si="13"/>
        <v>0</v>
      </c>
      <c r="I77" s="245">
        <f t="shared" si="13"/>
        <v>0</v>
      </c>
      <c r="J77" s="245">
        <f t="shared" si="13"/>
        <v>0</v>
      </c>
      <c r="K77" s="245">
        <f t="shared" si="13"/>
        <v>0</v>
      </c>
      <c r="L77" s="245">
        <f t="shared" si="13"/>
        <v>0</v>
      </c>
      <c r="M77" s="245">
        <f t="shared" si="13"/>
        <v>0</v>
      </c>
      <c r="N77" s="245">
        <f t="shared" si="13"/>
        <v>0</v>
      </c>
      <c r="O77" s="150">
        <f t="shared" si="9"/>
        <v>0</v>
      </c>
    </row>
    <row r="78" spans="1:15" ht="12" thickBot="1" x14ac:dyDescent="0.25">
      <c r="A78">
        <v>7</v>
      </c>
      <c r="B78" s="118">
        <v>2034</v>
      </c>
      <c r="C78" s="245">
        <f t="shared" ref="C78:N78" si="14">IFERROR(C16/C37,0)</f>
        <v>0</v>
      </c>
      <c r="D78" s="245">
        <f t="shared" si="14"/>
        <v>0</v>
      </c>
      <c r="E78" s="245">
        <f t="shared" si="14"/>
        <v>0</v>
      </c>
      <c r="F78" s="245">
        <f t="shared" si="14"/>
        <v>0</v>
      </c>
      <c r="G78" s="245">
        <f t="shared" si="14"/>
        <v>0</v>
      </c>
      <c r="H78" s="245">
        <f t="shared" si="14"/>
        <v>0</v>
      </c>
      <c r="I78" s="245">
        <f t="shared" si="14"/>
        <v>0</v>
      </c>
      <c r="J78" s="245">
        <f t="shared" si="14"/>
        <v>0</v>
      </c>
      <c r="K78" s="245">
        <f t="shared" si="14"/>
        <v>0</v>
      </c>
      <c r="L78" s="245">
        <f t="shared" si="14"/>
        <v>0</v>
      </c>
      <c r="M78" s="245">
        <f t="shared" si="14"/>
        <v>0</v>
      </c>
      <c r="N78" s="245">
        <f t="shared" si="14"/>
        <v>0</v>
      </c>
      <c r="O78" s="150">
        <f t="shared" si="9"/>
        <v>0</v>
      </c>
    </row>
    <row r="79" spans="1:15" ht="12" thickBot="1" x14ac:dyDescent="0.25">
      <c r="A79">
        <v>8</v>
      </c>
      <c r="B79" s="118">
        <v>2035</v>
      </c>
      <c r="C79" s="245">
        <f t="shared" ref="C79:N79" si="15">IFERROR(C17/C38,0)</f>
        <v>0</v>
      </c>
      <c r="D79" s="245">
        <f t="shared" si="15"/>
        <v>0</v>
      </c>
      <c r="E79" s="245">
        <f t="shared" si="15"/>
        <v>0</v>
      </c>
      <c r="F79" s="245">
        <f t="shared" si="15"/>
        <v>0</v>
      </c>
      <c r="G79" s="245">
        <f t="shared" si="15"/>
        <v>0</v>
      </c>
      <c r="H79" s="245">
        <f t="shared" si="15"/>
        <v>0</v>
      </c>
      <c r="I79" s="245">
        <f t="shared" si="15"/>
        <v>0</v>
      </c>
      <c r="J79" s="245">
        <f t="shared" si="15"/>
        <v>0</v>
      </c>
      <c r="K79" s="245">
        <f t="shared" si="15"/>
        <v>0</v>
      </c>
      <c r="L79" s="245">
        <f t="shared" si="15"/>
        <v>0</v>
      </c>
      <c r="M79" s="245">
        <f t="shared" si="15"/>
        <v>0</v>
      </c>
      <c r="N79" s="245">
        <f t="shared" si="15"/>
        <v>0</v>
      </c>
      <c r="O79" s="150">
        <f t="shared" si="9"/>
        <v>0</v>
      </c>
    </row>
    <row r="80" spans="1:15" ht="12" thickBot="1" x14ac:dyDescent="0.25">
      <c r="A80">
        <v>9</v>
      </c>
      <c r="B80" s="118">
        <v>2036</v>
      </c>
      <c r="C80" s="245">
        <f t="shared" ref="C80:N80" si="16">IFERROR(C18/C39,0)</f>
        <v>0</v>
      </c>
      <c r="D80" s="245">
        <f t="shared" si="16"/>
        <v>0</v>
      </c>
      <c r="E80" s="245">
        <f t="shared" si="16"/>
        <v>0</v>
      </c>
      <c r="F80" s="245">
        <f t="shared" si="16"/>
        <v>0</v>
      </c>
      <c r="G80" s="245">
        <f t="shared" si="16"/>
        <v>0</v>
      </c>
      <c r="H80" s="245">
        <f t="shared" si="16"/>
        <v>0</v>
      </c>
      <c r="I80" s="245">
        <f t="shared" si="16"/>
        <v>0</v>
      </c>
      <c r="J80" s="245">
        <f t="shared" si="16"/>
        <v>0</v>
      </c>
      <c r="K80" s="245">
        <f t="shared" si="16"/>
        <v>0</v>
      </c>
      <c r="L80" s="245">
        <f t="shared" si="16"/>
        <v>0</v>
      </c>
      <c r="M80" s="245">
        <f t="shared" si="16"/>
        <v>0</v>
      </c>
      <c r="N80" s="245">
        <f t="shared" si="16"/>
        <v>0</v>
      </c>
      <c r="O80" s="150">
        <f t="shared" si="9"/>
        <v>0</v>
      </c>
    </row>
    <row r="81" spans="1:32" ht="12" thickBot="1" x14ac:dyDescent="0.25">
      <c r="A81">
        <v>10</v>
      </c>
      <c r="B81" s="118">
        <v>2037</v>
      </c>
      <c r="C81" s="245">
        <f t="shared" ref="C81:N81" si="17">IFERROR(C19/C40,0)</f>
        <v>0</v>
      </c>
      <c r="D81" s="245">
        <f t="shared" si="17"/>
        <v>0</v>
      </c>
      <c r="E81" s="245">
        <f t="shared" si="17"/>
        <v>0</v>
      </c>
      <c r="F81" s="245">
        <f t="shared" si="17"/>
        <v>0</v>
      </c>
      <c r="G81" s="245">
        <f t="shared" si="17"/>
        <v>0</v>
      </c>
      <c r="H81" s="245">
        <f t="shared" si="17"/>
        <v>0</v>
      </c>
      <c r="I81" s="245">
        <f t="shared" si="17"/>
        <v>0</v>
      </c>
      <c r="J81" s="245">
        <f t="shared" si="17"/>
        <v>0</v>
      </c>
      <c r="K81" s="245">
        <f t="shared" si="17"/>
        <v>0</v>
      </c>
      <c r="L81" s="245">
        <f t="shared" si="17"/>
        <v>0</v>
      </c>
      <c r="M81" s="245">
        <f t="shared" si="17"/>
        <v>0</v>
      </c>
      <c r="N81" s="245">
        <f t="shared" si="17"/>
        <v>0</v>
      </c>
      <c r="O81" s="150">
        <f t="shared" si="9"/>
        <v>0</v>
      </c>
    </row>
    <row r="82" spans="1:32" ht="12" thickBot="1" x14ac:dyDescent="0.25">
      <c r="A82">
        <v>11</v>
      </c>
      <c r="B82" s="118">
        <v>2038</v>
      </c>
      <c r="C82" s="245">
        <f t="shared" ref="C82:N82" si="18">IFERROR(C20/C41,0)</f>
        <v>0</v>
      </c>
      <c r="D82" s="245">
        <f t="shared" si="18"/>
        <v>0</v>
      </c>
      <c r="E82" s="245">
        <f t="shared" si="18"/>
        <v>0</v>
      </c>
      <c r="F82" s="245">
        <f t="shared" si="18"/>
        <v>0</v>
      </c>
      <c r="G82" s="245">
        <f t="shared" si="18"/>
        <v>0</v>
      </c>
      <c r="H82" s="245">
        <f t="shared" si="18"/>
        <v>0</v>
      </c>
      <c r="I82" s="245">
        <f t="shared" si="18"/>
        <v>0</v>
      </c>
      <c r="J82" s="245">
        <f t="shared" si="18"/>
        <v>0</v>
      </c>
      <c r="K82" s="245">
        <f t="shared" si="18"/>
        <v>0</v>
      </c>
      <c r="L82" s="245">
        <f t="shared" si="18"/>
        <v>0</v>
      </c>
      <c r="M82" s="245">
        <f t="shared" si="18"/>
        <v>0</v>
      </c>
      <c r="N82" s="245">
        <f t="shared" si="18"/>
        <v>0</v>
      </c>
      <c r="O82" s="150">
        <f t="shared" si="9"/>
        <v>0</v>
      </c>
    </row>
    <row r="83" spans="1:32" ht="12" thickBot="1" x14ac:dyDescent="0.25">
      <c r="A83">
        <v>12</v>
      </c>
      <c r="B83" s="118">
        <v>2039</v>
      </c>
      <c r="C83" s="245">
        <f t="shared" ref="C83:N83" si="19">IFERROR(C21/C42,0)</f>
        <v>0</v>
      </c>
      <c r="D83" s="245">
        <f t="shared" si="19"/>
        <v>0</v>
      </c>
      <c r="E83" s="245">
        <f t="shared" si="19"/>
        <v>0</v>
      </c>
      <c r="F83" s="245">
        <f t="shared" si="19"/>
        <v>0</v>
      </c>
      <c r="G83" s="245">
        <f t="shared" si="19"/>
        <v>0</v>
      </c>
      <c r="H83" s="245">
        <f t="shared" si="19"/>
        <v>0</v>
      </c>
      <c r="I83" s="245">
        <f t="shared" si="19"/>
        <v>0</v>
      </c>
      <c r="J83" s="245">
        <f t="shared" si="19"/>
        <v>0</v>
      </c>
      <c r="K83" s="245">
        <f t="shared" si="19"/>
        <v>0</v>
      </c>
      <c r="L83" s="245">
        <f t="shared" si="19"/>
        <v>0</v>
      </c>
      <c r="M83" s="245">
        <f t="shared" si="19"/>
        <v>0</v>
      </c>
      <c r="N83" s="245">
        <f t="shared" si="19"/>
        <v>0</v>
      </c>
      <c r="O83" s="150">
        <f t="shared" si="9"/>
        <v>0</v>
      </c>
    </row>
    <row r="84" spans="1:32" ht="13.8" thickBot="1" x14ac:dyDescent="0.3">
      <c r="A84">
        <v>13</v>
      </c>
      <c r="B84" s="118">
        <v>2040</v>
      </c>
      <c r="C84" s="245">
        <f t="shared" ref="C84:N84" si="20">IFERROR(C22/C43,0)</f>
        <v>0</v>
      </c>
      <c r="D84" s="245">
        <f t="shared" si="20"/>
        <v>0</v>
      </c>
      <c r="E84" s="245">
        <f t="shared" si="20"/>
        <v>0</v>
      </c>
      <c r="F84" s="245">
        <f t="shared" si="20"/>
        <v>0</v>
      </c>
      <c r="G84" s="245">
        <f t="shared" si="20"/>
        <v>0</v>
      </c>
      <c r="H84" s="245">
        <f t="shared" si="20"/>
        <v>0</v>
      </c>
      <c r="I84" s="245">
        <f t="shared" si="20"/>
        <v>0</v>
      </c>
      <c r="J84" s="245">
        <f t="shared" si="20"/>
        <v>0</v>
      </c>
      <c r="K84" s="245">
        <f t="shared" si="20"/>
        <v>0</v>
      </c>
      <c r="L84" s="245">
        <f t="shared" si="20"/>
        <v>0</v>
      </c>
      <c r="M84" s="245">
        <f t="shared" si="20"/>
        <v>0</v>
      </c>
      <c r="N84" s="245">
        <f t="shared" si="20"/>
        <v>0</v>
      </c>
      <c r="O84" s="150">
        <f t="shared" si="9"/>
        <v>0</v>
      </c>
      <c r="AE84" s="116"/>
      <c r="AF84" s="116"/>
    </row>
    <row r="85" spans="1:32" ht="12" thickBot="1" x14ac:dyDescent="0.25">
      <c r="A85">
        <v>14</v>
      </c>
      <c r="B85" s="118">
        <v>2041</v>
      </c>
      <c r="C85" s="245">
        <f t="shared" ref="C85:N85" si="21">IFERROR(C23/C44,0)</f>
        <v>0</v>
      </c>
      <c r="D85" s="245">
        <f t="shared" si="21"/>
        <v>0</v>
      </c>
      <c r="E85" s="245">
        <f t="shared" si="21"/>
        <v>0</v>
      </c>
      <c r="F85" s="245">
        <f t="shared" si="21"/>
        <v>0</v>
      </c>
      <c r="G85" s="245">
        <f t="shared" si="21"/>
        <v>0</v>
      </c>
      <c r="H85" s="245">
        <f t="shared" si="21"/>
        <v>0</v>
      </c>
      <c r="I85" s="245">
        <f t="shared" si="21"/>
        <v>0</v>
      </c>
      <c r="J85" s="245">
        <f t="shared" si="21"/>
        <v>0</v>
      </c>
      <c r="K85" s="245">
        <f t="shared" si="21"/>
        <v>0</v>
      </c>
      <c r="L85" s="245">
        <f t="shared" si="21"/>
        <v>0</v>
      </c>
      <c r="M85" s="245">
        <f t="shared" si="21"/>
        <v>0</v>
      </c>
      <c r="N85" s="245">
        <f t="shared" si="21"/>
        <v>0</v>
      </c>
      <c r="O85" s="150">
        <f t="shared" si="9"/>
        <v>0</v>
      </c>
    </row>
    <row r="86" spans="1:32" x14ac:dyDescent="0.2">
      <c r="C86" s="37"/>
      <c r="O86" s="2"/>
    </row>
    <row r="87" spans="1:32" ht="12.6" x14ac:dyDescent="0.2">
      <c r="A87" s="151" t="s">
        <v>96</v>
      </c>
      <c r="B87" s="383"/>
      <c r="C87" s="150">
        <f>SUM(C72:C85)</f>
        <v>0</v>
      </c>
      <c r="D87" s="150">
        <f t="shared" ref="D87:N87" si="22">SUM(D72:D85)</f>
        <v>0</v>
      </c>
      <c r="E87" s="150">
        <f t="shared" si="22"/>
        <v>0</v>
      </c>
      <c r="F87" s="150">
        <f t="shared" si="22"/>
        <v>0</v>
      </c>
      <c r="G87" s="150">
        <f t="shared" si="22"/>
        <v>0</v>
      </c>
      <c r="H87" s="150">
        <f t="shared" si="22"/>
        <v>0</v>
      </c>
      <c r="I87" s="150">
        <f t="shared" si="22"/>
        <v>0</v>
      </c>
      <c r="J87" s="150">
        <f t="shared" si="22"/>
        <v>0</v>
      </c>
      <c r="K87" s="150">
        <f t="shared" si="22"/>
        <v>0</v>
      </c>
      <c r="L87" s="150">
        <f t="shared" si="22"/>
        <v>0</v>
      </c>
      <c r="M87" s="150">
        <f t="shared" si="22"/>
        <v>0</v>
      </c>
      <c r="N87" s="150">
        <f t="shared" si="22"/>
        <v>0</v>
      </c>
      <c r="O87" s="150">
        <f>SUM(O72:O85)</f>
        <v>0</v>
      </c>
    </row>
    <row r="96" spans="1:32" ht="16.2" x14ac:dyDescent="0.3">
      <c r="A96" s="1"/>
    </row>
    <row r="98" spans="1:17" ht="12.75" customHeight="1" x14ac:dyDescent="0.25">
      <c r="B98" s="116"/>
      <c r="C98" s="2"/>
      <c r="D98" s="238"/>
      <c r="E98" s="238"/>
      <c r="F98" s="238"/>
      <c r="G98" s="238"/>
      <c r="H98" s="238"/>
      <c r="I98" s="238"/>
      <c r="J98" s="147"/>
      <c r="K98" s="147"/>
      <c r="L98" s="147"/>
      <c r="M98" s="147"/>
      <c r="N98" s="147"/>
      <c r="O98" s="147"/>
      <c r="P98" s="147"/>
      <c r="Q98" s="430"/>
    </row>
    <row r="99" spans="1:17" ht="13.2" x14ac:dyDescent="0.25">
      <c r="A99" s="116"/>
      <c r="B99" s="116"/>
      <c r="C99" s="116"/>
      <c r="D99" s="238"/>
      <c r="E99" s="238"/>
      <c r="F99" s="238"/>
      <c r="G99" s="238"/>
      <c r="H99" s="238"/>
      <c r="I99" s="238"/>
      <c r="J99" s="147"/>
      <c r="K99" s="147"/>
      <c r="L99" s="147"/>
      <c r="M99" s="147"/>
      <c r="N99" s="147"/>
      <c r="O99" s="147"/>
      <c r="P99" s="147"/>
      <c r="Q99" s="430"/>
    </row>
    <row r="100" spans="1:17" ht="13.2" x14ac:dyDescent="0.25">
      <c r="B100" s="116"/>
      <c r="C100" s="37"/>
      <c r="D100" s="239"/>
      <c r="E100" s="239"/>
      <c r="F100" s="239"/>
      <c r="G100" s="239"/>
      <c r="H100" s="239"/>
      <c r="I100" s="239"/>
    </row>
    <row r="101" spans="1:17" ht="13.2" x14ac:dyDescent="0.25">
      <c r="B101" s="116"/>
      <c r="C101" s="37"/>
      <c r="D101" s="239"/>
      <c r="E101" s="239"/>
      <c r="F101" s="239"/>
      <c r="G101" s="239"/>
      <c r="H101" s="239"/>
      <c r="I101" s="239"/>
      <c r="Q101" s="120"/>
    </row>
    <row r="102" spans="1:17" ht="13.2" x14ac:dyDescent="0.25">
      <c r="B102" s="116"/>
      <c r="C102" s="37"/>
      <c r="D102" s="239"/>
      <c r="E102" s="239"/>
      <c r="F102" s="239"/>
      <c r="G102" s="239"/>
      <c r="H102" s="239"/>
      <c r="I102" s="239"/>
      <c r="J102" s="240"/>
      <c r="K102" s="241"/>
      <c r="L102" s="120"/>
      <c r="M102" s="242"/>
      <c r="N102" s="226"/>
      <c r="O102" s="120"/>
      <c r="P102" s="226"/>
      <c r="Q102" s="120"/>
    </row>
    <row r="103" spans="1:17" ht="13.2" x14ac:dyDescent="0.25">
      <c r="B103" s="116"/>
      <c r="C103" s="37"/>
      <c r="D103" s="239"/>
      <c r="E103" s="239"/>
      <c r="F103" s="239"/>
      <c r="G103" s="239"/>
      <c r="H103" s="239"/>
      <c r="I103" s="239"/>
      <c r="J103" s="240"/>
      <c r="K103" s="241"/>
      <c r="L103" s="120"/>
      <c r="M103" s="242"/>
      <c r="N103" s="226"/>
      <c r="O103" s="120"/>
      <c r="P103" s="226"/>
      <c r="Q103" s="120"/>
    </row>
    <row r="104" spans="1:17" ht="13.2" x14ac:dyDescent="0.25">
      <c r="B104" s="116"/>
      <c r="C104" s="37"/>
      <c r="D104" s="239"/>
      <c r="E104" s="239"/>
      <c r="F104" s="239"/>
      <c r="G104" s="239"/>
      <c r="H104" s="239"/>
      <c r="I104" s="239"/>
      <c r="J104" s="240"/>
      <c r="K104" s="241"/>
      <c r="L104" s="120"/>
      <c r="M104" s="242"/>
      <c r="N104" s="226"/>
      <c r="O104" s="120"/>
      <c r="P104" s="226"/>
      <c r="Q104" s="120"/>
    </row>
    <row r="105" spans="1:17" ht="13.2" x14ac:dyDescent="0.25">
      <c r="B105" s="116"/>
      <c r="C105" s="37"/>
      <c r="D105" s="239"/>
      <c r="E105" s="239"/>
      <c r="F105" s="239"/>
      <c r="G105" s="239"/>
      <c r="H105" s="239"/>
      <c r="I105" s="239"/>
      <c r="J105" s="240"/>
      <c r="K105" s="241"/>
      <c r="L105" s="120"/>
      <c r="M105" s="242"/>
      <c r="N105" s="226"/>
      <c r="O105" s="120"/>
      <c r="P105" s="226"/>
      <c r="Q105" s="120"/>
    </row>
    <row r="106" spans="1:17" ht="13.2" x14ac:dyDescent="0.25">
      <c r="B106" s="116"/>
      <c r="C106" s="37"/>
      <c r="D106" s="239"/>
      <c r="E106" s="239"/>
      <c r="F106" s="239"/>
      <c r="G106" s="239"/>
      <c r="H106" s="239"/>
      <c r="I106" s="239"/>
      <c r="J106" s="240"/>
      <c r="K106" s="241"/>
      <c r="L106" s="120"/>
      <c r="M106" s="242"/>
      <c r="N106" s="226"/>
      <c r="O106" s="120"/>
      <c r="P106" s="226"/>
      <c r="Q106" s="120"/>
    </row>
    <row r="107" spans="1:17" ht="13.2" x14ac:dyDescent="0.25">
      <c r="B107" s="116"/>
      <c r="C107" s="37"/>
      <c r="D107" s="239"/>
      <c r="E107" s="239"/>
      <c r="F107" s="239"/>
      <c r="G107" s="239"/>
      <c r="H107" s="239"/>
      <c r="I107" s="239"/>
      <c r="J107" s="240"/>
      <c r="K107" s="241"/>
      <c r="L107" s="120"/>
      <c r="M107" s="242"/>
      <c r="N107" s="226"/>
      <c r="O107" s="120"/>
      <c r="P107" s="226"/>
      <c r="Q107" s="120"/>
    </row>
    <row r="108" spans="1:17" ht="13.2" x14ac:dyDescent="0.25">
      <c r="B108" s="116"/>
      <c r="C108" s="37"/>
      <c r="D108" s="239"/>
      <c r="E108" s="239"/>
      <c r="F108" s="239"/>
      <c r="G108" s="239"/>
      <c r="H108" s="239"/>
      <c r="I108" s="239"/>
      <c r="J108" s="240"/>
      <c r="K108" s="241"/>
      <c r="L108" s="120"/>
      <c r="M108" s="242"/>
      <c r="N108" s="226"/>
      <c r="O108" s="120"/>
      <c r="P108" s="226"/>
      <c r="Q108" s="120"/>
    </row>
    <row r="109" spans="1:17" ht="13.2" x14ac:dyDescent="0.25">
      <c r="B109" s="116"/>
      <c r="C109" s="37"/>
      <c r="D109" s="239"/>
      <c r="E109" s="239"/>
      <c r="F109" s="239"/>
      <c r="G109" s="239"/>
      <c r="H109" s="239"/>
      <c r="I109" s="239"/>
      <c r="J109" s="240"/>
      <c r="K109" s="241"/>
      <c r="L109" s="120"/>
      <c r="M109" s="242"/>
      <c r="N109" s="226"/>
      <c r="O109" s="120"/>
      <c r="P109" s="226"/>
      <c r="Q109" s="120"/>
    </row>
    <row r="110" spans="1:17" ht="13.2" x14ac:dyDescent="0.25">
      <c r="B110" s="116"/>
      <c r="C110" s="37"/>
      <c r="D110" s="239"/>
      <c r="E110" s="239"/>
      <c r="F110" s="239"/>
      <c r="G110" s="239"/>
      <c r="H110" s="239"/>
      <c r="I110" s="239"/>
      <c r="J110" s="240"/>
      <c r="K110" s="241"/>
      <c r="L110" s="120"/>
      <c r="M110" s="242"/>
      <c r="N110" s="226"/>
      <c r="O110" s="120"/>
      <c r="P110" s="226"/>
      <c r="Q110" s="120"/>
    </row>
    <row r="111" spans="1:17" ht="13.2" x14ac:dyDescent="0.25">
      <c r="B111" s="116"/>
      <c r="C111" s="37"/>
      <c r="D111" s="239"/>
      <c r="E111" s="239"/>
      <c r="F111" s="239"/>
      <c r="G111" s="239"/>
      <c r="H111" s="239"/>
      <c r="I111" s="239"/>
      <c r="J111" s="240"/>
      <c r="K111" s="241"/>
      <c r="L111" s="120"/>
      <c r="M111" s="242"/>
      <c r="N111" s="226"/>
      <c r="O111" s="120"/>
      <c r="P111" s="226"/>
      <c r="Q111" s="120"/>
    </row>
    <row r="112" spans="1:17" ht="13.2" x14ac:dyDescent="0.25">
      <c r="B112" s="116"/>
      <c r="C112" s="37"/>
      <c r="D112" s="239"/>
      <c r="E112" s="239"/>
      <c r="F112" s="239"/>
      <c r="G112" s="239"/>
      <c r="H112" s="239"/>
      <c r="I112" s="239"/>
      <c r="J112" s="240"/>
      <c r="K112" s="241"/>
      <c r="L112" s="120"/>
      <c r="M112" s="242"/>
      <c r="N112" s="226"/>
      <c r="O112" s="120"/>
      <c r="P112" s="226"/>
      <c r="Q112" s="120"/>
    </row>
    <row r="113" spans="1:17" ht="13.2" x14ac:dyDescent="0.25">
      <c r="B113" s="116"/>
      <c r="C113" s="37"/>
      <c r="D113" s="239"/>
      <c r="E113" s="239"/>
      <c r="F113" s="239"/>
      <c r="G113" s="239"/>
      <c r="H113" s="239"/>
      <c r="I113" s="239"/>
      <c r="J113" s="240"/>
      <c r="K113" s="241"/>
      <c r="L113" s="120"/>
      <c r="M113" s="242"/>
      <c r="N113" s="226"/>
      <c r="O113" s="120"/>
      <c r="P113" s="226"/>
      <c r="Q113" s="120"/>
    </row>
    <row r="114" spans="1:17" ht="13.2" x14ac:dyDescent="0.25">
      <c r="B114" s="116"/>
      <c r="C114" s="37"/>
      <c r="D114" s="239"/>
      <c r="E114" s="239"/>
      <c r="F114" s="239"/>
      <c r="G114" s="239"/>
      <c r="H114" s="239"/>
      <c r="I114" s="239"/>
      <c r="J114" s="240"/>
      <c r="K114" s="241"/>
      <c r="L114" s="120"/>
      <c r="M114" s="242"/>
      <c r="N114" s="226"/>
      <c r="O114" s="120"/>
      <c r="P114" s="226"/>
      <c r="Q114" s="120"/>
    </row>
    <row r="115" spans="1:17" ht="13.2" x14ac:dyDescent="0.25">
      <c r="A115" s="149"/>
      <c r="B115" s="243"/>
      <c r="C115" s="153"/>
      <c r="D115" s="244"/>
      <c r="E115" s="244"/>
      <c r="F115" s="244"/>
      <c r="G115" s="244"/>
      <c r="H115" s="244"/>
      <c r="I115" s="244"/>
      <c r="O115" s="153"/>
      <c r="Q115" s="153"/>
    </row>
    <row r="146" spans="1:17" ht="16.2" x14ac:dyDescent="0.3">
      <c r="A146" s="1"/>
    </row>
    <row r="149" spans="1:17" ht="12.75" customHeight="1" x14ac:dyDescent="0.25">
      <c r="B149" s="116"/>
      <c r="C149" s="116"/>
      <c r="D149" s="238"/>
      <c r="E149" s="238"/>
      <c r="F149" s="238"/>
      <c r="G149" s="238"/>
      <c r="H149" s="238"/>
      <c r="I149" s="238"/>
      <c r="J149" s="147"/>
      <c r="K149" s="147"/>
      <c r="L149" s="147"/>
      <c r="M149" s="147"/>
      <c r="N149" s="147"/>
      <c r="O149" s="147"/>
      <c r="P149" s="147"/>
      <c r="Q149" s="430"/>
    </row>
    <row r="150" spans="1:17" ht="13.2" x14ac:dyDescent="0.25">
      <c r="A150" s="116"/>
      <c r="B150" s="116"/>
      <c r="C150" s="116"/>
      <c r="D150" s="238"/>
      <c r="E150" s="238"/>
      <c r="F150" s="238"/>
      <c r="G150" s="238"/>
      <c r="H150" s="238"/>
      <c r="I150" s="238"/>
      <c r="J150" s="147"/>
      <c r="K150" s="147"/>
      <c r="L150" s="147"/>
      <c r="M150" s="147"/>
      <c r="N150" s="147"/>
      <c r="O150" s="147"/>
      <c r="P150" s="147"/>
      <c r="Q150" s="430"/>
    </row>
    <row r="151" spans="1:17" ht="13.2" x14ac:dyDescent="0.25">
      <c r="B151" s="116"/>
      <c r="C151" s="37"/>
      <c r="D151" s="239"/>
      <c r="E151" s="239"/>
      <c r="F151" s="239"/>
      <c r="G151" s="239"/>
      <c r="H151" s="239"/>
      <c r="I151" s="239"/>
    </row>
    <row r="152" spans="1:17" ht="13.2" x14ac:dyDescent="0.25">
      <c r="B152" s="116"/>
      <c r="C152" s="37"/>
      <c r="D152" s="239"/>
      <c r="E152" s="239"/>
      <c r="F152" s="239"/>
      <c r="G152" s="239"/>
      <c r="H152" s="239"/>
      <c r="I152" s="239"/>
      <c r="Q152" s="120"/>
    </row>
    <row r="153" spans="1:17" ht="13.2" x14ac:dyDescent="0.25">
      <c r="B153" s="116"/>
      <c r="C153" s="37"/>
      <c r="D153" s="239"/>
      <c r="E153" s="239"/>
      <c r="F153" s="239"/>
      <c r="G153" s="239"/>
      <c r="H153" s="239"/>
      <c r="I153" s="239"/>
      <c r="J153" s="240"/>
      <c r="K153" s="241"/>
      <c r="L153" s="120"/>
      <c r="M153" s="242"/>
      <c r="N153" s="226"/>
      <c r="O153" s="120"/>
      <c r="P153" s="226"/>
      <c r="Q153" s="120"/>
    </row>
    <row r="154" spans="1:17" ht="13.2" x14ac:dyDescent="0.25">
      <c r="B154" s="116"/>
      <c r="C154" s="37"/>
      <c r="D154" s="239"/>
      <c r="E154" s="239"/>
      <c r="F154" s="239"/>
      <c r="G154" s="239"/>
      <c r="H154" s="239"/>
      <c r="I154" s="239"/>
      <c r="J154" s="240"/>
      <c r="K154" s="241"/>
      <c r="L154" s="120"/>
      <c r="M154" s="242"/>
      <c r="N154" s="226"/>
      <c r="O154" s="120"/>
      <c r="P154" s="226"/>
      <c r="Q154" s="120"/>
    </row>
    <row r="155" spans="1:17" ht="13.2" x14ac:dyDescent="0.25">
      <c r="B155" s="116"/>
      <c r="C155" s="37"/>
      <c r="D155" s="239"/>
      <c r="E155" s="239"/>
      <c r="F155" s="239"/>
      <c r="G155" s="239"/>
      <c r="H155" s="239"/>
      <c r="I155" s="239"/>
      <c r="J155" s="240"/>
      <c r="K155" s="241"/>
      <c r="L155" s="120"/>
      <c r="M155" s="242"/>
      <c r="N155" s="226"/>
      <c r="O155" s="120"/>
      <c r="P155" s="226"/>
      <c r="Q155" s="120"/>
    </row>
    <row r="156" spans="1:17" ht="13.2" x14ac:dyDescent="0.25">
      <c r="B156" s="116"/>
      <c r="C156" s="37"/>
      <c r="D156" s="239"/>
      <c r="E156" s="239"/>
      <c r="F156" s="239"/>
      <c r="G156" s="239"/>
      <c r="H156" s="239"/>
      <c r="I156" s="239"/>
      <c r="J156" s="240"/>
      <c r="K156" s="241"/>
      <c r="L156" s="120"/>
      <c r="M156" s="242"/>
      <c r="N156" s="226"/>
      <c r="O156" s="120"/>
      <c r="P156" s="226"/>
      <c r="Q156" s="120"/>
    </row>
    <row r="157" spans="1:17" ht="13.2" x14ac:dyDescent="0.25">
      <c r="B157" s="116"/>
      <c r="C157" s="37"/>
      <c r="D157" s="239"/>
      <c r="E157" s="239"/>
      <c r="F157" s="239"/>
      <c r="G157" s="239"/>
      <c r="H157" s="239"/>
      <c r="I157" s="239"/>
      <c r="J157" s="240"/>
      <c r="K157" s="241"/>
      <c r="L157" s="120"/>
      <c r="M157" s="242"/>
      <c r="N157" s="226"/>
      <c r="O157" s="120"/>
      <c r="P157" s="226"/>
      <c r="Q157" s="120"/>
    </row>
    <row r="158" spans="1:17" ht="13.2" x14ac:dyDescent="0.25">
      <c r="B158" s="116"/>
      <c r="C158" s="37"/>
      <c r="D158" s="239"/>
      <c r="E158" s="239"/>
      <c r="F158" s="239"/>
      <c r="G158" s="239"/>
      <c r="H158" s="239"/>
      <c r="I158" s="239"/>
      <c r="J158" s="240"/>
      <c r="K158" s="241"/>
      <c r="L158" s="120"/>
      <c r="M158" s="242"/>
      <c r="N158" s="226"/>
      <c r="O158" s="120"/>
      <c r="P158" s="226"/>
      <c r="Q158" s="120"/>
    </row>
    <row r="159" spans="1:17" ht="13.2" x14ac:dyDescent="0.25">
      <c r="B159" s="116"/>
      <c r="C159" s="37"/>
      <c r="D159" s="239"/>
      <c r="E159" s="239"/>
      <c r="F159" s="239"/>
      <c r="G159" s="239"/>
      <c r="H159" s="239"/>
      <c r="I159" s="239"/>
      <c r="J159" s="240"/>
      <c r="K159" s="241"/>
      <c r="L159" s="120"/>
      <c r="M159" s="242"/>
      <c r="N159" s="226"/>
      <c r="O159" s="120"/>
      <c r="P159" s="226"/>
      <c r="Q159" s="120"/>
    </row>
    <row r="160" spans="1:17" ht="13.2" x14ac:dyDescent="0.25">
      <c r="B160" s="116"/>
      <c r="C160" s="37"/>
      <c r="D160" s="239"/>
      <c r="E160" s="239"/>
      <c r="F160" s="239"/>
      <c r="G160" s="239"/>
      <c r="H160" s="239"/>
      <c r="I160" s="239"/>
      <c r="J160" s="240"/>
      <c r="K160" s="241"/>
      <c r="L160" s="120"/>
      <c r="M160" s="242"/>
      <c r="N160" s="226"/>
      <c r="O160" s="120"/>
      <c r="P160" s="226"/>
      <c r="Q160" s="120"/>
    </row>
    <row r="161" spans="1:17" ht="13.2" x14ac:dyDescent="0.25">
      <c r="B161" s="116"/>
      <c r="C161" s="37"/>
      <c r="D161" s="239"/>
      <c r="E161" s="239"/>
      <c r="F161" s="239"/>
      <c r="G161" s="239"/>
      <c r="H161" s="239"/>
      <c r="I161" s="239"/>
      <c r="J161" s="240"/>
      <c r="K161" s="241"/>
      <c r="L161" s="120"/>
      <c r="M161" s="242"/>
      <c r="N161" s="226"/>
      <c r="O161" s="120"/>
      <c r="P161" s="226"/>
      <c r="Q161" s="120"/>
    </row>
    <row r="162" spans="1:17" ht="13.2" x14ac:dyDescent="0.25">
      <c r="B162" s="116"/>
      <c r="C162" s="37"/>
      <c r="D162" s="239"/>
      <c r="E162" s="239"/>
      <c r="F162" s="239"/>
      <c r="G162" s="239"/>
      <c r="H162" s="239"/>
      <c r="I162" s="239"/>
      <c r="J162" s="240"/>
      <c r="K162" s="241"/>
      <c r="L162" s="120"/>
      <c r="M162" s="242"/>
      <c r="N162" s="226"/>
      <c r="O162" s="120"/>
      <c r="P162" s="226"/>
      <c r="Q162" s="120"/>
    </row>
    <row r="163" spans="1:17" ht="13.2" x14ac:dyDescent="0.25">
      <c r="B163" s="116"/>
      <c r="C163" s="37"/>
      <c r="D163" s="239"/>
      <c r="E163" s="239"/>
      <c r="F163" s="239"/>
      <c r="G163" s="239"/>
      <c r="H163" s="239"/>
      <c r="I163" s="239"/>
      <c r="J163" s="240"/>
      <c r="K163" s="241"/>
      <c r="L163" s="120"/>
      <c r="M163" s="242"/>
      <c r="N163" s="226"/>
      <c r="O163" s="120"/>
      <c r="P163" s="226"/>
      <c r="Q163" s="120"/>
    </row>
    <row r="164" spans="1:17" ht="13.2" x14ac:dyDescent="0.25">
      <c r="B164" s="116"/>
      <c r="C164" s="37"/>
      <c r="D164" s="239"/>
      <c r="E164" s="239"/>
      <c r="F164" s="239"/>
      <c r="G164" s="239"/>
      <c r="H164" s="239"/>
      <c r="I164" s="239"/>
      <c r="J164" s="240"/>
      <c r="K164" s="241"/>
      <c r="L164" s="120"/>
      <c r="M164" s="242"/>
      <c r="N164" s="226"/>
      <c r="O164" s="120"/>
      <c r="P164" s="226"/>
      <c r="Q164" s="120"/>
    </row>
    <row r="165" spans="1:17" ht="13.2" x14ac:dyDescent="0.25">
      <c r="B165" s="116"/>
      <c r="C165" s="37"/>
      <c r="D165" s="239"/>
      <c r="E165" s="239"/>
      <c r="F165" s="239"/>
      <c r="G165" s="239"/>
      <c r="H165" s="239"/>
      <c r="I165" s="239"/>
      <c r="J165" s="240"/>
      <c r="K165" s="241"/>
      <c r="L165" s="120"/>
      <c r="M165" s="242"/>
      <c r="N165" s="226"/>
      <c r="O165" s="120"/>
      <c r="P165" s="226"/>
      <c r="Q165" s="120"/>
    </row>
    <row r="166" spans="1:17" ht="13.2" x14ac:dyDescent="0.25">
      <c r="A166" s="149"/>
      <c r="B166" s="243"/>
      <c r="C166" s="153"/>
      <c r="D166" s="244"/>
      <c r="E166" s="244"/>
      <c r="F166" s="244"/>
      <c r="G166" s="244"/>
      <c r="H166" s="244"/>
      <c r="I166" s="244"/>
      <c r="O166" s="153"/>
      <c r="Q166" s="153"/>
    </row>
    <row r="204" spans="1:17" ht="16.2" x14ac:dyDescent="0.3">
      <c r="A204" s="1"/>
    </row>
    <row r="207" spans="1:17" ht="13.2" x14ac:dyDescent="0.25">
      <c r="B207" s="116"/>
      <c r="C207" s="116"/>
      <c r="D207" s="238"/>
      <c r="E207" s="238"/>
      <c r="F207" s="238"/>
      <c r="G207" s="238"/>
      <c r="H207" s="238"/>
      <c r="I207" s="238"/>
      <c r="J207" s="147"/>
      <c r="K207" s="147"/>
      <c r="L207" s="147"/>
      <c r="M207" s="147"/>
      <c r="N207" s="147"/>
      <c r="O207" s="147"/>
      <c r="P207" s="147"/>
      <c r="Q207" s="430"/>
    </row>
    <row r="208" spans="1:17" ht="13.2" x14ac:dyDescent="0.25">
      <c r="A208" s="116"/>
      <c r="B208" s="116"/>
      <c r="C208" s="116"/>
      <c r="D208" s="238"/>
      <c r="E208" s="238"/>
      <c r="F208" s="238"/>
      <c r="G208" s="238"/>
      <c r="H208" s="238"/>
      <c r="I208" s="238"/>
      <c r="J208" s="147"/>
      <c r="K208" s="147"/>
      <c r="L208" s="147"/>
      <c r="M208" s="147"/>
      <c r="N208" s="147"/>
      <c r="O208" s="147"/>
      <c r="P208" s="147"/>
      <c r="Q208" s="430"/>
    </row>
    <row r="209" spans="1:17" ht="13.2" x14ac:dyDescent="0.25">
      <c r="B209" s="116"/>
      <c r="C209" s="37"/>
      <c r="D209" s="239"/>
      <c r="E209" s="239"/>
      <c r="F209" s="239"/>
      <c r="G209" s="239"/>
      <c r="H209" s="239"/>
      <c r="I209" s="239"/>
    </row>
    <row r="210" spans="1:17" ht="13.2" x14ac:dyDescent="0.25">
      <c r="B210" s="116"/>
      <c r="C210" s="37"/>
      <c r="D210" s="239"/>
      <c r="E210" s="239"/>
      <c r="F210" s="239"/>
      <c r="G210" s="239"/>
      <c r="H210" s="239"/>
      <c r="I210" s="239"/>
      <c r="Q210" s="120"/>
    </row>
    <row r="211" spans="1:17" ht="13.2" x14ac:dyDescent="0.25">
      <c r="B211" s="116"/>
      <c r="C211" s="37"/>
      <c r="D211" s="239"/>
      <c r="E211" s="239"/>
      <c r="F211" s="239"/>
      <c r="G211" s="239"/>
      <c r="H211" s="239"/>
      <c r="I211" s="239"/>
      <c r="J211" s="240"/>
      <c r="K211" s="241"/>
      <c r="L211" s="120"/>
      <c r="M211" s="242"/>
      <c r="N211" s="226"/>
      <c r="O211" s="120"/>
      <c r="P211" s="226"/>
      <c r="Q211" s="120"/>
    </row>
    <row r="212" spans="1:17" ht="13.2" x14ac:dyDescent="0.25">
      <c r="B212" s="116"/>
      <c r="C212" s="37"/>
      <c r="D212" s="239"/>
      <c r="E212" s="239"/>
      <c r="F212" s="239"/>
      <c r="G212" s="239"/>
      <c r="H212" s="239"/>
      <c r="I212" s="239"/>
      <c r="J212" s="240"/>
      <c r="K212" s="241"/>
      <c r="L212" s="120"/>
      <c r="M212" s="242"/>
      <c r="N212" s="226"/>
      <c r="O212" s="120"/>
      <c r="P212" s="226"/>
      <c r="Q212" s="120"/>
    </row>
    <row r="213" spans="1:17" ht="13.2" x14ac:dyDescent="0.25">
      <c r="B213" s="116"/>
      <c r="C213" s="37"/>
      <c r="D213" s="239"/>
      <c r="E213" s="239"/>
      <c r="F213" s="239"/>
      <c r="G213" s="239"/>
      <c r="H213" s="239"/>
      <c r="I213" s="239"/>
      <c r="J213" s="240"/>
      <c r="K213" s="241"/>
      <c r="L213" s="120"/>
      <c r="M213" s="242"/>
      <c r="N213" s="226"/>
      <c r="O213" s="120"/>
      <c r="P213" s="226"/>
      <c r="Q213" s="120"/>
    </row>
    <row r="214" spans="1:17" ht="13.2" x14ac:dyDescent="0.25">
      <c r="B214" s="116"/>
      <c r="C214" s="37"/>
      <c r="D214" s="239"/>
      <c r="E214" s="239"/>
      <c r="F214" s="239"/>
      <c r="G214" s="239"/>
      <c r="H214" s="239"/>
      <c r="I214" s="239"/>
      <c r="J214" s="240"/>
      <c r="K214" s="241"/>
      <c r="L214" s="120"/>
      <c r="M214" s="242"/>
      <c r="N214" s="226"/>
      <c r="O214" s="120"/>
      <c r="P214" s="226"/>
      <c r="Q214" s="120"/>
    </row>
    <row r="215" spans="1:17" ht="13.2" x14ac:dyDescent="0.25">
      <c r="B215" s="116"/>
      <c r="C215" s="37"/>
      <c r="D215" s="239"/>
      <c r="E215" s="239"/>
      <c r="F215" s="239"/>
      <c r="G215" s="239"/>
      <c r="H215" s="239"/>
      <c r="I215" s="239"/>
      <c r="J215" s="240"/>
      <c r="K215" s="241"/>
      <c r="L215" s="120"/>
      <c r="M215" s="242"/>
      <c r="N215" s="226"/>
      <c r="O215" s="120"/>
      <c r="P215" s="226"/>
      <c r="Q215" s="120"/>
    </row>
    <row r="216" spans="1:17" ht="13.2" x14ac:dyDescent="0.25">
      <c r="B216" s="116"/>
      <c r="C216" s="37"/>
      <c r="D216" s="239"/>
      <c r="E216" s="239"/>
      <c r="F216" s="239"/>
      <c r="G216" s="239"/>
      <c r="H216" s="239"/>
      <c r="I216" s="239"/>
      <c r="J216" s="240"/>
      <c r="K216" s="241"/>
      <c r="L216" s="120"/>
      <c r="M216" s="242"/>
      <c r="N216" s="226"/>
      <c r="O216" s="120"/>
      <c r="P216" s="226"/>
      <c r="Q216" s="120"/>
    </row>
    <row r="217" spans="1:17" ht="13.2" x14ac:dyDescent="0.25">
      <c r="B217" s="116"/>
      <c r="C217" s="37"/>
      <c r="D217" s="239"/>
      <c r="E217" s="239"/>
      <c r="F217" s="239"/>
      <c r="G217" s="239"/>
      <c r="H217" s="239"/>
      <c r="I217" s="239"/>
      <c r="J217" s="240"/>
      <c r="K217" s="241"/>
      <c r="L217" s="120"/>
      <c r="M217" s="242"/>
      <c r="N217" s="226"/>
      <c r="O217" s="120"/>
      <c r="P217" s="226"/>
      <c r="Q217" s="120"/>
    </row>
    <row r="218" spans="1:17" ht="13.2" x14ac:dyDescent="0.25">
      <c r="B218" s="116"/>
      <c r="C218" s="37"/>
      <c r="D218" s="239"/>
      <c r="E218" s="239"/>
      <c r="F218" s="239"/>
      <c r="G218" s="239"/>
      <c r="H218" s="239"/>
      <c r="I218" s="239"/>
      <c r="J218" s="240"/>
      <c r="K218" s="241"/>
      <c r="L218" s="120"/>
      <c r="M218" s="242"/>
      <c r="N218" s="226"/>
      <c r="O218" s="120"/>
      <c r="P218" s="226"/>
      <c r="Q218" s="120"/>
    </row>
    <row r="219" spans="1:17" ht="13.2" x14ac:dyDescent="0.25">
      <c r="B219" s="116"/>
      <c r="C219" s="37"/>
      <c r="D219" s="239"/>
      <c r="E219" s="239"/>
      <c r="F219" s="239"/>
      <c r="G219" s="239"/>
      <c r="H219" s="239"/>
      <c r="I219" s="239"/>
      <c r="J219" s="240"/>
      <c r="K219" s="241"/>
      <c r="L219" s="120"/>
      <c r="M219" s="242"/>
      <c r="N219" s="226"/>
      <c r="O219" s="120"/>
      <c r="P219" s="226"/>
      <c r="Q219" s="120"/>
    </row>
    <row r="220" spans="1:17" ht="13.2" x14ac:dyDescent="0.25">
      <c r="B220" s="116"/>
      <c r="C220" s="37"/>
      <c r="D220" s="239"/>
      <c r="E220" s="239"/>
      <c r="F220" s="239"/>
      <c r="G220" s="239"/>
      <c r="H220" s="239"/>
      <c r="I220" s="239"/>
      <c r="J220" s="240"/>
      <c r="K220" s="241"/>
      <c r="L220" s="120"/>
      <c r="M220" s="242"/>
      <c r="N220" s="226"/>
      <c r="O220" s="120"/>
      <c r="P220" s="226"/>
      <c r="Q220" s="120"/>
    </row>
    <row r="221" spans="1:17" ht="13.2" x14ac:dyDescent="0.25">
      <c r="B221" s="116"/>
      <c r="C221" s="37"/>
      <c r="D221" s="239"/>
      <c r="E221" s="239"/>
      <c r="F221" s="239"/>
      <c r="G221" s="239"/>
      <c r="H221" s="239"/>
      <c r="I221" s="239"/>
      <c r="J221" s="240"/>
      <c r="K221" s="241"/>
      <c r="L221" s="120"/>
      <c r="M221" s="242"/>
      <c r="N221" s="226"/>
      <c r="O221" s="120"/>
      <c r="P221" s="226"/>
      <c r="Q221" s="120"/>
    </row>
    <row r="222" spans="1:17" ht="13.2" x14ac:dyDescent="0.25">
      <c r="B222" s="116"/>
      <c r="C222" s="37"/>
      <c r="D222" s="239"/>
      <c r="E222" s="239"/>
      <c r="F222" s="239"/>
      <c r="G222" s="239"/>
      <c r="H222" s="239"/>
      <c r="I222" s="239"/>
      <c r="J222" s="240"/>
      <c r="K222" s="241"/>
      <c r="L222" s="120"/>
      <c r="M222" s="242"/>
      <c r="N222" s="226"/>
      <c r="O222" s="120"/>
      <c r="P222" s="226"/>
      <c r="Q222" s="120"/>
    </row>
    <row r="223" spans="1:17" ht="13.2" x14ac:dyDescent="0.25">
      <c r="B223" s="116"/>
      <c r="C223" s="37"/>
      <c r="D223" s="239"/>
      <c r="E223" s="239"/>
      <c r="F223" s="239"/>
      <c r="G223" s="239"/>
      <c r="H223" s="239"/>
      <c r="I223" s="239"/>
      <c r="J223" s="240"/>
      <c r="K223" s="241"/>
      <c r="L223" s="120"/>
      <c r="M223" s="242"/>
      <c r="N223" s="226"/>
      <c r="O223" s="120"/>
      <c r="P223" s="226"/>
      <c r="Q223" s="120"/>
    </row>
    <row r="224" spans="1:17" ht="13.2" x14ac:dyDescent="0.25">
      <c r="A224" s="149"/>
      <c r="B224" s="243"/>
      <c r="C224" s="153"/>
      <c r="D224" s="244"/>
      <c r="E224" s="244"/>
      <c r="F224" s="244"/>
      <c r="G224" s="244"/>
      <c r="H224" s="244"/>
      <c r="I224" s="244"/>
      <c r="O224" s="153"/>
      <c r="Q224" s="153"/>
    </row>
  </sheetData>
  <mergeCells count="4">
    <mergeCell ref="Q98:Q99"/>
    <mergeCell ref="Q149:Q150"/>
    <mergeCell ref="L1:N1"/>
    <mergeCell ref="Q207:Q208"/>
  </mergeCells>
  <hyperlinks>
    <hyperlink ref="A3" location="FEO!A1" display="terug" xr:uid="{C47485DB-FB70-495F-A92F-646707660258}"/>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O10"/>
  <sheetViews>
    <sheetView workbookViewId="0">
      <selection activeCell="E29" sqref="E29"/>
    </sheetView>
  </sheetViews>
  <sheetFormatPr defaultRowHeight="10.199999999999999" x14ac:dyDescent="0.2"/>
  <cols>
    <col min="1" max="1" width="22" customWidth="1"/>
    <col min="2" max="15" width="14" customWidth="1"/>
  </cols>
  <sheetData>
    <row r="1" spans="1:15" ht="16.2" x14ac:dyDescent="0.3">
      <c r="A1" s="51" t="s">
        <v>291</v>
      </c>
      <c r="H1" s="144" t="s">
        <v>196</v>
      </c>
      <c r="I1" s="414" t="s">
        <v>94</v>
      </c>
      <c r="J1" s="431"/>
      <c r="K1" s="415"/>
    </row>
    <row r="2" spans="1:15" x14ac:dyDescent="0.2">
      <c r="A2" s="58" t="s">
        <v>197</v>
      </c>
      <c r="I2" s="237" t="str">
        <f>"Versie ("&amp;Legenda!$C$11&amp;")"</f>
        <v>Versie (1)</v>
      </c>
      <c r="J2" s="250">
        <f>Legenda!$B$11</f>
        <v>46105</v>
      </c>
      <c r="K2" s="307">
        <f>Legenda!$D$11</f>
        <v>0</v>
      </c>
    </row>
    <row r="3" spans="1:15" ht="10.8" thickBot="1" x14ac:dyDescent="0.25">
      <c r="A3" s="58"/>
    </row>
    <row r="4" spans="1:15" ht="12" thickBot="1" x14ac:dyDescent="0.25">
      <c r="A4" s="47" t="s">
        <v>198</v>
      </c>
      <c r="B4" s="48">
        <v>2028</v>
      </c>
      <c r="C4" s="48">
        <v>2029</v>
      </c>
      <c r="D4" s="48">
        <v>2030</v>
      </c>
      <c r="E4" s="48">
        <v>2031</v>
      </c>
      <c r="F4" s="48">
        <v>2032</v>
      </c>
      <c r="G4" s="48">
        <v>2033</v>
      </c>
      <c r="H4" s="48">
        <v>2034</v>
      </c>
      <c r="I4" s="48">
        <v>2035</v>
      </c>
      <c r="J4" s="48">
        <v>2036</v>
      </c>
      <c r="K4" s="48">
        <v>2037</v>
      </c>
      <c r="L4" s="48">
        <v>2038</v>
      </c>
      <c r="M4" s="48">
        <v>2039</v>
      </c>
      <c r="N4" s="48">
        <v>2040</v>
      </c>
      <c r="O4" s="48">
        <v>2041</v>
      </c>
    </row>
    <row r="5" spans="1:15" ht="23.4" thickBot="1" x14ac:dyDescent="0.25">
      <c r="A5" s="49" t="s">
        <v>199</v>
      </c>
      <c r="B5" s="91"/>
      <c r="C5" s="91"/>
      <c r="D5" s="91"/>
      <c r="E5" s="91"/>
      <c r="F5" s="91"/>
      <c r="G5" s="91"/>
      <c r="H5" s="91"/>
      <c r="I5" s="91"/>
      <c r="J5" s="91"/>
      <c r="K5" s="91"/>
      <c r="L5" s="91"/>
      <c r="M5" s="91"/>
      <c r="N5" s="91"/>
      <c r="O5" s="91"/>
    </row>
    <row r="6" spans="1:15" ht="12" thickBot="1" x14ac:dyDescent="0.25">
      <c r="A6" s="49" t="s">
        <v>200</v>
      </c>
      <c r="B6" s="59"/>
      <c r="C6" s="59"/>
      <c r="D6" s="59"/>
      <c r="E6" s="59"/>
      <c r="F6" s="59"/>
      <c r="G6" s="59"/>
      <c r="H6" s="59"/>
      <c r="I6" s="59"/>
      <c r="J6" s="59"/>
      <c r="K6" s="59"/>
      <c r="L6" s="59"/>
      <c r="M6" s="59"/>
      <c r="N6" s="59"/>
      <c r="O6" s="59"/>
    </row>
    <row r="7" spans="1:15" ht="12" thickBot="1" x14ac:dyDescent="0.25">
      <c r="A7" s="49" t="s">
        <v>201</v>
      </c>
      <c r="B7" s="50">
        <f t="shared" ref="B7" si="0">B5*B6</f>
        <v>0</v>
      </c>
      <c r="C7" s="50">
        <f t="shared" ref="C7:L7" si="1">C5*C6</f>
        <v>0</v>
      </c>
      <c r="D7" s="50">
        <f t="shared" si="1"/>
        <v>0</v>
      </c>
      <c r="E7" s="50">
        <f t="shared" si="1"/>
        <v>0</v>
      </c>
      <c r="F7" s="50">
        <f t="shared" si="1"/>
        <v>0</v>
      </c>
      <c r="G7" s="50">
        <f t="shared" si="1"/>
        <v>0</v>
      </c>
      <c r="H7" s="50">
        <f t="shared" si="1"/>
        <v>0</v>
      </c>
      <c r="I7" s="50">
        <f t="shared" si="1"/>
        <v>0</v>
      </c>
      <c r="J7" s="50">
        <f t="shared" si="1"/>
        <v>0</v>
      </c>
      <c r="K7" s="50">
        <f t="shared" si="1"/>
        <v>0</v>
      </c>
      <c r="L7" s="50">
        <f t="shared" si="1"/>
        <v>0</v>
      </c>
      <c r="M7" s="50">
        <f t="shared" ref="M7:O7" si="2">M5*M6</f>
        <v>0</v>
      </c>
      <c r="N7" s="50">
        <f t="shared" si="2"/>
        <v>0</v>
      </c>
      <c r="O7" s="50">
        <f t="shared" si="2"/>
        <v>0</v>
      </c>
    </row>
    <row r="10" spans="1:15" x14ac:dyDescent="0.2">
      <c r="A10" s="2"/>
    </row>
  </sheetData>
  <mergeCells count="1">
    <mergeCell ref="I1:K1"/>
  </mergeCells>
  <hyperlinks>
    <hyperlink ref="A2" location="FEO!A1" display="terug" xr:uid="{00000000-0004-0000-0900-000000000000}"/>
  </hyperlinks>
  <pageMargins left="0.25" right="0.25"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sheetPr>
  <dimension ref="A1:O10"/>
  <sheetViews>
    <sheetView workbookViewId="0">
      <selection activeCell="H26" sqref="H26"/>
    </sheetView>
  </sheetViews>
  <sheetFormatPr defaultRowHeight="10.199999999999999" x14ac:dyDescent="0.2"/>
  <cols>
    <col min="1" max="1" width="22" customWidth="1"/>
    <col min="2" max="9" width="13.75" customWidth="1"/>
    <col min="10" max="15" width="14" customWidth="1"/>
  </cols>
  <sheetData>
    <row r="1" spans="1:15" ht="16.2" x14ac:dyDescent="0.3">
      <c r="A1" s="51" t="s">
        <v>292</v>
      </c>
      <c r="H1" s="144" t="s">
        <v>196</v>
      </c>
      <c r="I1" s="413" t="s">
        <v>94</v>
      </c>
      <c r="J1" s="413"/>
      <c r="K1" s="413"/>
    </row>
    <row r="2" spans="1:15" x14ac:dyDescent="0.2">
      <c r="A2" s="58" t="s">
        <v>197</v>
      </c>
      <c r="I2" s="237" t="str">
        <f>"Versie ("&amp;Legenda!$C$11&amp;")"</f>
        <v>Versie (1)</v>
      </c>
      <c r="J2" s="250">
        <f>Legenda!$B$11</f>
        <v>46105</v>
      </c>
      <c r="K2" s="307">
        <f>Legenda!$D$11</f>
        <v>0</v>
      </c>
    </row>
    <row r="3" spans="1:15" ht="10.8" thickBot="1" x14ac:dyDescent="0.25">
      <c r="A3" s="58"/>
    </row>
    <row r="4" spans="1:15" ht="12" thickBot="1" x14ac:dyDescent="0.25">
      <c r="A4" s="47" t="s">
        <v>198</v>
      </c>
      <c r="B4" s="48">
        <v>2028</v>
      </c>
      <c r="C4" s="48">
        <v>2029</v>
      </c>
      <c r="D4" s="48">
        <v>2030</v>
      </c>
      <c r="E4" s="48">
        <v>2031</v>
      </c>
      <c r="F4" s="48">
        <v>2032</v>
      </c>
      <c r="G4" s="48">
        <v>2033</v>
      </c>
      <c r="H4" s="48">
        <v>2034</v>
      </c>
      <c r="I4" s="48">
        <v>2035</v>
      </c>
      <c r="J4" s="48">
        <v>2036</v>
      </c>
      <c r="K4" s="48">
        <v>2037</v>
      </c>
      <c r="L4" s="48">
        <v>2038</v>
      </c>
      <c r="M4" s="48">
        <v>2039</v>
      </c>
      <c r="N4" s="48">
        <v>2040</v>
      </c>
      <c r="O4" s="48">
        <v>2041</v>
      </c>
    </row>
    <row r="5" spans="1:15" ht="23.4" thickBot="1" x14ac:dyDescent="0.25">
      <c r="A5" s="49" t="s">
        <v>199</v>
      </c>
      <c r="B5" s="91"/>
      <c r="C5" s="91"/>
      <c r="D5" s="91"/>
      <c r="E5" s="91"/>
      <c r="F5" s="91"/>
      <c r="G5" s="91"/>
      <c r="H5" s="91"/>
      <c r="I5" s="91"/>
      <c r="J5" s="91"/>
      <c r="K5" s="91"/>
      <c r="L5" s="91"/>
      <c r="M5" s="91"/>
      <c r="N5" s="91"/>
      <c r="O5" s="91"/>
    </row>
    <row r="6" spans="1:15" ht="12" thickBot="1" x14ac:dyDescent="0.25">
      <c r="A6" s="49" t="s">
        <v>200</v>
      </c>
      <c r="B6" s="95"/>
      <c r="C6" s="95"/>
      <c r="D6" s="95"/>
      <c r="E6" s="95"/>
      <c r="F6" s="95"/>
      <c r="G6" s="95"/>
      <c r="H6" s="95"/>
      <c r="I6" s="95"/>
      <c r="J6" s="95"/>
      <c r="K6" s="95"/>
      <c r="L6" s="95"/>
      <c r="M6" s="95"/>
      <c r="N6" s="95"/>
      <c r="O6" s="95"/>
    </row>
    <row r="7" spans="1:15" ht="12" thickBot="1" x14ac:dyDescent="0.25">
      <c r="A7" s="49" t="s">
        <v>201</v>
      </c>
      <c r="B7" s="50">
        <f t="shared" ref="B7:L7" si="0">B5*B6</f>
        <v>0</v>
      </c>
      <c r="C7" s="50">
        <f t="shared" si="0"/>
        <v>0</v>
      </c>
      <c r="D7" s="50">
        <f t="shared" si="0"/>
        <v>0</v>
      </c>
      <c r="E7" s="50">
        <f t="shared" si="0"/>
        <v>0</v>
      </c>
      <c r="F7" s="50">
        <f t="shared" si="0"/>
        <v>0</v>
      </c>
      <c r="G7" s="50">
        <f t="shared" si="0"/>
        <v>0</v>
      </c>
      <c r="H7" s="50">
        <f t="shared" si="0"/>
        <v>0</v>
      </c>
      <c r="I7" s="50">
        <f t="shared" si="0"/>
        <v>0</v>
      </c>
      <c r="J7" s="50">
        <f t="shared" si="0"/>
        <v>0</v>
      </c>
      <c r="K7" s="50">
        <f t="shared" si="0"/>
        <v>0</v>
      </c>
      <c r="L7" s="50">
        <f t="shared" si="0"/>
        <v>0</v>
      </c>
      <c r="M7" s="50">
        <f t="shared" ref="M7:O7" si="1">M5*M6</f>
        <v>0</v>
      </c>
      <c r="N7" s="50">
        <f t="shared" si="1"/>
        <v>0</v>
      </c>
      <c r="O7" s="50">
        <f t="shared" si="1"/>
        <v>0</v>
      </c>
    </row>
    <row r="10" spans="1:15" x14ac:dyDescent="0.2">
      <c r="A10" s="2"/>
    </row>
  </sheetData>
  <mergeCells count="1">
    <mergeCell ref="I1:K1"/>
  </mergeCells>
  <hyperlinks>
    <hyperlink ref="A2" location="FEO!A1" display="terug" xr:uid="{00000000-0004-0000-0B00-000000000000}"/>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62986-583A-4106-A92B-0666F37F1D5C}">
  <sheetPr>
    <tabColor rgb="FFFFC000"/>
  </sheetPr>
  <dimension ref="A1:L117"/>
  <sheetViews>
    <sheetView zoomScale="106" zoomScaleNormal="130" workbookViewId="0">
      <selection activeCell="B20" sqref="B20"/>
    </sheetView>
  </sheetViews>
  <sheetFormatPr defaultRowHeight="10.199999999999999" x14ac:dyDescent="0.2"/>
  <cols>
    <col min="1" max="1" width="27.25" customWidth="1"/>
    <col min="2" max="9" width="17.125" customWidth="1"/>
    <col min="11" max="11" width="14.625" bestFit="1" customWidth="1"/>
  </cols>
  <sheetData>
    <row r="1" spans="1:9" ht="16.2" x14ac:dyDescent="0.3">
      <c r="A1" s="51" t="s">
        <v>293</v>
      </c>
      <c r="F1" s="144" t="s">
        <v>196</v>
      </c>
      <c r="G1" s="413" t="s">
        <v>94</v>
      </c>
      <c r="H1" s="413"/>
      <c r="I1" s="413"/>
    </row>
    <row r="2" spans="1:9" x14ac:dyDescent="0.2">
      <c r="A2" s="58" t="s">
        <v>197</v>
      </c>
      <c r="G2" s="237" t="str">
        <f>"Versie ("&amp;Legenda!$C$11&amp;")"</f>
        <v>Versie (1)</v>
      </c>
      <c r="H2" s="250">
        <f>Legenda!$B$11</f>
        <v>46105</v>
      </c>
      <c r="I2" s="307">
        <f>Legenda!$D$11</f>
        <v>0</v>
      </c>
    </row>
    <row r="3" spans="1:9" ht="10.8" thickBot="1" x14ac:dyDescent="0.25">
      <c r="A3" s="58"/>
    </row>
    <row r="4" spans="1:9" ht="12" thickBot="1" x14ac:dyDescent="0.25">
      <c r="A4" s="47" t="s">
        <v>294</v>
      </c>
      <c r="B4" s="436" t="s">
        <v>359</v>
      </c>
      <c r="C4" s="436" t="s">
        <v>361</v>
      </c>
      <c r="D4" s="436" t="s">
        <v>361</v>
      </c>
      <c r="E4" s="436" t="s">
        <v>361</v>
      </c>
      <c r="F4" s="436" t="s">
        <v>371</v>
      </c>
      <c r="G4" s="436" t="s">
        <v>371</v>
      </c>
      <c r="H4" s="436" t="s">
        <v>378</v>
      </c>
      <c r="I4" s="436" t="s">
        <v>407</v>
      </c>
    </row>
    <row r="5" spans="1:9" ht="49.95" customHeight="1" thickBot="1" x14ac:dyDescent="0.25">
      <c r="A5" s="49" t="s">
        <v>243</v>
      </c>
      <c r="B5" s="437" t="s">
        <v>363</v>
      </c>
      <c r="C5" s="437" t="s">
        <v>362</v>
      </c>
      <c r="D5" s="437" t="s">
        <v>364</v>
      </c>
      <c r="E5" s="437" t="s">
        <v>377</v>
      </c>
      <c r="F5" s="437" t="s">
        <v>385</v>
      </c>
      <c r="G5" s="437" t="s">
        <v>385</v>
      </c>
      <c r="H5" s="437" t="s">
        <v>379</v>
      </c>
      <c r="I5" s="437" t="s">
        <v>409</v>
      </c>
    </row>
    <row r="6" spans="1:9" ht="46.2" thickBot="1" x14ac:dyDescent="0.25">
      <c r="A6" s="49" t="s">
        <v>244</v>
      </c>
      <c r="B6" s="437" t="s">
        <v>404</v>
      </c>
      <c r="C6" s="437" t="s">
        <v>405</v>
      </c>
      <c r="D6" s="437" t="s">
        <v>421</v>
      </c>
      <c r="E6" s="437" t="s">
        <v>422</v>
      </c>
      <c r="F6" s="437" t="s">
        <v>403</v>
      </c>
      <c r="G6" s="437" t="s">
        <v>403</v>
      </c>
      <c r="H6" s="437" t="s">
        <v>380</v>
      </c>
      <c r="I6" s="437" t="s">
        <v>408</v>
      </c>
    </row>
    <row r="7" spans="1:9" ht="23.4" thickBot="1" x14ac:dyDescent="0.25">
      <c r="A7" s="52" t="s">
        <v>295</v>
      </c>
      <c r="B7" s="437" t="s">
        <v>375</v>
      </c>
      <c r="C7" s="437" t="s">
        <v>375</v>
      </c>
      <c r="D7" s="437" t="s">
        <v>386</v>
      </c>
      <c r="E7" s="437" t="s">
        <v>387</v>
      </c>
      <c r="F7" s="437" t="s">
        <v>386</v>
      </c>
      <c r="G7" s="437" t="s">
        <v>406</v>
      </c>
      <c r="H7" s="437" t="s">
        <v>376</v>
      </c>
      <c r="I7" s="437" t="s">
        <v>406</v>
      </c>
    </row>
    <row r="8" spans="1:9" ht="11.4" x14ac:dyDescent="0.2">
      <c r="A8" s="267"/>
      <c r="B8" s="267"/>
      <c r="C8" s="267"/>
      <c r="D8" s="267"/>
      <c r="E8" s="267"/>
      <c r="F8" s="267"/>
      <c r="G8" s="267"/>
      <c r="H8" s="267"/>
      <c r="I8" s="267"/>
    </row>
    <row r="9" spans="1:9" ht="11.4" x14ac:dyDescent="0.2">
      <c r="A9" s="269" t="s">
        <v>297</v>
      </c>
      <c r="B9" s="52"/>
      <c r="C9" s="52"/>
      <c r="D9" s="52"/>
      <c r="E9" s="52"/>
      <c r="F9" s="52"/>
      <c r="G9" s="52"/>
      <c r="H9" s="52"/>
      <c r="I9" s="52"/>
    </row>
    <row r="10" spans="1:9" ht="12" thickBot="1" x14ac:dyDescent="0.25">
      <c r="A10" s="268"/>
      <c r="B10" s="268"/>
      <c r="C10" s="268"/>
      <c r="D10" s="268"/>
      <c r="E10" s="268"/>
      <c r="F10" s="268"/>
      <c r="G10" s="268"/>
      <c r="H10" s="268"/>
      <c r="I10" s="268"/>
    </row>
    <row r="11" spans="1:9" ht="23.4" thickBot="1" x14ac:dyDescent="0.25">
      <c r="A11" s="266" t="s">
        <v>208</v>
      </c>
      <c r="B11" s="61"/>
      <c r="C11" s="61"/>
      <c r="D11" s="61"/>
      <c r="E11" s="437">
        <v>30</v>
      </c>
      <c r="F11" s="61"/>
      <c r="G11" s="437">
        <v>13</v>
      </c>
      <c r="H11" s="61"/>
      <c r="I11" s="437">
        <v>13</v>
      </c>
    </row>
    <row r="12" spans="1:9" ht="23.4" thickBot="1" x14ac:dyDescent="0.25">
      <c r="A12" s="82" t="s">
        <v>298</v>
      </c>
      <c r="B12" s="158"/>
      <c r="C12" s="158"/>
      <c r="D12" s="158"/>
      <c r="E12" s="158"/>
      <c r="F12" s="158"/>
      <c r="G12" s="158"/>
      <c r="H12" s="158"/>
      <c r="I12" s="158"/>
    </row>
    <row r="13" spans="1:9" ht="12" thickBot="1" x14ac:dyDescent="0.25">
      <c r="A13" s="266" t="s">
        <v>354</v>
      </c>
      <c r="B13" s="89"/>
      <c r="C13" s="89"/>
      <c r="D13" s="89"/>
      <c r="E13" s="89"/>
      <c r="F13" s="89"/>
      <c r="G13" s="89" t="s">
        <v>355</v>
      </c>
      <c r="H13" s="89"/>
      <c r="I13" s="89"/>
    </row>
    <row r="14" spans="1:9" ht="23.4" thickBot="1" x14ac:dyDescent="0.25">
      <c r="A14" s="82" t="s">
        <v>298</v>
      </c>
      <c r="B14" s="158"/>
      <c r="C14" s="158"/>
      <c r="D14" s="158"/>
      <c r="E14" s="158"/>
      <c r="F14" s="158"/>
      <c r="G14" s="158"/>
      <c r="H14" s="158"/>
      <c r="I14" s="158"/>
    </row>
    <row r="15" spans="1:9" ht="12" thickBot="1" x14ac:dyDescent="0.25">
      <c r="A15" s="209" t="s">
        <v>419</v>
      </c>
      <c r="B15" s="89"/>
      <c r="C15" s="89"/>
      <c r="D15" s="89"/>
      <c r="E15" s="89"/>
      <c r="F15" s="89"/>
      <c r="G15" s="412">
        <v>1000</v>
      </c>
      <c r="H15" s="89"/>
      <c r="I15" s="412">
        <v>5000</v>
      </c>
    </row>
    <row r="16" spans="1:9" ht="69" thickBot="1" x14ac:dyDescent="0.25">
      <c r="A16" s="209" t="s">
        <v>420</v>
      </c>
      <c r="B16" s="89"/>
      <c r="C16" s="89"/>
      <c r="D16" s="89"/>
      <c r="E16" s="412">
        <v>10155537</v>
      </c>
      <c r="F16" s="89"/>
      <c r="G16" s="89"/>
      <c r="H16" s="89"/>
      <c r="I16" s="89"/>
    </row>
    <row r="17" spans="1:9" ht="12" customHeight="1" thickBot="1" x14ac:dyDescent="0.25">
      <c r="A17" s="209" t="s">
        <v>245</v>
      </c>
      <c r="B17" s="89"/>
      <c r="C17" s="89"/>
      <c r="D17" s="89"/>
      <c r="E17" s="89" t="s">
        <v>355</v>
      </c>
      <c r="F17" s="89"/>
      <c r="G17" s="89"/>
      <c r="H17" s="89"/>
      <c r="I17" s="89"/>
    </row>
    <row r="18" spans="1:9" ht="12" thickBot="1" x14ac:dyDescent="0.25">
      <c r="A18" s="209" t="s">
        <v>245</v>
      </c>
      <c r="B18" s="89"/>
      <c r="C18" s="89"/>
      <c r="D18" s="89"/>
      <c r="E18" s="89" t="s">
        <v>355</v>
      </c>
      <c r="F18" s="89"/>
      <c r="G18" s="89"/>
      <c r="H18" s="89"/>
      <c r="I18" s="89"/>
    </row>
    <row r="19" spans="1:9" ht="12" thickBot="1" x14ac:dyDescent="0.25">
      <c r="A19" s="209" t="s">
        <v>245</v>
      </c>
      <c r="B19" s="89"/>
      <c r="C19" s="89"/>
      <c r="D19" s="89"/>
      <c r="E19" s="89" t="s">
        <v>355</v>
      </c>
      <c r="F19" s="89"/>
      <c r="G19" s="89"/>
      <c r="H19" s="89"/>
      <c r="I19" s="89"/>
    </row>
    <row r="20" spans="1:9" ht="12" thickBot="1" x14ac:dyDescent="0.25">
      <c r="A20" s="209" t="s">
        <v>245</v>
      </c>
      <c r="B20" s="89"/>
      <c r="C20" s="89"/>
      <c r="D20" s="89"/>
      <c r="E20" s="89" t="s">
        <v>355</v>
      </c>
      <c r="F20" s="89"/>
      <c r="G20" s="89"/>
      <c r="H20" s="89"/>
      <c r="I20" s="89"/>
    </row>
    <row r="21" spans="1:9" ht="12" thickBot="1" x14ac:dyDescent="0.25">
      <c r="A21" s="209" t="s">
        <v>245</v>
      </c>
      <c r="B21" s="89"/>
      <c r="C21" s="89"/>
      <c r="D21" s="89"/>
      <c r="E21" s="89" t="s">
        <v>355</v>
      </c>
      <c r="F21" s="89"/>
      <c r="G21" s="89"/>
      <c r="H21" s="89"/>
      <c r="I21" s="89"/>
    </row>
    <row r="22" spans="1:9" ht="12" thickBot="1" x14ac:dyDescent="0.25">
      <c r="A22" s="209" t="s">
        <v>245</v>
      </c>
      <c r="B22" s="89"/>
      <c r="C22" s="89"/>
      <c r="D22" s="89"/>
      <c r="E22" s="89" t="s">
        <v>355</v>
      </c>
      <c r="F22" s="89"/>
      <c r="G22" s="89"/>
      <c r="H22" s="89"/>
      <c r="I22" s="89"/>
    </row>
    <row r="23" spans="1:9" ht="12" thickBot="1" x14ac:dyDescent="0.25">
      <c r="A23" s="209" t="s">
        <v>245</v>
      </c>
      <c r="B23" s="89"/>
      <c r="C23" s="89"/>
      <c r="D23" s="89"/>
      <c r="E23" s="89" t="s">
        <v>355</v>
      </c>
      <c r="F23" s="89"/>
      <c r="G23" s="89"/>
      <c r="H23" s="89"/>
      <c r="I23" s="89"/>
    </row>
    <row r="24" spans="1:9" ht="12" thickBot="1" x14ac:dyDescent="0.25">
      <c r="A24" s="209" t="s">
        <v>245</v>
      </c>
      <c r="B24" s="89"/>
      <c r="C24" s="89"/>
      <c r="D24" s="89"/>
      <c r="E24" s="89"/>
      <c r="F24" s="89"/>
      <c r="G24" s="89"/>
      <c r="H24" s="89"/>
      <c r="I24" s="89"/>
    </row>
    <row r="25" spans="1:9" ht="12" thickBot="1" x14ac:dyDescent="0.25">
      <c r="A25" s="209" t="s">
        <v>245</v>
      </c>
      <c r="B25" s="89"/>
      <c r="C25" s="89"/>
      <c r="D25" s="89"/>
      <c r="E25" s="89"/>
      <c r="F25" s="89"/>
      <c r="G25" s="89"/>
      <c r="H25" s="89"/>
      <c r="I25" s="89"/>
    </row>
    <row r="26" spans="1:9" ht="12" thickBot="1" x14ac:dyDescent="0.25">
      <c r="A26" s="209" t="s">
        <v>245</v>
      </c>
      <c r="B26" s="89"/>
      <c r="C26" s="89"/>
      <c r="D26" s="89"/>
      <c r="E26" s="89"/>
      <c r="F26" s="89"/>
      <c r="G26" s="89"/>
      <c r="H26" s="89"/>
      <c r="I26" s="89"/>
    </row>
    <row r="27" spans="1:9" ht="12" thickBot="1" x14ac:dyDescent="0.25">
      <c r="A27" s="209" t="s">
        <v>245</v>
      </c>
      <c r="B27" s="89"/>
      <c r="C27" s="89"/>
      <c r="D27" s="89"/>
      <c r="E27" s="89"/>
      <c r="F27" s="89"/>
      <c r="G27" s="89"/>
      <c r="H27" s="89"/>
      <c r="I27" s="89"/>
    </row>
    <row r="28" spans="1:9" ht="12" thickBot="1" x14ac:dyDescent="0.25">
      <c r="A28" s="209" t="s">
        <v>245</v>
      </c>
      <c r="B28" s="89"/>
      <c r="C28" s="89"/>
      <c r="D28" s="89"/>
      <c r="E28" s="89"/>
      <c r="F28" s="89"/>
      <c r="G28" s="89"/>
      <c r="H28" s="89"/>
      <c r="I28" s="89"/>
    </row>
    <row r="29" spans="1:9" ht="12" thickBot="1" x14ac:dyDescent="0.25">
      <c r="A29" s="209" t="s">
        <v>245</v>
      </c>
      <c r="B29" s="89"/>
      <c r="C29" s="89"/>
      <c r="D29" s="89"/>
      <c r="E29" s="89"/>
      <c r="F29" s="89"/>
      <c r="G29" s="89"/>
      <c r="H29" s="89"/>
      <c r="I29" s="89"/>
    </row>
    <row r="30" spans="1:9" ht="12" thickBot="1" x14ac:dyDescent="0.25">
      <c r="A30" s="82" t="s">
        <v>216</v>
      </c>
      <c r="B30" s="270">
        <f>(SUM(B15:B29))</f>
        <v>0</v>
      </c>
      <c r="C30" s="270">
        <f t="shared" ref="C30:D30" si="0">(SUM(C15:C29))</f>
        <v>0</v>
      </c>
      <c r="D30" s="270">
        <f t="shared" si="0"/>
        <v>0</v>
      </c>
      <c r="E30" s="270">
        <f>(SUM(E15:E29))</f>
        <v>10155537</v>
      </c>
      <c r="F30" s="270">
        <f>(SUM(F15:F29))</f>
        <v>0</v>
      </c>
      <c r="G30" s="270">
        <f t="shared" ref="G30:I30" si="1">(SUM(G15:G29))</f>
        <v>1000</v>
      </c>
      <c r="H30" s="270">
        <f t="shared" si="1"/>
        <v>0</v>
      </c>
      <c r="I30" s="270">
        <f t="shared" si="1"/>
        <v>5000</v>
      </c>
    </row>
    <row r="31" spans="1:9" ht="12" thickBot="1" x14ac:dyDescent="0.25">
      <c r="A31" s="49" t="s">
        <v>299</v>
      </c>
      <c r="B31" s="210"/>
      <c r="C31" s="210"/>
      <c r="D31" s="210"/>
      <c r="E31" s="210"/>
      <c r="F31" s="210"/>
      <c r="G31" s="210"/>
      <c r="H31" s="210"/>
      <c r="I31" s="210"/>
    </row>
    <row r="32" spans="1:9" ht="12" thickBot="1" x14ac:dyDescent="0.25">
      <c r="A32" s="49" t="s">
        <v>300</v>
      </c>
      <c r="B32" s="210"/>
      <c r="C32" s="210"/>
      <c r="D32" s="210"/>
      <c r="E32" s="210"/>
      <c r="F32" s="210"/>
      <c r="G32" s="210"/>
      <c r="H32" s="210"/>
      <c r="I32" s="210"/>
    </row>
    <row r="33" spans="1:12" ht="12" thickBot="1" x14ac:dyDescent="0.25">
      <c r="A33" s="49" t="s">
        <v>301</v>
      </c>
      <c r="B33" s="210"/>
      <c r="C33" s="210"/>
      <c r="D33" s="210"/>
      <c r="E33" s="210"/>
      <c r="F33" s="210"/>
      <c r="G33" s="210"/>
      <c r="H33" s="210"/>
      <c r="I33" s="210"/>
    </row>
    <row r="34" spans="1:12" ht="12" thickBot="1" x14ac:dyDescent="0.25">
      <c r="A34" s="82" t="s">
        <v>219</v>
      </c>
      <c r="B34" s="270">
        <f t="shared" ref="B34:E34" si="2">(SUM(B31:B33))</f>
        <v>0</v>
      </c>
      <c r="C34" s="270">
        <f t="shared" si="2"/>
        <v>0</v>
      </c>
      <c r="D34" s="270"/>
      <c r="E34" s="270">
        <f t="shared" si="2"/>
        <v>0</v>
      </c>
      <c r="F34" s="270">
        <f t="shared" ref="F34:I34" si="3">(SUM(F31:F33))</f>
        <v>0</v>
      </c>
      <c r="G34" s="270">
        <f t="shared" si="3"/>
        <v>0</v>
      </c>
      <c r="H34" s="270">
        <f t="shared" si="3"/>
        <v>0</v>
      </c>
      <c r="I34" s="270">
        <f t="shared" si="3"/>
        <v>0</v>
      </c>
    </row>
    <row r="35" spans="1:12" ht="12" thickBot="1" x14ac:dyDescent="0.25">
      <c r="A35" s="82" t="s">
        <v>220</v>
      </c>
      <c r="B35" s="270">
        <f t="shared" ref="B35:C35" si="4">B34+B30</f>
        <v>0</v>
      </c>
      <c r="C35" s="270">
        <f t="shared" si="4"/>
        <v>0</v>
      </c>
      <c r="D35" s="270"/>
      <c r="E35" s="270">
        <f>E34+E30</f>
        <v>10155537</v>
      </c>
      <c r="F35" s="270">
        <f t="shared" ref="F35:I35" si="5">F34+F30</f>
        <v>0</v>
      </c>
      <c r="G35" s="270">
        <f t="shared" si="5"/>
        <v>1000</v>
      </c>
      <c r="H35" s="270">
        <f t="shared" si="5"/>
        <v>0</v>
      </c>
      <c r="I35" s="270">
        <f t="shared" si="5"/>
        <v>5000</v>
      </c>
    </row>
    <row r="36" spans="1:12" ht="12" thickBot="1" x14ac:dyDescent="0.25">
      <c r="A36" s="49" t="s">
        <v>302</v>
      </c>
      <c r="B36" s="64">
        <v>46950</v>
      </c>
      <c r="C36" s="64">
        <v>46950</v>
      </c>
      <c r="D36" s="64">
        <v>48945</v>
      </c>
      <c r="E36" s="64">
        <v>48945</v>
      </c>
      <c r="F36" s="64">
        <v>46950</v>
      </c>
      <c r="G36" s="64">
        <v>46950</v>
      </c>
      <c r="H36" s="64">
        <v>46950</v>
      </c>
      <c r="I36" s="64">
        <v>46950</v>
      </c>
    </row>
    <row r="37" spans="1:12" ht="12" thickBot="1" x14ac:dyDescent="0.25">
      <c r="A37" s="49" t="s">
        <v>303</v>
      </c>
      <c r="B37" s="64"/>
      <c r="C37" s="64">
        <v>48944</v>
      </c>
      <c r="D37" s="64"/>
      <c r="E37" s="64"/>
      <c r="F37" s="64"/>
      <c r="G37" s="64"/>
      <c r="H37" s="64"/>
      <c r="I37" s="64"/>
    </row>
    <row r="38" spans="1:12" ht="23.4" thickBot="1" x14ac:dyDescent="0.25">
      <c r="A38" s="49" t="s">
        <v>223</v>
      </c>
      <c r="B38" s="86">
        <f t="shared" ref="B38:I38" si="6">B11*365.25</f>
        <v>0</v>
      </c>
      <c r="C38" s="86">
        <f t="shared" si="6"/>
        <v>0</v>
      </c>
      <c r="D38" s="86">
        <f t="shared" si="6"/>
        <v>0</v>
      </c>
      <c r="E38" s="86">
        <f t="shared" si="6"/>
        <v>10957.5</v>
      </c>
      <c r="F38" s="86">
        <f t="shared" si="6"/>
        <v>0</v>
      </c>
      <c r="G38" s="86">
        <f t="shared" si="6"/>
        <v>4748.25</v>
      </c>
      <c r="H38" s="86">
        <f t="shared" si="6"/>
        <v>0</v>
      </c>
      <c r="I38" s="86">
        <f t="shared" si="6"/>
        <v>4748.25</v>
      </c>
    </row>
    <row r="39" spans="1:12" ht="23.4" thickBot="1" x14ac:dyDescent="0.25">
      <c r="A39" s="49" t="s">
        <v>224</v>
      </c>
      <c r="B39" s="86">
        <f t="shared" ref="B39:E39" si="7">B37-B36</f>
        <v>-46950</v>
      </c>
      <c r="C39" s="86">
        <f t="shared" si="7"/>
        <v>1994</v>
      </c>
      <c r="D39" s="86">
        <f t="shared" si="7"/>
        <v>-48945</v>
      </c>
      <c r="E39" s="86">
        <f t="shared" si="7"/>
        <v>-48945</v>
      </c>
      <c r="F39" s="86">
        <f t="shared" ref="F39:I39" si="8">F37-F36</f>
        <v>-46950</v>
      </c>
      <c r="G39" s="86">
        <f t="shared" si="8"/>
        <v>-46950</v>
      </c>
      <c r="H39" s="86">
        <f t="shared" si="8"/>
        <v>-46950</v>
      </c>
      <c r="I39" s="86">
        <f t="shared" si="8"/>
        <v>-46950</v>
      </c>
    </row>
    <row r="40" spans="1:12" ht="12" thickBot="1" x14ac:dyDescent="0.25">
      <c r="A40" s="49" t="s">
        <v>225</v>
      </c>
      <c r="B40" s="50">
        <f t="shared" ref="B40" si="9">IFERROR((B35)/B38,0)</f>
        <v>0</v>
      </c>
      <c r="C40" s="50">
        <f>IFERROR((C35)/C38,0)</f>
        <v>0</v>
      </c>
      <c r="D40" s="50">
        <f>IFERROR((D35)/D38,0)</f>
        <v>0</v>
      </c>
      <c r="E40" s="50">
        <f>IFERROR((E35)/E38,0)</f>
        <v>926.8114989733059</v>
      </c>
      <c r="F40" s="50">
        <f t="shared" ref="F40:I40" si="10">IFERROR((F35)/F38,0)</f>
        <v>0</v>
      </c>
      <c r="G40" s="50">
        <f t="shared" si="10"/>
        <v>0.21060390670246934</v>
      </c>
      <c r="H40" s="50">
        <f t="shared" si="10"/>
        <v>0</v>
      </c>
      <c r="I40" s="50">
        <f t="shared" si="10"/>
        <v>1.0530195335123467</v>
      </c>
    </row>
    <row r="42" spans="1:12" ht="12" thickBot="1" x14ac:dyDescent="0.25">
      <c r="A42" s="52" t="s">
        <v>226</v>
      </c>
      <c r="B42" s="268"/>
      <c r="C42" s="268"/>
      <c r="D42" s="52"/>
      <c r="E42" s="52"/>
    </row>
    <row r="43" spans="1:12" ht="12" thickBot="1" x14ac:dyDescent="0.25">
      <c r="A43" s="55">
        <v>2028</v>
      </c>
      <c r="B43" s="56">
        <f t="array" ref="B43">IF(AND($A43&gt;YEAR(B$36),$A43&lt;YEAR(B$37)),(DATE($A43,12,31)-DATE($A43,1,0))*B$40,IF(AND($A43=YEAR(B$36),$A43=YEAR(B$37)),(B$37-B$36)*B$40,IF($A43=YEAR(B$36),(DATE(YEAR(B$36),12,31)-B$36+1)*B$40,IF($A43=YEAR(B$37),(B$37-DATE(YEAR(B$37),1,1))*B$40,0))))</f>
        <v>0</v>
      </c>
      <c r="C43" s="56">
        <f t="array" ref="C43">IF(AND($A43&gt;YEAR(C$36),$A43&lt;YEAR(C$37)),(DATE($A43,12,31)-DATE($A43,1,0))*C$40,IF(AND($A43=YEAR(C$36),$A43=YEAR(C$37)),(C$37-C$36)*C$40,IF($A43=YEAR(C$36),(DATE(YEAR(C$36),12,31)-C$36+1)*C$40,IF($A43=YEAR(C$37),(C$37-DATE(YEAR(C$37),1,1))*C$40,0))))</f>
        <v>0</v>
      </c>
      <c r="D43" s="56">
        <f t="array" ref="D43">IF(AND($A43&gt;YEAR(D$36),$A43&lt;YEAR(D$37)),(DATE($A43,12,31)-DATE($A43,1,0))*D$40,IF(AND($A43=YEAR(D$36),$A43=YEAR(D$37)),(D$37-D$36)*D$40,IF($A43=YEAR(D$36),(DATE(YEAR(D$36),12,31)-D$36+1)*D$40,IF($A43=YEAR(D$37),(D$37-DATE(YEAR(D$37),1,1))*D$40,0))))</f>
        <v>0</v>
      </c>
      <c r="E43" s="56">
        <f t="array" ref="E43">IF(AND($A43&gt;YEAR(E$36),$A43&lt;YEAR(E$37)),(DATE($A43,12,31)-DATE($A43,1,0))*E$40,IF(AND($A43=YEAR(E$36),$A43=YEAR(E$37)),(E$37-E$36)*E$40,IF($A43=YEAR(E$36),(DATE(YEAR(E$36),12,31)-E$36+1)*E$40,IF($A43=YEAR(E$37),(E$37-DATE(YEAR(E$37),1,1))*E$40,0))))</f>
        <v>0</v>
      </c>
      <c r="F43" s="56">
        <f t="array" ref="F43">IF(AND($A43&gt;YEAR(F$36),$A43&lt;YEAR(F$37)),(DATE($A43,12,31)-DATE($A43,1,0))*F$40,IF(AND($A43=YEAR(F$36),$A43=YEAR(F$37)),(F$37-F$36)*F$40,IF($A43=YEAR(F$36),(DATE(YEAR(F$36),12,31)-F$36+1)*F$40,IF($A43=YEAR(F$37),(F$37-DATE(YEAR(F$37),1,1))*F$40,0))))</f>
        <v>0</v>
      </c>
      <c r="G43" s="56">
        <f t="array" ref="G43">IF(AND($A43&gt;YEAR(G$36),$A43&lt;YEAR(G$37)),(DATE($A43,12,31)-DATE($A43,1,0))*G$40,IF(AND($A43=YEAR(G$36),$A43=YEAR(G$37)),(G$37-G$36)*G$40,IF($A43=YEAR(G$36),(DATE(YEAR(G$36),12,31)-G$36+1)*G$40,IF($A43=YEAR(G$37),(G$37-DATE(YEAR(G$37),1,1))*G$40,0))))</f>
        <v>35.592060232717316</v>
      </c>
      <c r="H43" s="56">
        <f t="array" ref="H43">IF(AND($A43&gt;YEAR(H$36),$A43&lt;YEAR(H$37)),(DATE($A43,12,31)-DATE($A43,1,0))*H$40,IF(AND($A43=YEAR(H$36),$A43=YEAR(H$37)),(H$37-H$36)*H$40,IF($A43=YEAR(H$36),(DATE(YEAR(H$36),12,31)-H$36+1)*H$40,IF($A43=YEAR(H$37),(H$37-DATE(YEAR(H$37),1,1))*H$40,0))))</f>
        <v>0</v>
      </c>
      <c r="I43" s="56">
        <f t="array" ref="I43">IF(AND($A43&gt;YEAR(I$36),$A43&lt;YEAR(I$37)),(DATE($A43,12,31)-DATE($A43,1,0))*I$40,IF(AND($A43=YEAR(I$36),$A43=YEAR(I$37)),(I$37-I$36)*I$40,IF($A43=YEAR(I$36),(DATE(YEAR(I$36),12,31)-I$36+1)*I$40,IF($A43=YEAR(I$37),(I$37-DATE(YEAR(I$37),1,1))*I$40,0))))</f>
        <v>177.96030116358659</v>
      </c>
      <c r="L43" s="125"/>
    </row>
    <row r="44" spans="1:12" ht="12" thickBot="1" x14ac:dyDescent="0.25">
      <c r="A44" s="55">
        <v>2029</v>
      </c>
      <c r="B44" s="56">
        <f t="array" ref="B44">IF(AND($A44&gt;YEAR(B$36),$A44&lt;YEAR(B$37)),(DATE($A44,12,31)-DATE($A44,1,0))*B$40,IF(AND($A44=YEAR(B$36),$A44=YEAR(B$37)),(B$37-B$36)*B$40,IF($A44=YEAR(B$36),(DATE(YEAR(B$36),12,31)-B$36+1)*B$40,IF($A44=YEAR(B$37),(B$37-DATE(YEAR(B$37),1,1))*B$40,0))))</f>
        <v>0</v>
      </c>
      <c r="C44" s="56">
        <f t="array" ref="C44">IF(AND($A44&gt;YEAR(C$36),$A44&lt;YEAR(C$37)),(DATE($A44,12,31)-DATE($A44,1,0))*C$40,IF(AND($A44=YEAR(C$36),$A44=YEAR(C$37)),(C$37-C$36)*C$40,IF($A44=YEAR(C$36),(DATE(YEAR(C$36),12,31)-C$36+1)*C$40,IF($A44=YEAR(C$37),(C$37-DATE(YEAR(C$37),1,1))*C$40,0))))</f>
        <v>0</v>
      </c>
      <c r="D44" s="56">
        <f t="array" ref="D44">IF(AND($A44&gt;YEAR(D$36),$A44&lt;YEAR(D$37)),(DATE($A44,12,31)-DATE($A44,1,0))*D$40,IF(AND($A44=YEAR(D$36),$A44=YEAR(D$37)),(D$37-D$36)*D$40,IF($A44=YEAR(D$36),(DATE(YEAR(D$36),12,31)-D$36+1)*D$40,IF($A44=YEAR(D$37),(D$37-DATE(YEAR(D$37),1,1))*D$40,0))))</f>
        <v>0</v>
      </c>
      <c r="E44" s="56">
        <f t="array" ref="E44">IF(AND($A44&gt;YEAR(E$36),$A44&lt;YEAR(E$37)),(DATE($A44,12,31)-DATE($A44,1,0))*E$40,IF(AND($A44=YEAR(E$36),$A44=YEAR(E$37)),(E$37-E$36)*E$40,IF($A44=YEAR(E$36),(DATE(YEAR(E$36),12,31)-E$36+1)*E$40,IF($A44=YEAR(E$37),(E$37-DATE(YEAR(E$37),1,1))*E$40,0))))</f>
        <v>0</v>
      </c>
      <c r="F44" s="56">
        <f t="array" ref="F44">IF(AND($A44&gt;YEAR(F$36),$A44&lt;YEAR(F$37)),(DATE($A44,12,31)-DATE($A44,1,0))*F$40,IF(AND($A44=YEAR(F$36),$A44=YEAR(F$37)),(F$37-F$36)*F$40,IF($A44=YEAR(F$36),(DATE(YEAR(F$36),12,31)-F$36+1)*F$40,IF($A44=YEAR(F$37),(F$37-DATE(YEAR(F$37),1,1))*F$40,0))))</f>
        <v>0</v>
      </c>
      <c r="G44" s="56">
        <f t="array" ref="G44">IF(AND($A44&gt;YEAR(G$36),$A44&lt;YEAR(G$37)),(DATE($A44,12,31)-DATE($A44,1,0))*G$40,IF(AND($A44=YEAR(G$36),$A44=YEAR(G$37)),(G$37-G$36)*G$40,IF($A44=YEAR(G$36),(DATE(YEAR(G$36),12,31)-G$36+1)*G$40,IF($A44=YEAR(G$37),(G$37-DATE(YEAR(G$37),1,1))*G$40,0))))</f>
        <v>0</v>
      </c>
      <c r="H44" s="56">
        <f t="array" ref="H44">IF(AND($A44&gt;YEAR(H$36),$A44&lt;YEAR(H$37)),(DATE($A44,12,31)-DATE($A44,1,0))*H$40,IF(AND($A44=YEAR(H$36),$A44=YEAR(H$37)),(H$37-H$36)*H$40,IF($A44=YEAR(H$36),(DATE(YEAR(H$36),12,31)-H$36+1)*H$40,IF($A44=YEAR(H$37),(H$37-DATE(YEAR(H$37),1,1))*H$40,0))))</f>
        <v>0</v>
      </c>
      <c r="I44" s="56">
        <f t="array" ref="I44">IF(AND($A44&gt;YEAR(I$36),$A44&lt;YEAR(I$37)),(DATE($A44,12,31)-DATE($A44,1,0))*I$40,IF(AND($A44=YEAR(I$36),$A44=YEAR(I$37)),(I$37-I$36)*I$40,IF($A44=YEAR(I$36),(DATE(YEAR(I$36),12,31)-I$36+1)*I$40,IF($A44=YEAR(I$37),(I$37-DATE(YEAR(I$37),1,1))*I$40,0))))</f>
        <v>0</v>
      </c>
      <c r="L44" s="125"/>
    </row>
    <row r="45" spans="1:12" ht="12" thickBot="1" x14ac:dyDescent="0.25">
      <c r="A45" s="55">
        <v>2030</v>
      </c>
      <c r="B45" s="56">
        <f t="array" ref="B45">IF(AND($A45&gt;YEAR(B$36),$A45&lt;YEAR(B$37)),(DATE($A45,12,31)-DATE($A45,1,0))*B$40,IF(AND($A45=YEAR(B$36),$A45=YEAR(B$37)),(B$37-B$36)*B$40,IF($A45=YEAR(B$36),(DATE(YEAR(B$36),12,31)-B$36+1)*B$40,IF($A45=YEAR(B$37),(B$37-DATE(YEAR(B$37),1,1))*B$40,0))))</f>
        <v>0</v>
      </c>
      <c r="C45" s="56">
        <f t="array" ref="C45">IF(AND($A45&gt;YEAR(C$36),$A45&lt;YEAR(C$37)),(DATE($A45,12,31)-DATE($A45,1,0))*C$40,IF(AND($A45=YEAR(C$36),$A45=YEAR(C$37)),(C$37-C$36)*C$40,IF($A45=YEAR(C$36),(DATE(YEAR(C$36),12,31)-C$36+1)*C$40,IF($A45=YEAR(C$37),(C$37-DATE(YEAR(C$37),1,1))*C$40,0))))</f>
        <v>0</v>
      </c>
      <c r="D45" s="56">
        <f t="array" ref="D45">IF(AND($A45&gt;YEAR(D$36),$A45&lt;YEAR(D$37)),(DATE($A45,12,31)-DATE($A45,1,0))*D$40,IF(AND($A45=YEAR(D$36),$A45=YEAR(D$37)),(D$37-D$36)*D$40,IF($A45=YEAR(D$36),(DATE(YEAR(D$36),12,31)-D$36+1)*D$40,IF($A45=YEAR(D$37),(D$37-DATE(YEAR(D$37),1,1))*D$40,0))))</f>
        <v>0</v>
      </c>
      <c r="E45" s="56">
        <f t="array" ref="E45">IF(AND($A45&gt;YEAR(E$36),$A45&lt;YEAR(E$37)),(DATE($A45,12,31)-DATE($A45,1,0))*E$40,IF(AND($A45=YEAR(E$36),$A45=YEAR(E$37)),(E$37-E$36)*E$40,IF($A45=YEAR(E$36),(DATE(YEAR(E$36),12,31)-E$36+1)*E$40,IF($A45=YEAR(E$37),(E$37-DATE(YEAR(E$37),1,1))*E$40,0))))</f>
        <v>0</v>
      </c>
      <c r="F45" s="56">
        <f t="array" ref="F45">IF(AND($A45&gt;YEAR(F$36),$A45&lt;YEAR(F$37)),(DATE($A45,12,31)-DATE($A45,1,0))*F$40,IF(AND($A45=YEAR(F$36),$A45=YEAR(F$37)),(F$37-F$36)*F$40,IF($A45=YEAR(F$36),(DATE(YEAR(F$36),12,31)-F$36+1)*F$40,IF($A45=YEAR(F$37),(F$37-DATE(YEAR(F$37),1,1))*F$40,0))))</f>
        <v>0</v>
      </c>
      <c r="G45" s="56">
        <f t="array" ref="G45">IF(AND($A45&gt;YEAR(G$36),$A45&lt;YEAR(G$37)),(DATE($A45,12,31)-DATE($A45,1,0))*G$40,IF(AND($A45=YEAR(G$36),$A45=YEAR(G$37)),(G$37-G$36)*G$40,IF($A45=YEAR(G$36),(DATE(YEAR(G$36),12,31)-G$36+1)*G$40,IF($A45=YEAR(G$37),(G$37-DATE(YEAR(G$37),1,1))*G$40,0))))</f>
        <v>0</v>
      </c>
      <c r="H45" s="56">
        <f t="array" ref="H45">IF(AND($A45&gt;YEAR(H$36),$A45&lt;YEAR(H$37)),(DATE($A45,12,31)-DATE($A45,1,0))*H$40,IF(AND($A45=YEAR(H$36),$A45=YEAR(H$37)),(H$37-H$36)*H$40,IF($A45=YEAR(H$36),(DATE(YEAR(H$36),12,31)-H$36+1)*H$40,IF($A45=YEAR(H$37),(H$37-DATE(YEAR(H$37),1,1))*H$40,0))))</f>
        <v>0</v>
      </c>
      <c r="I45" s="56">
        <f t="array" ref="I45">IF(AND($A45&gt;YEAR(I$36),$A45&lt;YEAR(I$37)),(DATE($A45,12,31)-DATE($A45,1,0))*I$40,IF(AND($A45=YEAR(I$36),$A45=YEAR(I$37)),(I$37-I$36)*I$40,IF($A45=YEAR(I$36),(DATE(YEAR(I$36),12,31)-I$36+1)*I$40,IF($A45=YEAR(I$37),(I$37-DATE(YEAR(I$37),1,1))*I$40,0))))</f>
        <v>0</v>
      </c>
      <c r="L45" s="125"/>
    </row>
    <row r="46" spans="1:12" ht="12" thickBot="1" x14ac:dyDescent="0.25">
      <c r="A46" s="55">
        <v>2031</v>
      </c>
      <c r="B46" s="56">
        <f t="array" ref="B46">IF(AND($A46&gt;YEAR(B$36),$A46&lt;YEAR(B$37)),(DATE($A46,12,31)-DATE($A46,1,0))*B$40,IF(AND($A46=YEAR(B$36),$A46=YEAR(B$37)),(B$37-B$36)*B$40,IF($A46=YEAR(B$36),(DATE(YEAR(B$36),12,31)-B$36+1)*B$40,IF($A46=YEAR(B$37),(B$37-DATE(YEAR(B$37),1,1))*B$40,0))))</f>
        <v>0</v>
      </c>
      <c r="C46" s="56">
        <f t="array" ref="C46">IF(AND($A46&gt;YEAR(C$36),$A46&lt;YEAR(C$37)),(DATE($A46,12,31)-DATE($A46,1,0))*C$40,IF(AND($A46=YEAR(C$36),$A46=YEAR(C$37)),(C$37-C$36)*C$40,IF($A46=YEAR(C$36),(DATE(YEAR(C$36),12,31)-C$36+1)*C$40,IF($A46=YEAR(C$37),(C$37-DATE(YEAR(C$37),1,1))*C$40,0))))</f>
        <v>0</v>
      </c>
      <c r="D46" s="56">
        <f t="array" ref="D46">IF(AND($A46&gt;YEAR(D$36),$A46&lt;YEAR(D$37)),(DATE($A46,12,31)-DATE($A46,1,0))*D$40,IF(AND($A46=YEAR(D$36),$A46=YEAR(D$37)),(D$37-D$36)*D$40,IF($A46=YEAR(D$36),(DATE(YEAR(D$36),12,31)-D$36+1)*D$40,IF($A46=YEAR(D$37),(D$37-DATE(YEAR(D$37),1,1))*D$40,0))))</f>
        <v>0</v>
      </c>
      <c r="E46" s="56">
        <f t="array" ref="E46">IF(AND($A46&gt;YEAR(E$36),$A46&lt;YEAR(E$37)),(DATE($A46,12,31)-DATE($A46,1,0))*E$40,IF(AND($A46=YEAR(E$36),$A46=YEAR(E$37)),(E$37-E$36)*E$40,IF($A46=YEAR(E$36),(DATE(YEAR(E$36),12,31)-E$36+1)*E$40,IF($A46=YEAR(E$37),(E$37-DATE(YEAR(E$37),1,1))*E$40,0))))</f>
        <v>0</v>
      </c>
      <c r="F46" s="56">
        <f t="array" ref="F46">IF(AND($A46&gt;YEAR(F$36),$A46&lt;YEAR(F$37)),(DATE($A46,12,31)-DATE($A46,1,0))*F$40,IF(AND($A46=YEAR(F$36),$A46=YEAR(F$37)),(F$37-F$36)*F$40,IF($A46=YEAR(F$36),(DATE(YEAR(F$36),12,31)-F$36+1)*F$40,IF($A46=YEAR(F$37),(F$37-DATE(YEAR(F$37),1,1))*F$40,0))))</f>
        <v>0</v>
      </c>
      <c r="G46" s="56">
        <f t="array" ref="G46">IF(AND($A46&gt;YEAR(G$36),$A46&lt;YEAR(G$37)),(DATE($A46,12,31)-DATE($A46,1,0))*G$40,IF(AND($A46=YEAR(G$36),$A46=YEAR(G$37)),(G$37-G$36)*G$40,IF($A46=YEAR(G$36),(DATE(YEAR(G$36),12,31)-G$36+1)*G$40,IF($A46=YEAR(G$37),(G$37-DATE(YEAR(G$37),1,1))*G$40,0))))</f>
        <v>0</v>
      </c>
      <c r="H46" s="56">
        <f t="array" ref="H46">IF(AND($A46&gt;YEAR(H$36),$A46&lt;YEAR(H$37)),(DATE($A46,12,31)-DATE($A46,1,0))*H$40,IF(AND($A46=YEAR(H$36),$A46=YEAR(H$37)),(H$37-H$36)*H$40,IF($A46=YEAR(H$36),(DATE(YEAR(H$36),12,31)-H$36+1)*H$40,IF($A46=YEAR(H$37),(H$37-DATE(YEAR(H$37),1,1))*H$40,0))))</f>
        <v>0</v>
      </c>
      <c r="I46" s="56">
        <f t="array" ref="I46">IF(AND($A46&gt;YEAR(I$36),$A46&lt;YEAR(I$37)),(DATE($A46,12,31)-DATE($A46,1,0))*I$40,IF(AND($A46=YEAR(I$36),$A46=YEAR(I$37)),(I$37-I$36)*I$40,IF($A46=YEAR(I$36),(DATE(YEAR(I$36),12,31)-I$36+1)*I$40,IF($A46=YEAR(I$37),(I$37-DATE(YEAR(I$37),1,1))*I$40,0))))</f>
        <v>0</v>
      </c>
      <c r="L46" s="125"/>
    </row>
    <row r="47" spans="1:12" ht="12" thickBot="1" x14ac:dyDescent="0.25">
      <c r="A47" s="55">
        <v>2032</v>
      </c>
      <c r="B47" s="56">
        <f t="array" ref="B47">IF(AND($A47&gt;YEAR(B$36),$A47&lt;YEAR(B$37)),(DATE($A47,12,31)-DATE($A47,1,0))*B$40,IF(AND($A47=YEAR(B$36),$A47=YEAR(B$37)),(B$37-B$36)*B$40,IF($A47=YEAR(B$36),(DATE(YEAR(B$36),12,31)-B$36+1)*B$40,IF($A47=YEAR(B$37),(B$37-DATE(YEAR(B$37),1,1))*B$40,0))))</f>
        <v>0</v>
      </c>
      <c r="C47" s="56">
        <f t="array" ref="C47">IF(AND($A47&gt;YEAR(C$36),$A47&lt;YEAR(C$37)),(DATE($A47,12,31)-DATE($A47,1,0))*C$40,IF(AND($A47=YEAR(C$36),$A47=YEAR(C$37)),(C$37-C$36)*C$40,IF($A47=YEAR(C$36),(DATE(YEAR(C$36),12,31)-C$36+1)*C$40,IF($A47=YEAR(C$37),(C$37-DATE(YEAR(C$37),1,1))*C$40,0))))</f>
        <v>0</v>
      </c>
      <c r="D47" s="56">
        <f t="array" ref="D47">IF(AND($A47&gt;YEAR(D$36),$A47&lt;YEAR(D$37)),(DATE($A47,12,31)-DATE($A47,1,0))*D$40,IF(AND($A47=YEAR(D$36),$A47=YEAR(D$37)),(D$37-D$36)*D$40,IF($A47=YEAR(D$36),(DATE(YEAR(D$36),12,31)-D$36+1)*D$40,IF($A47=YEAR(D$37),(D$37-DATE(YEAR(D$37),1,1))*D$40,0))))</f>
        <v>0</v>
      </c>
      <c r="E47" s="56">
        <f t="array" ref="E47">IF(AND($A47&gt;YEAR(E$36),$A47&lt;YEAR(E$37)),(DATE($A47,12,31)-DATE($A47,1,0))*E$40,IF(AND($A47=YEAR(E$36),$A47=YEAR(E$37)),(E$37-E$36)*E$40,IF($A47=YEAR(E$36),(DATE(YEAR(E$36),12,31)-E$36+1)*E$40,IF($A47=YEAR(E$37),(E$37-DATE(YEAR(E$37),1,1))*E$40,0))))</f>
        <v>0</v>
      </c>
      <c r="F47" s="56">
        <f t="array" ref="F47">IF(AND($A47&gt;YEAR(F$36),$A47&lt;YEAR(F$37)),(DATE($A47,12,31)-DATE($A47,1,0))*F$40,IF(AND($A47=YEAR(F$36),$A47=YEAR(F$37)),(F$37-F$36)*F$40,IF($A47=YEAR(F$36),(DATE(YEAR(F$36),12,31)-F$36+1)*F$40,IF($A47=YEAR(F$37),(F$37-DATE(YEAR(F$37),1,1))*F$40,0))))</f>
        <v>0</v>
      </c>
      <c r="G47" s="56">
        <f t="array" ref="G47">IF(AND($A47&gt;YEAR(G$36),$A47&lt;YEAR(G$37)),(DATE($A47,12,31)-DATE($A47,1,0))*G$40,IF(AND($A47=YEAR(G$36),$A47=YEAR(G$37)),(G$37-G$36)*G$40,IF($A47=YEAR(G$36),(DATE(YEAR(G$36),12,31)-G$36+1)*G$40,IF($A47=YEAR(G$37),(G$37-DATE(YEAR(G$37),1,1))*G$40,0))))</f>
        <v>0</v>
      </c>
      <c r="H47" s="56">
        <f t="array" ref="H47">IF(AND($A47&gt;YEAR(H$36),$A47&lt;YEAR(H$37)),(DATE($A47,12,31)-DATE($A47,1,0))*H$40,IF(AND($A47=YEAR(H$36),$A47=YEAR(H$37)),(H$37-H$36)*H$40,IF($A47=YEAR(H$36),(DATE(YEAR(H$36),12,31)-H$36+1)*H$40,IF($A47=YEAR(H$37),(H$37-DATE(YEAR(H$37),1,1))*H$40,0))))</f>
        <v>0</v>
      </c>
      <c r="I47" s="56">
        <f t="array" ref="I47">IF(AND($A47&gt;YEAR(I$36),$A47&lt;YEAR(I$37)),(DATE($A47,12,31)-DATE($A47,1,0))*I$40,IF(AND($A47=YEAR(I$36),$A47=YEAR(I$37)),(I$37-I$36)*I$40,IF($A47=YEAR(I$36),(DATE(YEAR(I$36),12,31)-I$36+1)*I$40,IF($A47=YEAR(I$37),(I$37-DATE(YEAR(I$37),1,1))*I$40,0))))</f>
        <v>0</v>
      </c>
      <c r="L47" s="125"/>
    </row>
    <row r="48" spans="1:12" ht="12" thickBot="1" x14ac:dyDescent="0.25">
      <c r="A48" s="55">
        <v>2033</v>
      </c>
      <c r="B48" s="56">
        <f t="array" ref="B48">IF(AND($A48&gt;YEAR(B$36),$A48&lt;YEAR(B$37)),(DATE($A48,12,31)-DATE($A48,1,0))*B$40,IF(AND($A48=YEAR(B$36),$A48=YEAR(B$37)),(B$37-B$36)*B$40,IF($A48=YEAR(B$36),(DATE(YEAR(B$36),12,31)-B$36+1)*B$40,IF($A48=YEAR(B$37),(B$37-DATE(YEAR(B$37),1,1))*B$40,0))))</f>
        <v>0</v>
      </c>
      <c r="C48" s="56">
        <f t="array" ref="C48">IF(AND($A48&gt;YEAR(C$36),$A48&lt;YEAR(C$37)),(DATE($A48,12,31)-DATE($A48,1,0))*C$40,IF(AND($A48=YEAR(C$36),$A48=YEAR(C$37)),(C$37-C$36)*C$40,IF($A48=YEAR(C$36),(DATE(YEAR(C$36),12,31)-C$36+1)*C$40,IF($A48=YEAR(C$37),(C$37-DATE(YEAR(C$37),1,1))*C$40,0))))</f>
        <v>0</v>
      </c>
      <c r="D48" s="56">
        <f t="array" ref="D48">IF(AND($A48&gt;YEAR(D$36),$A48&lt;YEAR(D$37)),(DATE($A48,12,31)-DATE($A48,1,0))*D$40,IF(AND($A48=YEAR(D$36),$A48=YEAR(D$37)),(D$37-D$36)*D$40,IF($A48=YEAR(D$36),(DATE(YEAR(D$36),12,31)-D$36+1)*D$40,IF($A48=YEAR(D$37),(D$37-DATE(YEAR(D$37),1,1))*D$40,0))))</f>
        <v>0</v>
      </c>
      <c r="E48" s="56">
        <f t="array" ref="E48">IF(AND($A48&gt;YEAR(E$36),$A48&lt;YEAR(E$37)),(DATE($A48,12,31)-DATE($A48,1,0))*E$40,IF(AND($A48=YEAR(E$36),$A48=YEAR(E$37)),(E$37-E$36)*E$40,IF($A48=YEAR(E$36),(DATE(YEAR(E$36),12,31)-E$36+1)*E$40,IF($A48=YEAR(E$37),(E$37-DATE(YEAR(E$37),1,1))*E$40,0))))</f>
        <v>0</v>
      </c>
      <c r="F48" s="56">
        <f t="array" ref="F48">IF(AND($A48&gt;YEAR(F$36),$A48&lt;YEAR(F$37)),(DATE($A48,12,31)-DATE($A48,1,0))*F$40,IF(AND($A48=YEAR(F$36),$A48=YEAR(F$37)),(F$37-F$36)*F$40,IF($A48=YEAR(F$36),(DATE(YEAR(F$36),12,31)-F$36+1)*F$40,IF($A48=YEAR(F$37),(F$37-DATE(YEAR(F$37),1,1))*F$40,0))))</f>
        <v>0</v>
      </c>
      <c r="G48" s="56">
        <f t="array" ref="G48">IF(AND($A48&gt;YEAR(G$36),$A48&lt;YEAR(G$37)),(DATE($A48,12,31)-DATE($A48,1,0))*G$40,IF(AND($A48=YEAR(G$36),$A48=YEAR(G$37)),(G$37-G$36)*G$40,IF($A48=YEAR(G$36),(DATE(YEAR(G$36),12,31)-G$36+1)*G$40,IF($A48=YEAR(G$37),(G$37-DATE(YEAR(G$37),1,1))*G$40,0))))</f>
        <v>0</v>
      </c>
      <c r="H48" s="56">
        <f t="array" ref="H48">IF(AND($A48&gt;YEAR(H$36),$A48&lt;YEAR(H$37)),(DATE($A48,12,31)-DATE($A48,1,0))*H$40,IF(AND($A48=YEAR(H$36),$A48=YEAR(H$37)),(H$37-H$36)*H$40,IF($A48=YEAR(H$36),(DATE(YEAR(H$36),12,31)-H$36+1)*H$40,IF($A48=YEAR(H$37),(H$37-DATE(YEAR(H$37),1,1))*H$40,0))))</f>
        <v>0</v>
      </c>
      <c r="I48" s="56">
        <f t="array" ref="I48">IF(AND($A48&gt;YEAR(I$36),$A48&lt;YEAR(I$37)),(DATE($A48,12,31)-DATE($A48,1,0))*I$40,IF(AND($A48=YEAR(I$36),$A48=YEAR(I$37)),(I$37-I$36)*I$40,IF($A48=YEAR(I$36),(DATE(YEAR(I$36),12,31)-I$36+1)*I$40,IF($A48=YEAR(I$37),(I$37-DATE(YEAR(I$37),1,1))*I$40,0))))</f>
        <v>0</v>
      </c>
      <c r="L48" s="125"/>
    </row>
    <row r="49" spans="1:12" ht="12" thickBot="1" x14ac:dyDescent="0.25">
      <c r="A49" s="55">
        <v>2034</v>
      </c>
      <c r="B49" s="56">
        <f t="array" ref="B49">IF(AND($A49&gt;YEAR(B$36),$A49&lt;YEAR(B$37)),(DATE($A49,12,31)-DATE($A49,1,0))*B$40,IF(AND($A49=YEAR(B$36),$A49=YEAR(B$37)),(B$37-B$36)*B$40,IF($A49=YEAR(B$36),(DATE(YEAR(B$36),12,31)-B$36+1)*B$40,IF($A49=YEAR(B$37),(B$37-DATE(YEAR(B$37),1,1))*B$40,0))))</f>
        <v>0</v>
      </c>
      <c r="C49" s="56">
        <f t="array" ref="C49">IF(AND($A49&gt;YEAR(C$36),$A49&lt;YEAR(C$37)),(DATE($A49,12,31)-DATE($A49,1,0))*C$40,IF(AND($A49=YEAR(C$36),$A49=YEAR(C$37)),(C$37-C$36)*C$40,IF($A49=YEAR(C$36),(DATE(YEAR(C$36),12,31)-C$36+1)*C$40,IF($A49=YEAR(C$37),(C$37-DATE(YEAR(C$37),1,1))*C$40,0))))</f>
        <v>0</v>
      </c>
      <c r="D49" s="56">
        <f t="array" ref="D49">IF(AND($A49&gt;YEAR(D$36),$A49&lt;YEAR(D$37)),(DATE($A49,12,31)-DATE($A49,1,0))*D$40,IF(AND($A49=YEAR(D$36),$A49=YEAR(D$37)),(D$37-D$36)*D$40,IF($A49=YEAR(D$36),(DATE(YEAR(D$36),12,31)-D$36+1)*D$40,IF($A49=YEAR(D$37),(D$37-DATE(YEAR(D$37),1,1))*D$40,0))))</f>
        <v>0</v>
      </c>
      <c r="E49" s="56">
        <f t="array" ref="E49">IF(AND($A49&gt;YEAR(E$36),$A49&lt;YEAR(E$37)),(DATE($A49,12,31)-DATE($A49,1,0))*E$40,IF(AND($A49=YEAR(E$36),$A49=YEAR(E$37)),(E$37-E$36)*E$40,IF($A49=YEAR(E$36),(DATE(YEAR(E$36),12,31)-E$36+1)*E$40,IF($A49=YEAR(E$37),(E$37-DATE(YEAR(E$37),1,1))*E$40,0))))</f>
        <v>338286.19712525664</v>
      </c>
      <c r="F49" s="56">
        <f t="array" ref="F49">IF(AND($A49&gt;YEAR(F$36),$A49&lt;YEAR(F$37)),(DATE($A49,12,31)-DATE($A49,1,0))*F$40,IF(AND($A49=YEAR(F$36),$A49=YEAR(F$37)),(F$37-F$36)*F$40,IF($A49=YEAR(F$36),(DATE(YEAR(F$36),12,31)-F$36+1)*F$40,IF($A49=YEAR(F$37),(F$37-DATE(YEAR(F$37),1,1))*F$40,0))))</f>
        <v>0</v>
      </c>
      <c r="G49" s="56">
        <f t="array" ref="G49">IF(AND($A49&gt;YEAR(G$36),$A49&lt;YEAR(G$37)),(DATE($A49,12,31)-DATE($A49,1,0))*G$40,IF(AND($A49=YEAR(G$36),$A49=YEAR(G$37)),(G$37-G$36)*G$40,IF($A49=YEAR(G$36),(DATE(YEAR(G$36),12,31)-G$36+1)*G$40,IF($A49=YEAR(G$37),(G$37-DATE(YEAR(G$37),1,1))*G$40,0))))</f>
        <v>0</v>
      </c>
      <c r="H49" s="56">
        <f t="array" ref="H49">IF(AND($A49&gt;YEAR(H$36),$A49&lt;YEAR(H$37)),(DATE($A49,12,31)-DATE($A49,1,0))*H$40,IF(AND($A49=YEAR(H$36),$A49=YEAR(H$37)),(H$37-H$36)*H$40,IF($A49=YEAR(H$36),(DATE(YEAR(H$36),12,31)-H$36+1)*H$40,IF($A49=YEAR(H$37),(H$37-DATE(YEAR(H$37),1,1))*H$40,0))))</f>
        <v>0</v>
      </c>
      <c r="I49" s="56">
        <f t="array" ref="I49">IF(AND($A49&gt;YEAR(I$36),$A49&lt;YEAR(I$37)),(DATE($A49,12,31)-DATE($A49,1,0))*I$40,IF(AND($A49=YEAR(I$36),$A49=YEAR(I$37)),(I$37-I$36)*I$40,IF($A49=YEAR(I$36),(DATE(YEAR(I$36),12,31)-I$36+1)*I$40,IF($A49=YEAR(I$37),(I$37-DATE(YEAR(I$37),1,1))*I$40,0))))</f>
        <v>0</v>
      </c>
      <c r="L49" s="125"/>
    </row>
    <row r="50" spans="1:12" ht="12" thickBot="1" x14ac:dyDescent="0.25">
      <c r="A50" s="55">
        <v>2035</v>
      </c>
      <c r="B50" s="56">
        <f t="array" ref="B50">IF(AND($A50&gt;YEAR(B$36),$A50&lt;YEAR(B$37)),(DATE($A50,12,31)-DATE($A50,1,0))*B$40,IF(AND($A50=YEAR(B$36),$A50=YEAR(B$37)),(B$37-B$36)*B$40,IF($A50=YEAR(B$36),(DATE(YEAR(B$36),12,31)-B$36+1)*B$40,IF($A50=YEAR(B$37),(B$37-DATE(YEAR(B$37),1,1))*B$40,0))))</f>
        <v>0</v>
      </c>
      <c r="C50" s="56">
        <f t="array" ref="C50">IF(AND($A50&gt;YEAR(C$36),$A50&lt;YEAR(C$37)),(DATE($A50,12,31)-DATE($A50,1,0))*C$40,IF(AND($A50=YEAR(C$36),$A50=YEAR(C$37)),(C$37-C$36)*C$40,IF($A50=YEAR(C$36),(DATE(YEAR(C$36),12,31)-C$36+1)*C$40,IF($A50=YEAR(C$37),(C$37-DATE(YEAR(C$37),1,1))*C$40,0))))</f>
        <v>0</v>
      </c>
      <c r="D50" s="56">
        <f t="array" ref="D50">IF(AND($A50&gt;YEAR(D$36),$A50&lt;YEAR(D$37)),(DATE($A50,12,31)-DATE($A50,1,0))*D$40,IF(AND($A50=YEAR(D$36),$A50=YEAR(D$37)),(D$37-D$36)*D$40,IF($A50=YEAR(D$36),(DATE(YEAR(D$36),12,31)-D$36+1)*D$40,IF($A50=YEAR(D$37),(D$37-DATE(YEAR(D$37),1,1))*D$40,0))))</f>
        <v>0</v>
      </c>
      <c r="E50" s="56">
        <f t="array" ref="E50">IF(AND($A50&gt;YEAR(E$36),$A50&lt;YEAR(E$37)),(DATE($A50,12,31)-DATE($A50,1,0))*E$40,IF(AND($A50=YEAR(E$36),$A50=YEAR(E$37)),(E$37-E$36)*E$40,IF($A50=YEAR(E$36),(DATE(YEAR(E$36),12,31)-E$36+1)*E$40,IF($A50=YEAR(E$37),(E$37-DATE(YEAR(E$37),1,1))*E$40,0))))</f>
        <v>0</v>
      </c>
      <c r="F50" s="56">
        <f t="array" ref="F50">IF(AND($A50&gt;YEAR(F$36),$A50&lt;YEAR(F$37)),(DATE($A50,12,31)-DATE($A50,1,0))*F$40,IF(AND($A50=YEAR(F$36),$A50=YEAR(F$37)),(F$37-F$36)*F$40,IF($A50=YEAR(F$36),(DATE(YEAR(F$36),12,31)-F$36+1)*F$40,IF($A50=YEAR(F$37),(F$37-DATE(YEAR(F$37),1,1))*F$40,0))))</f>
        <v>0</v>
      </c>
      <c r="G50" s="56">
        <f t="array" ref="G50">IF(AND($A50&gt;YEAR(G$36),$A50&lt;YEAR(G$37)),(DATE($A50,12,31)-DATE($A50,1,0))*G$40,IF(AND($A50=YEAR(G$36),$A50=YEAR(G$37)),(G$37-G$36)*G$40,IF($A50=YEAR(G$36),(DATE(YEAR(G$36),12,31)-G$36+1)*G$40,IF($A50=YEAR(G$37),(G$37-DATE(YEAR(G$37),1,1))*G$40,0))))</f>
        <v>0</v>
      </c>
      <c r="H50" s="56">
        <f t="array" ref="H50">IF(AND($A50&gt;YEAR(H$36),$A50&lt;YEAR(H$37)),(DATE($A50,12,31)-DATE($A50,1,0))*H$40,IF(AND($A50=YEAR(H$36),$A50=YEAR(H$37)),(H$37-H$36)*H$40,IF($A50=YEAR(H$36),(DATE(YEAR(H$36),12,31)-H$36+1)*H$40,IF($A50=YEAR(H$37),(H$37-DATE(YEAR(H$37),1,1))*H$40,0))))</f>
        <v>0</v>
      </c>
      <c r="I50" s="56">
        <f t="array" ref="I50">IF(AND($A50&gt;YEAR(I$36),$A50&lt;YEAR(I$37)),(DATE($A50,12,31)-DATE($A50,1,0))*I$40,IF(AND($A50=YEAR(I$36),$A50=YEAR(I$37)),(I$37-I$36)*I$40,IF($A50=YEAR(I$36),(DATE(YEAR(I$36),12,31)-I$36+1)*I$40,IF($A50=YEAR(I$37),(I$37-DATE(YEAR(I$37),1,1))*I$40,0))))</f>
        <v>0</v>
      </c>
      <c r="L50" s="125"/>
    </row>
    <row r="51" spans="1:12" ht="12" thickBot="1" x14ac:dyDescent="0.25">
      <c r="A51" s="55">
        <v>2036</v>
      </c>
      <c r="B51" s="56">
        <f t="array" ref="B51">IF(AND($A51&gt;YEAR(B$36),$A51&lt;YEAR(B$37)),(DATE($A51,12,31)-DATE($A51,1,0))*B$40,IF(AND($A51=YEAR(B$36),$A51=YEAR(B$37)),(B$37-B$36)*B$40,IF($A51=YEAR(B$36),(DATE(YEAR(B$36),12,31)-B$36+1)*B$40,IF($A51=YEAR(B$37),(B$37-DATE(YEAR(B$37),1,1))*B$40,0))))</f>
        <v>0</v>
      </c>
      <c r="C51" s="56">
        <f t="array" ref="C51">IF(AND($A51&gt;YEAR(C$36),$A51&lt;YEAR(C$37)),(DATE($A51,12,31)-DATE($A51,1,0))*C$40,IF(AND($A51=YEAR(C$36),$A51=YEAR(C$37)),(C$37-C$36)*C$40,IF($A51=YEAR(C$36),(DATE(YEAR(C$36),12,31)-C$36+1)*C$40,IF($A51=YEAR(C$37),(C$37-DATE(YEAR(C$37),1,1))*C$40,0))))</f>
        <v>0</v>
      </c>
      <c r="D51" s="56">
        <f t="array" ref="D51">IF(AND($A51&gt;YEAR(D$36),$A51&lt;YEAR(D$37)),(DATE($A51,12,31)-DATE($A51,1,0))*D$40,IF(AND($A51=YEAR(D$36),$A51=YEAR(D$37)),(D$37-D$36)*D$40,IF($A51=YEAR(D$36),(DATE(YEAR(D$36),12,31)-D$36+1)*D$40,IF($A51=YEAR(D$37),(D$37-DATE(YEAR(D$37),1,1))*D$40,0))))</f>
        <v>0</v>
      </c>
      <c r="E51" s="56">
        <f t="array" ref="E51">IF(AND($A51&gt;YEAR(E$36),$A51&lt;YEAR(E$37)),(DATE($A51,12,31)-DATE($A51,1,0))*E$40,IF(AND($A51=YEAR(E$36),$A51=YEAR(E$37)),(E$37-E$36)*E$40,IF($A51=YEAR(E$36),(DATE(YEAR(E$36),12,31)-E$36+1)*E$40,IF($A51=YEAR(E$37),(E$37-DATE(YEAR(E$37),1,1))*E$40,0))))</f>
        <v>0</v>
      </c>
      <c r="F51" s="56">
        <f t="array" ref="F51">IF(AND($A51&gt;YEAR(F$36),$A51&lt;YEAR(F$37)),(DATE($A51,12,31)-DATE($A51,1,0))*F$40,IF(AND($A51=YEAR(F$36),$A51=YEAR(F$37)),(F$37-F$36)*F$40,IF($A51=YEAR(F$36),(DATE(YEAR(F$36),12,31)-F$36+1)*F$40,IF($A51=YEAR(F$37),(F$37-DATE(YEAR(F$37),1,1))*F$40,0))))</f>
        <v>0</v>
      </c>
      <c r="G51" s="56">
        <f t="array" ref="G51">IF(AND($A51&gt;YEAR(G$36),$A51&lt;YEAR(G$37)),(DATE($A51,12,31)-DATE($A51,1,0))*G$40,IF(AND($A51=YEAR(G$36),$A51=YEAR(G$37)),(G$37-G$36)*G$40,IF($A51=YEAR(G$36),(DATE(YEAR(G$36),12,31)-G$36+1)*G$40,IF($A51=YEAR(G$37),(G$37-DATE(YEAR(G$37),1,1))*G$40,0))))</f>
        <v>0</v>
      </c>
      <c r="H51" s="56">
        <f t="array" ref="H51">IF(AND($A51&gt;YEAR(H$36),$A51&lt;YEAR(H$37)),(DATE($A51,12,31)-DATE($A51,1,0))*H$40,IF(AND($A51=YEAR(H$36),$A51=YEAR(H$37)),(H$37-H$36)*H$40,IF($A51=YEAR(H$36),(DATE(YEAR(H$36),12,31)-H$36+1)*H$40,IF($A51=YEAR(H$37),(H$37-DATE(YEAR(H$37),1,1))*H$40,0))))</f>
        <v>0</v>
      </c>
      <c r="I51" s="56">
        <f t="array" ref="I51">IF(AND($A51&gt;YEAR(I$36),$A51&lt;YEAR(I$37)),(DATE($A51,12,31)-DATE($A51,1,0))*I$40,IF(AND($A51=YEAR(I$36),$A51=YEAR(I$37)),(I$37-I$36)*I$40,IF($A51=YEAR(I$36),(DATE(YEAR(I$36),12,31)-I$36+1)*I$40,IF($A51=YEAR(I$37),(I$37-DATE(YEAR(I$37),1,1))*I$40,0))))</f>
        <v>0</v>
      </c>
      <c r="L51" s="125"/>
    </row>
    <row r="52" spans="1:12" ht="12" thickBot="1" x14ac:dyDescent="0.25">
      <c r="A52" s="55">
        <v>2037</v>
      </c>
      <c r="B52" s="56">
        <f t="array" ref="B52">IF(AND($A52&gt;YEAR(B$36),$A52&lt;YEAR(B$37)),(DATE($A52,12,31)-DATE($A52,1,0))*B$40,IF(AND($A52=YEAR(B$36),$A52=YEAR(B$37)),(B$37-B$36)*B$40,IF($A52=YEAR(B$36),(DATE(YEAR(B$36),12,31)-B$36+1)*B$40,IF($A52=YEAR(B$37),(B$37-DATE(YEAR(B$37),1,1))*B$40,0))))</f>
        <v>0</v>
      </c>
      <c r="C52" s="56">
        <f t="array" ref="C52">IF(AND($A52&gt;YEAR(C$36),$A52&lt;YEAR(C$37)),(DATE($A52,12,31)-DATE($A52,1,0))*C$40,IF(AND($A52=YEAR(C$36),$A52=YEAR(C$37)),(C$37-C$36)*C$40,IF($A52=YEAR(C$36),(DATE(YEAR(C$36),12,31)-C$36+1)*C$40,IF($A52=YEAR(C$37),(C$37-DATE(YEAR(C$37),1,1))*C$40,0))))</f>
        <v>0</v>
      </c>
      <c r="D52" s="56">
        <f t="array" ref="D52">IF(AND($A52&gt;YEAR(D$36),$A52&lt;YEAR(D$37)),(DATE($A52,12,31)-DATE($A52,1,0))*D$40,IF(AND($A52=YEAR(D$36),$A52=YEAR(D$37)),(D$37-D$36)*D$40,IF($A52=YEAR(D$36),(DATE(YEAR(D$36),12,31)-D$36+1)*D$40,IF($A52=YEAR(D$37),(D$37-DATE(YEAR(D$37),1,1))*D$40,0))))</f>
        <v>0</v>
      </c>
      <c r="E52" s="56">
        <f t="array" ref="E52">IF(AND($A52&gt;YEAR(E$36),$A52&lt;YEAR(E$37)),(DATE($A52,12,31)-DATE($A52,1,0))*E$40,IF(AND($A52=YEAR(E$36),$A52=YEAR(E$37)),(E$37-E$36)*E$40,IF($A52=YEAR(E$36),(DATE(YEAR(E$36),12,31)-E$36+1)*E$40,IF($A52=YEAR(E$37),(E$37-DATE(YEAR(E$37),1,1))*E$40,0))))</f>
        <v>0</v>
      </c>
      <c r="F52" s="56">
        <f t="array" ref="F52">IF(AND($A52&gt;YEAR(F$36),$A52&lt;YEAR(F$37)),(DATE($A52,12,31)-DATE($A52,1,0))*F$40,IF(AND($A52=YEAR(F$36),$A52=YEAR(F$37)),(F$37-F$36)*F$40,IF($A52=YEAR(F$36),(DATE(YEAR(F$36),12,31)-F$36+1)*F$40,IF($A52=YEAR(F$37),(F$37-DATE(YEAR(F$37),1,1))*F$40,0))))</f>
        <v>0</v>
      </c>
      <c r="G52" s="56">
        <f t="array" ref="G52">IF(AND($A52&gt;YEAR(G$36),$A52&lt;YEAR(G$37)),(DATE($A52,12,31)-DATE($A52,1,0))*G$40,IF(AND($A52=YEAR(G$36),$A52=YEAR(G$37)),(G$37-G$36)*G$40,IF($A52=YEAR(G$36),(DATE(YEAR(G$36),12,31)-G$36+1)*G$40,IF($A52=YEAR(G$37),(G$37-DATE(YEAR(G$37),1,1))*G$40,0))))</f>
        <v>0</v>
      </c>
      <c r="H52" s="56">
        <f t="array" ref="H52">IF(AND($A52&gt;YEAR(H$36),$A52&lt;YEAR(H$37)),(DATE($A52,12,31)-DATE($A52,1,0))*H$40,IF(AND($A52=YEAR(H$36),$A52=YEAR(H$37)),(H$37-H$36)*H$40,IF($A52=YEAR(H$36),(DATE(YEAR(H$36),12,31)-H$36+1)*H$40,IF($A52=YEAR(H$37),(H$37-DATE(YEAR(H$37),1,1))*H$40,0))))</f>
        <v>0</v>
      </c>
      <c r="I52" s="56">
        <f t="array" ref="I52">IF(AND($A52&gt;YEAR(I$36),$A52&lt;YEAR(I$37)),(DATE($A52,12,31)-DATE($A52,1,0))*I$40,IF(AND($A52=YEAR(I$36),$A52=YEAR(I$37)),(I$37-I$36)*I$40,IF($A52=YEAR(I$36),(DATE(YEAR(I$36),12,31)-I$36+1)*I$40,IF($A52=YEAR(I$37),(I$37-DATE(YEAR(I$37),1,1))*I$40,0))))</f>
        <v>0</v>
      </c>
      <c r="L52" s="125"/>
    </row>
    <row r="53" spans="1:12" ht="12" thickBot="1" x14ac:dyDescent="0.25">
      <c r="A53" s="55">
        <v>2038</v>
      </c>
      <c r="B53" s="56">
        <f t="array" ref="B53">IF(AND($A53&gt;YEAR(B$36),$A53&lt;YEAR(B$37)),(DATE($A53,12,31)-DATE($A53,1,0))*B$40,IF(AND($A53=YEAR(B$36),$A53=YEAR(B$37)),(B$37-B$36)*B$40,IF($A53=YEAR(B$36),(DATE(YEAR(B$36),12,31)-B$36+1)*B$40,IF($A53=YEAR(B$37),(B$37-DATE(YEAR(B$37),1,1))*B$40,0))))</f>
        <v>0</v>
      </c>
      <c r="C53" s="56">
        <f t="array" ref="C53">IF(AND($A53&gt;YEAR(C$36),$A53&lt;YEAR(C$37)),(DATE($A53,12,31)-DATE($A53,1,0))*C$40,IF(AND($A53=YEAR(C$36),$A53=YEAR(C$37)),(C$37-C$36)*C$40,IF($A53=YEAR(C$36),(DATE(YEAR(C$36),12,31)-C$36+1)*C$40,IF($A53=YEAR(C$37),(C$37-DATE(YEAR(C$37),1,1))*C$40,0))))</f>
        <v>0</v>
      </c>
      <c r="D53" s="56">
        <f t="array" ref="D53">IF(AND($A53&gt;YEAR(D$36),$A53&lt;YEAR(D$37)),(DATE($A53,12,31)-DATE($A53,1,0))*D$40,IF(AND($A53=YEAR(D$36),$A53=YEAR(D$37)),(D$37-D$36)*D$40,IF($A53=YEAR(D$36),(DATE(YEAR(D$36),12,31)-D$36+1)*D$40,IF($A53=YEAR(D$37),(D$37-DATE(YEAR(D$37),1,1))*D$40,0))))</f>
        <v>0</v>
      </c>
      <c r="E53" s="56">
        <f t="array" ref="E53">IF(AND($A53&gt;YEAR(E$36),$A53&lt;YEAR(E$37)),(DATE($A53,12,31)-DATE($A53,1,0))*E$40,IF(AND($A53=YEAR(E$36),$A53=YEAR(E$37)),(E$37-E$36)*E$40,IF($A53=YEAR(E$36),(DATE(YEAR(E$36),12,31)-E$36+1)*E$40,IF($A53=YEAR(E$37),(E$37-DATE(YEAR(E$37),1,1))*E$40,0))))</f>
        <v>0</v>
      </c>
      <c r="F53" s="56">
        <f t="array" ref="F53">IF(AND($A53&gt;YEAR(F$36),$A53&lt;YEAR(F$37)),(DATE($A53,12,31)-DATE($A53,1,0))*F$40,IF(AND($A53=YEAR(F$36),$A53=YEAR(F$37)),(F$37-F$36)*F$40,IF($A53=YEAR(F$36),(DATE(YEAR(F$36),12,31)-F$36+1)*F$40,IF($A53=YEAR(F$37),(F$37-DATE(YEAR(F$37),1,1))*F$40,0))))</f>
        <v>0</v>
      </c>
      <c r="G53" s="56">
        <f t="array" ref="G53">IF(AND($A53&gt;YEAR(G$36),$A53&lt;YEAR(G$37)),(DATE($A53,12,31)-DATE($A53,1,0))*G$40,IF(AND($A53=YEAR(G$36),$A53=YEAR(G$37)),(G$37-G$36)*G$40,IF($A53=YEAR(G$36),(DATE(YEAR(G$36),12,31)-G$36+1)*G$40,IF($A53=YEAR(G$37),(G$37-DATE(YEAR(G$37),1,1))*G$40,0))))</f>
        <v>0</v>
      </c>
      <c r="H53" s="56">
        <f t="array" ref="H53">IF(AND($A53&gt;YEAR(H$36),$A53&lt;YEAR(H$37)),(DATE($A53,12,31)-DATE($A53,1,0))*H$40,IF(AND($A53=YEAR(H$36),$A53=YEAR(H$37)),(H$37-H$36)*H$40,IF($A53=YEAR(H$36),(DATE(YEAR(H$36),12,31)-H$36+1)*H$40,IF($A53=YEAR(H$37),(H$37-DATE(YEAR(H$37),1,1))*H$40,0))))</f>
        <v>0</v>
      </c>
      <c r="I53" s="56">
        <f t="array" ref="I53">IF(AND($A53&gt;YEAR(I$36),$A53&lt;YEAR(I$37)),(DATE($A53,12,31)-DATE($A53,1,0))*I$40,IF(AND($A53=YEAR(I$36),$A53=YEAR(I$37)),(I$37-I$36)*I$40,IF($A53=YEAR(I$36),(DATE(YEAR(I$36),12,31)-I$36+1)*I$40,IF($A53=YEAR(I$37),(I$37-DATE(YEAR(I$37),1,1))*I$40,0))))</f>
        <v>0</v>
      </c>
      <c r="L53" s="125"/>
    </row>
    <row r="54" spans="1:12" ht="12" thickBot="1" x14ac:dyDescent="0.25">
      <c r="A54" s="55">
        <v>2039</v>
      </c>
      <c r="B54" s="56">
        <f t="array" ref="B54">IF(AND($A54&gt;YEAR(B$36),$A54&lt;YEAR(B$37)),(DATE($A54,12,31)-DATE($A54,1,0))*B$40,IF(AND($A54=YEAR(B$36),$A54=YEAR(B$37)),(B$37-B$36)*B$40,IF($A54=YEAR(B$36),(DATE(YEAR(B$36),12,31)-B$36+1)*B$40,IF($A54=YEAR(B$37),(B$37-DATE(YEAR(B$37),1,1))*B$40,0))))</f>
        <v>0</v>
      </c>
      <c r="C54" s="56">
        <f t="array" ref="C54">IF(AND($A54&gt;YEAR(C$36),$A54&lt;YEAR(C$37)),(DATE($A54,12,31)-DATE($A54,1,0))*C$40,IF(AND($A54=YEAR(C$36),$A54=YEAR(C$37)),(C$37-C$36)*C$40,IF($A54=YEAR(C$36),(DATE(YEAR(C$36),12,31)-C$36+1)*C$40,IF($A54=YEAR(C$37),(C$37-DATE(YEAR(C$37),1,1))*C$40,0))))</f>
        <v>0</v>
      </c>
      <c r="D54" s="56">
        <f t="array" ref="D54">IF(AND($A54&gt;YEAR(D$36),$A54&lt;YEAR(D$37)),(DATE($A54,12,31)-DATE($A54,1,0))*D$40,IF(AND($A54=YEAR(D$36),$A54=YEAR(D$37)),(D$37-D$36)*D$40,IF($A54=YEAR(D$36),(DATE(YEAR(D$36),12,31)-D$36+1)*D$40,IF($A54=YEAR(D$37),(D$37-DATE(YEAR(D$37),1,1))*D$40,0))))</f>
        <v>0</v>
      </c>
      <c r="E54" s="56">
        <f t="array" ref="E54">IF(AND($A54&gt;YEAR(E$36),$A54&lt;YEAR(E$37)),(DATE($A54,12,31)-DATE($A54,1,0))*E$40,IF(AND($A54=YEAR(E$36),$A54=YEAR(E$37)),(E$37-E$36)*E$40,IF($A54=YEAR(E$36),(DATE(YEAR(E$36),12,31)-E$36+1)*E$40,IF($A54=YEAR(E$37),(E$37-DATE(YEAR(E$37),1,1))*E$40,0))))</f>
        <v>0</v>
      </c>
      <c r="F54" s="56">
        <f t="array" ref="F54">IF(AND($A54&gt;YEAR(F$36),$A54&lt;YEAR(F$37)),(DATE($A54,12,31)-DATE($A54,1,0))*F$40,IF(AND($A54=YEAR(F$36),$A54=YEAR(F$37)),(F$37-F$36)*F$40,IF($A54=YEAR(F$36),(DATE(YEAR(F$36),12,31)-F$36+1)*F$40,IF($A54=YEAR(F$37),(F$37-DATE(YEAR(F$37),1,1))*F$40,0))))</f>
        <v>0</v>
      </c>
      <c r="G54" s="56">
        <f t="array" ref="G54">IF(AND($A54&gt;YEAR(G$36),$A54&lt;YEAR(G$37)),(DATE($A54,12,31)-DATE($A54,1,0))*G$40,IF(AND($A54=YEAR(G$36),$A54=YEAR(G$37)),(G$37-G$36)*G$40,IF($A54=YEAR(G$36),(DATE(YEAR(G$36),12,31)-G$36+1)*G$40,IF($A54=YEAR(G$37),(G$37-DATE(YEAR(G$37),1,1))*G$40,0))))</f>
        <v>0</v>
      </c>
      <c r="H54" s="56">
        <f t="array" ref="H54">IF(AND($A54&gt;YEAR(H$36),$A54&lt;YEAR(H$37)),(DATE($A54,12,31)-DATE($A54,1,0))*H$40,IF(AND($A54=YEAR(H$36),$A54=YEAR(H$37)),(H$37-H$36)*H$40,IF($A54=YEAR(H$36),(DATE(YEAR(H$36),12,31)-H$36+1)*H$40,IF($A54=YEAR(H$37),(H$37-DATE(YEAR(H$37),1,1))*H$40,0))))</f>
        <v>0</v>
      </c>
      <c r="I54" s="56">
        <f t="array" ref="I54">IF(AND($A54&gt;YEAR(I$36),$A54&lt;YEAR(I$37)),(DATE($A54,12,31)-DATE($A54,1,0))*I$40,IF(AND($A54=YEAR(I$36),$A54=YEAR(I$37)),(I$37-I$36)*I$40,IF($A54=YEAR(I$36),(DATE(YEAR(I$36),12,31)-I$36+1)*I$40,IF($A54=YEAR(I$37),(I$37-DATE(YEAR(I$37),1,1))*I$40,0))))</f>
        <v>0</v>
      </c>
      <c r="L54" s="125"/>
    </row>
    <row r="55" spans="1:12" ht="12" thickBot="1" x14ac:dyDescent="0.25">
      <c r="A55" s="55">
        <v>2040</v>
      </c>
      <c r="B55" s="56">
        <f t="array" ref="B55">IF(AND($A55&gt;YEAR(B$36),$A55&lt;YEAR(B$37)),(DATE($A55,12,31)-DATE($A55,1,0))*B$40,IF(AND($A55=YEAR(B$36),$A55=YEAR(B$37)),(B$37-B$36)*B$40,IF($A55=YEAR(B$36),(DATE(YEAR(B$36),12,31)-B$36+1)*B$40,IF($A55=YEAR(B$37),(B$37-DATE(YEAR(B$37),1,1))*B$40,0))))</f>
        <v>0</v>
      </c>
      <c r="C55" s="56">
        <f t="array" ref="C55">IF(AND($A55&gt;YEAR(C$36),$A55&lt;YEAR(C$37)),(DATE($A55,12,31)-DATE($A55,1,0))*C$40,IF(AND($A55=YEAR(C$36),$A55=YEAR(C$37)),(C$37-C$36)*C$40,IF($A55=YEAR(C$36),(DATE(YEAR(C$36),12,31)-C$36+1)*C$40,IF($A55=YEAR(C$37),(C$37-DATE(YEAR(C$37),1,1))*C$40,0))))</f>
        <v>0</v>
      </c>
      <c r="D55" s="56">
        <f t="array" ref="D55">IF(AND($A55&gt;YEAR(D$36),$A55&lt;YEAR(D$37)),(DATE($A55,12,31)-DATE($A55,1,0))*D$40,IF(AND($A55=YEAR(D$36),$A55=YEAR(D$37)),(D$37-D$36)*D$40,IF($A55=YEAR(D$36),(DATE(YEAR(D$36),12,31)-D$36+1)*D$40,IF($A55=YEAR(D$37),(D$37-DATE(YEAR(D$37),1,1))*D$40,0))))</f>
        <v>0</v>
      </c>
      <c r="E55" s="56">
        <f t="array" ref="E55">IF(AND($A55&gt;YEAR(E$36),$A55&lt;YEAR(E$37)),(DATE($A55,12,31)-DATE($A55,1,0))*E$40,IF(AND($A55=YEAR(E$36),$A55=YEAR(E$37)),(E$37-E$36)*E$40,IF($A55=YEAR(E$36),(DATE(YEAR(E$36),12,31)-E$36+1)*E$40,IF($A55=YEAR(E$37),(E$37-DATE(YEAR(E$37),1,1))*E$40,0))))</f>
        <v>0</v>
      </c>
      <c r="F55" s="56">
        <f t="array" ref="F55">IF(AND($A55&gt;YEAR(F$36),$A55&lt;YEAR(F$37)),(DATE($A55,12,31)-DATE($A55,1,0))*F$40,IF(AND($A55=YEAR(F$36),$A55=YEAR(F$37)),(F$37-F$36)*F$40,IF($A55=YEAR(F$36),(DATE(YEAR(F$36),12,31)-F$36+1)*F$40,IF($A55=YEAR(F$37),(F$37-DATE(YEAR(F$37),1,1))*F$40,0))))</f>
        <v>0</v>
      </c>
      <c r="G55" s="56">
        <f t="array" ref="G55">IF(AND($A55&gt;YEAR(G$36),$A55&lt;YEAR(G$37)),(DATE($A55,12,31)-DATE($A55,1,0))*G$40,IF(AND($A55=YEAR(G$36),$A55=YEAR(G$37)),(G$37-G$36)*G$40,IF($A55=YEAR(G$36),(DATE(YEAR(G$36),12,31)-G$36+1)*G$40,IF($A55=YEAR(G$37),(G$37-DATE(YEAR(G$37),1,1))*G$40,0))))</f>
        <v>0</v>
      </c>
      <c r="H55" s="56">
        <f t="array" ref="H55">IF(AND($A55&gt;YEAR(H$36),$A55&lt;YEAR(H$37)),(DATE($A55,12,31)-DATE($A55,1,0))*H$40,IF(AND($A55=YEAR(H$36),$A55=YEAR(H$37)),(H$37-H$36)*H$40,IF($A55=YEAR(H$36),(DATE(YEAR(H$36),12,31)-H$36+1)*H$40,IF($A55=YEAR(H$37),(H$37-DATE(YEAR(H$37),1,1))*H$40,0))))</f>
        <v>0</v>
      </c>
      <c r="I55" s="56">
        <f t="array" ref="I55">IF(AND($A55&gt;YEAR(I$36),$A55&lt;YEAR(I$37)),(DATE($A55,12,31)-DATE($A55,1,0))*I$40,IF(AND($A55=YEAR(I$36),$A55=YEAR(I$37)),(I$37-I$36)*I$40,IF($A55=YEAR(I$36),(DATE(YEAR(I$36),12,31)-I$36+1)*I$40,IF($A55=YEAR(I$37),(I$37-DATE(YEAR(I$37),1,1))*I$40,0))))</f>
        <v>0</v>
      </c>
      <c r="L55" s="125"/>
    </row>
    <row r="56" spans="1:12" ht="12" thickBot="1" x14ac:dyDescent="0.25">
      <c r="A56" s="55">
        <v>2041</v>
      </c>
      <c r="B56" s="56">
        <f t="array" ref="B56">IF(AND($A56&gt;YEAR(B$36),$A56&lt;YEAR(B$37)),(DATE($A56,12,31)-DATE($A56,1,0))*B$40,IF(AND($A56=YEAR(B$36),$A56=YEAR(B$37)),(B$37-B$36)*B$40,IF($A56=YEAR(B$36),(DATE(YEAR(B$36),12,31)-B$36+1)*B$40,IF($A56=YEAR(B$37),(B$37-DATE(YEAR(B$37),1,1))*B$40,0))))</f>
        <v>0</v>
      </c>
      <c r="C56" s="56">
        <f t="array" ref="C56">IF(AND($A56&gt;YEAR(C$36),$A56&lt;YEAR(C$37)),(DATE($A56,12,31)-DATE($A56,1,0))*C$40,IF(AND($A56=YEAR(C$36),$A56=YEAR(C$37)),(C$37-C$36)*C$40,IF($A56=YEAR(C$36),(DATE(YEAR(C$36),12,31)-C$36+1)*C$40,IF($A56=YEAR(C$37),(C$37-DATE(YEAR(C$37),1,1))*C$40,0))))</f>
        <v>0</v>
      </c>
      <c r="D56" s="56">
        <f t="array" ref="D56">IF(AND($A56&gt;YEAR(D$36),$A56&lt;YEAR(D$37)),(DATE($A56,12,31)-DATE($A56,1,0))*D$40,IF(AND($A56=YEAR(D$36),$A56=YEAR(D$37)),(D$37-D$36)*D$40,IF($A56=YEAR(D$36),(DATE(YEAR(D$36),12,31)-D$36+1)*D$40,IF($A56=YEAR(D$37),(D$37-DATE(YEAR(D$37),1,1))*D$40,0))))</f>
        <v>0</v>
      </c>
      <c r="E56" s="56">
        <f t="array" ref="E56">IF(AND($A56&gt;YEAR(E$36),$A56&lt;YEAR(E$37)),(DATE($A56,12,31)-DATE($A56,1,0))*E$40,IF(AND($A56=YEAR(E$36),$A56=YEAR(E$37)),(E$37-E$36)*E$40,IF($A56=YEAR(E$36),(DATE(YEAR(E$36),12,31)-E$36+1)*E$40,IF($A56=YEAR(E$37),(E$37-DATE(YEAR(E$37),1,1))*E$40,0))))</f>
        <v>0</v>
      </c>
      <c r="F56" s="56">
        <f t="array" ref="F56">IF(AND($A56&gt;YEAR(F$36),$A56&lt;YEAR(F$37)),(DATE($A56,12,31)-DATE($A56,1,0))*F$40,IF(AND($A56=YEAR(F$36),$A56=YEAR(F$37)),(F$37-F$36)*F$40,IF($A56=YEAR(F$36),(DATE(YEAR(F$36),12,31)-F$36+1)*F$40,IF($A56=YEAR(F$37),(F$37-DATE(YEAR(F$37),1,1))*F$40,0))))</f>
        <v>0</v>
      </c>
      <c r="G56" s="56">
        <f t="array" ref="G56">IF(AND($A56&gt;YEAR(G$36),$A56&lt;YEAR(G$37)),(DATE($A56,12,31)-DATE($A56,1,0))*G$40,IF(AND($A56=YEAR(G$36),$A56=YEAR(G$37)),(G$37-G$36)*G$40,IF($A56=YEAR(G$36),(DATE(YEAR(G$36),12,31)-G$36+1)*G$40,IF($A56=YEAR(G$37),(G$37-DATE(YEAR(G$37),1,1))*G$40,0))))</f>
        <v>0</v>
      </c>
      <c r="H56" s="56">
        <f t="array" ref="H56">IF(AND($A56&gt;YEAR(H$36),$A56&lt;YEAR(H$37)),(DATE($A56,12,31)-DATE($A56,1,0))*H$40,IF(AND($A56=YEAR(H$36),$A56=YEAR(H$37)),(H$37-H$36)*H$40,IF($A56=YEAR(H$36),(DATE(YEAR(H$36),12,31)-H$36+1)*H$40,IF($A56=YEAR(H$37),(H$37-DATE(YEAR(H$37),1,1))*H$40,0))))</f>
        <v>0</v>
      </c>
      <c r="I56" s="56">
        <f t="array" ref="I56">IF(AND($A56&gt;YEAR(I$36),$A56&lt;YEAR(I$37)),(DATE($A56,12,31)-DATE($A56,1,0))*I$40,IF(AND($A56=YEAR(I$36),$A56=YEAR(I$37)),(I$37-I$36)*I$40,IF($A56=YEAR(I$36),(DATE(YEAR(I$36),12,31)-I$36+1)*I$40,IF($A56=YEAR(I$37),(I$37-DATE(YEAR(I$37),1,1))*I$40,0))))</f>
        <v>0</v>
      </c>
      <c r="L56" s="125"/>
    </row>
    <row r="57" spans="1:12" ht="11.4" x14ac:dyDescent="0.2">
      <c r="A57" s="294"/>
      <c r="B57" s="157"/>
      <c r="C57" s="157"/>
      <c r="D57" s="157"/>
      <c r="E57" s="157"/>
      <c r="F57" s="157"/>
      <c r="G57" s="157"/>
      <c r="H57" s="157"/>
      <c r="I57" s="157"/>
      <c r="L57" s="125"/>
    </row>
    <row r="58" spans="1:12" ht="11.4" x14ac:dyDescent="0.2">
      <c r="A58" s="269" t="s">
        <v>304</v>
      </c>
    </row>
    <row r="59" spans="1:12" ht="10.8" thickBot="1" x14ac:dyDescent="0.25"/>
    <row r="60" spans="1:12" ht="12" thickBot="1" x14ac:dyDescent="0.25">
      <c r="A60" s="263" t="s">
        <v>305</v>
      </c>
      <c r="B60" s="48"/>
      <c r="C60" s="48"/>
      <c r="D60" s="48"/>
      <c r="E60" s="48"/>
      <c r="F60" s="48"/>
      <c r="G60" s="48"/>
      <c r="H60" s="48"/>
      <c r="I60" s="48"/>
    </row>
    <row r="61" spans="1:12" ht="12" thickBot="1" x14ac:dyDescent="0.25">
      <c r="A61" s="49" t="s">
        <v>296</v>
      </c>
      <c r="B61" s="401">
        <v>110000</v>
      </c>
      <c r="C61" s="401">
        <v>188530</v>
      </c>
      <c r="D61" s="401">
        <v>40000</v>
      </c>
      <c r="E61" s="89"/>
      <c r="F61" s="412">
        <v>230100</v>
      </c>
      <c r="G61" s="89" t="s">
        <v>355</v>
      </c>
      <c r="H61" s="402">
        <v>1123.56</v>
      </c>
      <c r="I61" s="89"/>
    </row>
    <row r="62" spans="1:12" ht="12" thickBot="1" x14ac:dyDescent="0.25">
      <c r="A62" s="49" t="s">
        <v>374</v>
      </c>
      <c r="B62" s="401">
        <f>1925*12</f>
        <v>23100</v>
      </c>
      <c r="C62" s="401">
        <f>9897.83*4</f>
        <v>39591.32</v>
      </c>
      <c r="D62" s="89"/>
      <c r="E62" s="89"/>
      <c r="F62" s="89"/>
      <c r="G62" s="89"/>
      <c r="H62" s="89"/>
      <c r="I62" s="89"/>
    </row>
    <row r="63" spans="1:12" ht="12" thickBot="1" x14ac:dyDescent="0.25">
      <c r="A63" s="49" t="s">
        <v>366</v>
      </c>
      <c r="B63" s="89"/>
      <c r="C63" s="89"/>
      <c r="D63" s="89"/>
      <c r="E63" s="89"/>
      <c r="F63" s="89"/>
      <c r="G63" s="89"/>
      <c r="H63" s="89"/>
      <c r="I63" s="89"/>
    </row>
    <row r="64" spans="1:12" ht="12" thickBot="1" x14ac:dyDescent="0.25">
      <c r="A64" s="49" t="s">
        <v>365</v>
      </c>
      <c r="B64" s="89"/>
      <c r="C64" s="89"/>
      <c r="D64" s="89"/>
      <c r="E64" s="89"/>
      <c r="F64" s="89"/>
      <c r="G64" s="89"/>
      <c r="H64" s="89"/>
      <c r="I64" s="89"/>
    </row>
    <row r="65" spans="1:12" ht="12" thickBot="1" x14ac:dyDescent="0.25">
      <c r="A65" s="49" t="s">
        <v>367</v>
      </c>
      <c r="B65" s="89"/>
      <c r="C65" s="89"/>
      <c r="D65" s="89"/>
      <c r="E65" s="89"/>
      <c r="F65" s="89"/>
      <c r="G65" s="89"/>
      <c r="H65" s="89"/>
      <c r="I65" s="89"/>
    </row>
    <row r="66" spans="1:12" ht="12" thickBot="1" x14ac:dyDescent="0.25">
      <c r="A66" s="49" t="s">
        <v>368</v>
      </c>
      <c r="B66" s="89"/>
      <c r="C66" s="89"/>
      <c r="D66" s="89"/>
      <c r="E66" s="89"/>
      <c r="F66" s="89"/>
      <c r="G66" s="89"/>
      <c r="H66" s="89"/>
      <c r="I66" s="89"/>
    </row>
    <row r="67" spans="1:12" ht="12" thickBot="1" x14ac:dyDescent="0.25">
      <c r="A67" s="49" t="s">
        <v>369</v>
      </c>
      <c r="B67" s="89"/>
      <c r="C67" s="89"/>
      <c r="D67" s="89"/>
      <c r="E67" s="89"/>
      <c r="F67" s="89"/>
      <c r="G67" s="89"/>
      <c r="H67" s="89"/>
      <c r="I67" s="89"/>
    </row>
    <row r="68" spans="1:12" ht="23.4" thickBot="1" x14ac:dyDescent="0.25">
      <c r="A68" s="411" t="s">
        <v>423</v>
      </c>
      <c r="B68" s="89"/>
      <c r="C68" s="89"/>
      <c r="D68" s="89"/>
      <c r="E68" s="89"/>
      <c r="F68" s="89"/>
      <c r="G68" s="89"/>
      <c r="H68" s="89"/>
      <c r="I68" s="412">
        <v>287.7</v>
      </c>
    </row>
    <row r="69" spans="1:12" ht="12" thickBot="1" x14ac:dyDescent="0.25">
      <c r="A69" s="209" t="s">
        <v>245</v>
      </c>
      <c r="B69" s="89"/>
      <c r="C69" s="89"/>
      <c r="D69" s="89"/>
      <c r="E69" s="89"/>
      <c r="F69" s="89"/>
      <c r="G69" s="89"/>
      <c r="H69" s="89"/>
      <c r="I69" s="89"/>
    </row>
    <row r="70" spans="1:12" ht="12" thickBot="1" x14ac:dyDescent="0.25">
      <c r="A70" s="209" t="s">
        <v>245</v>
      </c>
      <c r="B70" s="89"/>
      <c r="C70" s="89"/>
      <c r="D70" s="89"/>
      <c r="E70" s="89"/>
      <c r="F70" s="89"/>
      <c r="G70" s="89"/>
      <c r="H70" s="89"/>
      <c r="I70" s="89"/>
    </row>
    <row r="71" spans="1:12" ht="12" thickBot="1" x14ac:dyDescent="0.25">
      <c r="A71" s="209" t="s">
        <v>245</v>
      </c>
      <c r="B71" s="89"/>
      <c r="C71" s="89"/>
      <c r="D71" s="89"/>
      <c r="E71" s="89"/>
      <c r="F71" s="89"/>
      <c r="G71" s="89"/>
      <c r="H71" s="89"/>
      <c r="I71" s="89"/>
    </row>
    <row r="72" spans="1:12" ht="12" thickBot="1" x14ac:dyDescent="0.25">
      <c r="A72" s="209" t="s">
        <v>245</v>
      </c>
      <c r="B72" s="89"/>
      <c r="C72" s="89"/>
      <c r="D72" s="89"/>
      <c r="E72" s="89"/>
      <c r="F72" s="89"/>
      <c r="G72" s="89"/>
      <c r="H72" s="89"/>
      <c r="I72" s="89"/>
    </row>
    <row r="73" spans="1:12" ht="12" thickBot="1" x14ac:dyDescent="0.25">
      <c r="A73" s="209" t="s">
        <v>245</v>
      </c>
      <c r="B73" s="89"/>
      <c r="C73" s="89"/>
      <c r="D73" s="89"/>
      <c r="E73" s="89"/>
      <c r="F73" s="89"/>
      <c r="G73" s="89"/>
      <c r="H73" s="89"/>
      <c r="I73" s="89"/>
    </row>
    <row r="74" spans="1:12" ht="12" thickBot="1" x14ac:dyDescent="0.25">
      <c r="A74" s="209" t="s">
        <v>245</v>
      </c>
      <c r="B74" s="89"/>
      <c r="C74" s="89"/>
      <c r="D74" s="89"/>
      <c r="E74" s="89"/>
      <c r="F74" s="89"/>
      <c r="G74" s="89"/>
      <c r="H74" s="89"/>
      <c r="I74" s="89"/>
    </row>
    <row r="75" spans="1:12" ht="12" thickBot="1" x14ac:dyDescent="0.25">
      <c r="A75" s="82" t="s">
        <v>306</v>
      </c>
      <c r="B75" s="270">
        <f>(SUM(B61:B74))</f>
        <v>133100</v>
      </c>
      <c r="C75" s="270">
        <f t="shared" ref="C75:I75" si="11">(SUM(C61:C74))</f>
        <v>228121.32</v>
      </c>
      <c r="D75" s="270">
        <f t="shared" si="11"/>
        <v>40000</v>
      </c>
      <c r="E75" s="270">
        <f t="shared" si="11"/>
        <v>0</v>
      </c>
      <c r="F75" s="270">
        <f t="shared" si="11"/>
        <v>230100</v>
      </c>
      <c r="G75" s="270">
        <f t="shared" si="11"/>
        <v>0</v>
      </c>
      <c r="H75" s="270">
        <f t="shared" si="11"/>
        <v>1123.56</v>
      </c>
      <c r="I75" s="270">
        <f t="shared" si="11"/>
        <v>287.7</v>
      </c>
    </row>
    <row r="76" spans="1:12" ht="12" thickBot="1" x14ac:dyDescent="0.25">
      <c r="A76" s="82" t="s">
        <v>307</v>
      </c>
      <c r="B76" s="207">
        <f t="shared" ref="B76:E76" si="12">B75/365</f>
        <v>364.65753424657532</v>
      </c>
      <c r="C76" s="207">
        <f t="shared" si="12"/>
        <v>624.98991780821916</v>
      </c>
      <c r="D76" s="207">
        <f t="shared" si="12"/>
        <v>109.58904109589041</v>
      </c>
      <c r="E76" s="207">
        <f t="shared" si="12"/>
        <v>0</v>
      </c>
      <c r="F76" s="207">
        <f t="shared" ref="F76:I76" si="13">F75/365</f>
        <v>630.41095890410963</v>
      </c>
      <c r="G76" s="207">
        <f t="shared" si="13"/>
        <v>0</v>
      </c>
      <c r="H76" s="207">
        <f t="shared" si="13"/>
        <v>3.0782465753424657</v>
      </c>
      <c r="I76" s="207">
        <f t="shared" si="13"/>
        <v>0.78821917808219177</v>
      </c>
    </row>
    <row r="78" spans="1:12" ht="12" thickBot="1" x14ac:dyDescent="0.25">
      <c r="A78" s="52" t="s">
        <v>226</v>
      </c>
    </row>
    <row r="79" spans="1:12" ht="12" thickBot="1" x14ac:dyDescent="0.25">
      <c r="A79" s="55">
        <v>2028</v>
      </c>
      <c r="B79" s="56">
        <f>IF(AND($A79&gt;YEAR(B$36),$A79&lt;YEAR(B$37)),(DATE($A79,12,31)-DATE($A79,1,0))*B$76,IF(AND($A79=YEAR(B$36),$A79=YEAR(B$37)),(B$37-B$36)*B$76,IF($A79=YEAR(B$36),(DATE(YEAR(B$36),12,31)-B$36+1)*B$76,IF($A79=YEAR(B$37),(B$37-DATE(YEAR(B$37),1,1))*B$76,0))))</f>
        <v>61627.123287671231</v>
      </c>
      <c r="C79" s="56">
        <f t="array" ref="C79">IF(AND($A79&gt;YEAR(C$36),$A79&lt;YEAR(C$37)),(DATE($A79,12,31)-DATE($A79,1,0))*C$76,IF(AND($A79=YEAR(C$36),$A79=YEAR(C$37)),(C$37-C$36)*C$76,IF($A79=YEAR(C$36),(DATE(YEAR(C$36),12,31)-C$36+1)*C$76,IF($A79=YEAR(C$37),(C$37-DATE(YEAR(C$37),1,1))*C$76,0))))</f>
        <v>105623.29610958904</v>
      </c>
      <c r="D79" s="56">
        <f t="array" ref="D79">IF(AND($A79&gt;YEAR(D$36),$A79&lt;YEAR(D$37)),(DATE($A79,12,31)-DATE($A79,1,0))*D$76,IF(AND($A79=YEAR(D$36),$A79=YEAR(D$37)),(D$37-D$36)*D$76,IF($A79=YEAR(D$36),(DATE(YEAR(D$36),12,31)-D$36+1)*D$76,IF($A79=YEAR(D$37),(D$37-DATE(YEAR(D$37),1,1))*D$76,0))))</f>
        <v>0</v>
      </c>
      <c r="E79" s="56">
        <f t="array" ref="E79">IF(AND($A79&gt;YEAR(E$36),$A79&lt;YEAR(E$37)),(DATE($A79,12,31)-DATE($A79,1,0))*E$76,IF(AND($A79=YEAR(E$36),$A79=YEAR(E$37)),(E$37-E$36)*E$76,IF($A79=YEAR(E$36),(DATE(YEAR(E$36),12,31)-E$36+1)*E$76,IF($A79=YEAR(E$37),(E$37-DATE(YEAR(E$37),1,1))*E$76,0))))</f>
        <v>0</v>
      </c>
      <c r="F79" s="56">
        <f t="array" ref="F79">IF(AND($A79&gt;YEAR(F$36),$A79&lt;YEAR(F$37)),(DATE($A79,12,31)-DATE($A79,1,0))*F$76,IF(AND($A79=YEAR(F$36),$A79=YEAR(F$37)),(F$37-F$36)*F$76,IF($A79=YEAR(F$36),(DATE(YEAR(F$36),12,31)-F$36+1)*F$76,IF($A79=YEAR(F$37),(F$37-DATE(YEAR(F$37),1,1))*F$76,0))))</f>
        <v>106539.45205479453</v>
      </c>
      <c r="G79" s="56">
        <f t="array" ref="G79">IF(AND($A79&gt;YEAR(G$36),$A79&lt;YEAR(G$37)),(DATE($A79,12,31)-DATE($A79,1,0))*G$76,IF(AND($A79=YEAR(G$36),$A79=YEAR(G$37)),(G$37-G$36)*G$76,IF($A79=YEAR(G$36),(DATE(YEAR(G$36),12,31)-G$36+1)*G$76,IF($A79=YEAR(G$37),(G$37-DATE(YEAR(G$37),1,1))*G$76,0))))</f>
        <v>0</v>
      </c>
      <c r="H79" s="56">
        <f t="array" ref="H79">IF(AND($A79&gt;YEAR(H$36),$A79&lt;YEAR(H$37)),(DATE($A79,12,31)-DATE($A79,1,0))*H$76,IF(AND($A79=YEAR(H$36),$A79=YEAR(H$37)),(H$37-H$36)*H$76,IF($A79=YEAR(H$36),(DATE(YEAR(H$36),12,31)-H$36+1)*H$76,IF($A79=YEAR(H$37),(H$37-DATE(YEAR(H$37),1,1))*H$76,0))))</f>
        <v>520.22367123287665</v>
      </c>
      <c r="I79" s="56">
        <f t="array" ref="I79">IF(AND($A79&gt;YEAR(I$36),$A79&lt;YEAR(I$37)),(DATE($A79,12,31)-DATE($A79,1,0))*I$76,IF(AND($A79=YEAR(I$36),$A79=YEAR(I$37)),(I$37-I$36)*I$76,IF($A79=YEAR(I$36),(DATE(YEAR(I$36),12,31)-I$36+1)*I$76,IF($A79=YEAR(I$37),(I$37-DATE(YEAR(I$37),1,1))*I$76,0))))</f>
        <v>133.2090410958904</v>
      </c>
      <c r="L79" s="125"/>
    </row>
    <row r="80" spans="1:12" ht="12" thickBot="1" x14ac:dyDescent="0.25">
      <c r="A80" s="55">
        <v>2029</v>
      </c>
      <c r="B80" s="56">
        <f t="array" ref="B80">IF(AND($A80&gt;YEAR(B$36),$A80&lt;YEAR(B$37)),(DATE($A80,12,31)-DATE($A80,1,0))*B$76,IF(AND($A80=YEAR(B$36),$A80=YEAR(B$37)),(B$37-B$36)*B$76,IF($A80=YEAR(B$36),(DATE(YEAR(B$36),12,31)-B$36+1)*B$76,IF($A80=YEAR(B$37),(B$37-DATE(YEAR(B$37),1,1))*B$76,0))))</f>
        <v>0</v>
      </c>
      <c r="C80" s="56">
        <f t="array" ref="C80">IF(AND($A80&gt;YEAR(C$36),$A80&lt;YEAR(C$37)),(DATE($A80,12,31)-DATE($A80,1,0))*C$76,IF(AND($A80=YEAR(C$36),$A80=YEAR(C$37)),(C$37-C$36)*C$76,IF($A80=YEAR(C$36),(DATE(YEAR(C$36),12,31)-C$36+1)*C$76,IF($A80=YEAR(C$37),(C$37-DATE(YEAR(C$37),1,1))*C$76,0))))</f>
        <v>228121.32</v>
      </c>
      <c r="D80" s="56">
        <f t="array" ref="D80">IF(AND($A80&gt;YEAR(D$36),$A80&lt;YEAR(D$37)),(DATE($A80,12,31)-DATE($A80,1,0))*D$76,IF(AND($A80=YEAR(D$36),$A80=YEAR(D$37)),(D$37-D$36)*D$76,IF($A80=YEAR(D$36),(DATE(YEAR(D$36),12,31)-D$36+1)*D$76,IF($A80=YEAR(D$37),(D$37-DATE(YEAR(D$37),1,1))*D$76,0))))</f>
        <v>0</v>
      </c>
      <c r="E80" s="56">
        <f t="array" ref="E80">IF(AND($A80&gt;YEAR(E$36),$A80&lt;YEAR(E$37)),(DATE($A80,12,31)-DATE($A80,1,0))*E$76,IF(AND($A80=YEAR(E$36),$A80=YEAR(E$37)),(E$37-E$36)*E$76,IF($A80=YEAR(E$36),(DATE(YEAR(E$36),12,31)-E$36+1)*E$76,IF($A80=YEAR(E$37),(E$37-DATE(YEAR(E$37),1,1))*E$76,0))))</f>
        <v>0</v>
      </c>
      <c r="F80" s="56">
        <f t="array" ref="F80">IF(AND($A80&gt;YEAR(F$36),$A80&lt;YEAR(F$37)),(DATE($A80,12,31)-DATE($A80,1,0))*F$76,IF(AND($A80=YEAR(F$36),$A80=YEAR(F$37)),(F$37-F$36)*F$76,IF($A80=YEAR(F$36),(DATE(YEAR(F$36),12,31)-F$36+1)*F$76,IF($A80=YEAR(F$37),(F$37-DATE(YEAR(F$37),1,1))*F$76,0))))</f>
        <v>0</v>
      </c>
      <c r="G80" s="56">
        <f t="array" ref="G80">IF(AND($A80&gt;YEAR(G$36),$A80&lt;YEAR(G$37)),(DATE($A80,12,31)-DATE($A80,1,0))*G$76,IF(AND($A80=YEAR(G$36),$A80=YEAR(G$37)),(G$37-G$36)*G$76,IF($A80=YEAR(G$36),(DATE(YEAR(G$36),12,31)-G$36+1)*G$76,IF($A80=YEAR(G$37),(G$37-DATE(YEAR(G$37),1,1))*G$76,0))))</f>
        <v>0</v>
      </c>
      <c r="H80" s="56">
        <f t="array" ref="H80">IF(AND($A80&gt;YEAR(H$36),$A80&lt;YEAR(H$37)),(DATE($A80,12,31)-DATE($A80,1,0))*H$76,IF(AND($A80=YEAR(H$36),$A80=YEAR(H$37)),(H$37-H$36)*H$76,IF($A80=YEAR(H$36),(DATE(YEAR(H$36),12,31)-H$36+1)*H$76,IF($A80=YEAR(H$37),(H$37-DATE(YEAR(H$37),1,1))*H$76,0))))</f>
        <v>0</v>
      </c>
      <c r="I80" s="56">
        <f t="array" ref="I80">IF(AND($A80&gt;YEAR(I$36),$A80&lt;YEAR(I$37)),(DATE($A80,12,31)-DATE($A80,1,0))*I$76,IF(AND($A80=YEAR(I$36),$A80=YEAR(I$37)),(I$37-I$36)*I$76,IF($A80=YEAR(I$36),(DATE(YEAR(I$36),12,31)-I$36+1)*I$76,IF($A80=YEAR(I$37),(I$37-DATE(YEAR(I$37),1,1))*I$76,0))))</f>
        <v>0</v>
      </c>
      <c r="L80" s="125"/>
    </row>
    <row r="81" spans="1:12" ht="12" thickBot="1" x14ac:dyDescent="0.25">
      <c r="A81" s="55">
        <v>2030</v>
      </c>
      <c r="B81" s="56">
        <f t="array" ref="B81">IF(AND($A81&gt;YEAR(B$36),$A81&lt;YEAR(B$37)),(DATE($A81,12,31)-DATE($A81,1,0))*B$76,IF(AND($A81=YEAR(B$36),$A81=YEAR(B$37)),(B$37-B$36)*B$76,IF($A81=YEAR(B$36),(DATE(YEAR(B$36),12,31)-B$36+1)*B$76,IF($A81=YEAR(B$37),(B$37-DATE(YEAR(B$37),1,1))*B$76,0))))</f>
        <v>0</v>
      </c>
      <c r="C81" s="56">
        <f t="array" ref="C81">IF(AND($A81&gt;YEAR(C$36),$A81&lt;YEAR(C$37)),(DATE($A81,12,31)-DATE($A81,1,0))*C$76,IF(AND($A81=YEAR(C$36),$A81=YEAR(C$37)),(C$37-C$36)*C$76,IF($A81=YEAR(C$36),(DATE(YEAR(C$36),12,31)-C$36+1)*C$76,IF($A81=YEAR(C$37),(C$37-DATE(YEAR(C$37),1,1))*C$76,0))))</f>
        <v>228121.32</v>
      </c>
      <c r="D81" s="56">
        <f t="array" ref="D81">IF(AND($A81&gt;YEAR(D$36),$A81&lt;YEAR(D$37)),(DATE($A81,12,31)-DATE($A81,1,0))*D$76,IF(AND($A81=YEAR(D$36),$A81=YEAR(D$37)),(D$37-D$36)*D$76,IF($A81=YEAR(D$36),(DATE(YEAR(D$36),12,31)-D$36+1)*D$76,IF($A81=YEAR(D$37),(D$37-DATE(YEAR(D$37),1,1))*D$76,0))))</f>
        <v>0</v>
      </c>
      <c r="E81" s="56">
        <f t="array" ref="E81">IF(AND($A81&gt;YEAR(E$36),$A81&lt;YEAR(E$37)),(DATE($A81,12,31)-DATE($A81,1,0))*E$76,IF(AND($A81=YEAR(E$36),$A81=YEAR(E$37)),(E$37-E$36)*E$76,IF($A81=YEAR(E$36),(DATE(YEAR(E$36),12,31)-E$36+1)*E$76,IF($A81=YEAR(E$37),(E$37-DATE(YEAR(E$37),1,1))*E$76,0))))</f>
        <v>0</v>
      </c>
      <c r="F81" s="56">
        <f t="array" ref="F81">IF(AND($A81&gt;YEAR(F$36),$A81&lt;YEAR(F$37)),(DATE($A81,12,31)-DATE($A81,1,0))*F$76,IF(AND($A81=YEAR(F$36),$A81=YEAR(F$37)),(F$37-F$36)*F$76,IF($A81=YEAR(F$36),(DATE(YEAR(F$36),12,31)-F$36+1)*F$76,IF($A81=YEAR(F$37),(F$37-DATE(YEAR(F$37),1,1))*F$76,0))))</f>
        <v>0</v>
      </c>
      <c r="G81" s="56">
        <f t="array" ref="G81">IF(AND($A81&gt;YEAR(G$36),$A81&lt;YEAR(G$37)),(DATE($A81,12,31)-DATE($A81,1,0))*G$76,IF(AND($A81=YEAR(G$36),$A81=YEAR(G$37)),(G$37-G$36)*G$76,IF($A81=YEAR(G$36),(DATE(YEAR(G$36),12,31)-G$36+1)*G$76,IF($A81=YEAR(G$37),(G$37-DATE(YEAR(G$37),1,1))*G$76,0))))</f>
        <v>0</v>
      </c>
      <c r="H81" s="56">
        <f t="array" ref="H81">IF(AND($A81&gt;YEAR(H$36),$A81&lt;YEAR(H$37)),(DATE($A81,12,31)-DATE($A81,1,0))*H$76,IF(AND($A81=YEAR(H$36),$A81=YEAR(H$37)),(H$37-H$36)*H$76,IF($A81=YEAR(H$36),(DATE(YEAR(H$36),12,31)-H$36+1)*H$76,IF($A81=YEAR(H$37),(H$37-DATE(YEAR(H$37),1,1))*H$76,0))))</f>
        <v>0</v>
      </c>
      <c r="I81" s="56">
        <f t="array" ref="I81">IF(AND($A81&gt;YEAR(I$36),$A81&lt;YEAR(I$37)),(DATE($A81,12,31)-DATE($A81,1,0))*I$76,IF(AND($A81=YEAR(I$36),$A81=YEAR(I$37)),(I$37-I$36)*I$76,IF($A81=YEAR(I$36),(DATE(YEAR(I$36),12,31)-I$36+1)*I$76,IF($A81=YEAR(I$37),(I$37-DATE(YEAR(I$37),1,1))*I$76,0))))</f>
        <v>0</v>
      </c>
      <c r="L81" s="125"/>
    </row>
    <row r="82" spans="1:12" ht="12" thickBot="1" x14ac:dyDescent="0.25">
      <c r="A82" s="55">
        <v>2031</v>
      </c>
      <c r="B82" s="56">
        <f t="array" ref="B82">IF(AND($A82&gt;YEAR(B$36),$A82&lt;YEAR(B$37)),(DATE($A82,12,31)-DATE($A82,1,0))*B$76,IF(AND($A82=YEAR(B$36),$A82=YEAR(B$37)),(B$37-B$36)*B$76,IF($A82=YEAR(B$36),(DATE(YEAR(B$36),12,31)-B$36+1)*B$76,IF($A82=YEAR(B$37),(B$37-DATE(YEAR(B$37),1,1))*B$76,0))))</f>
        <v>0</v>
      </c>
      <c r="C82" s="56">
        <f t="array" ref="C82">IF(AND($A82&gt;YEAR(C$36),$A82&lt;YEAR(C$37)),(DATE($A82,12,31)-DATE($A82,1,0))*C$76,IF(AND($A82=YEAR(C$36),$A82=YEAR(C$37)),(C$37-C$36)*C$76,IF($A82=YEAR(C$36),(DATE(YEAR(C$36),12,31)-C$36+1)*C$76,IF($A82=YEAR(C$37),(C$37-DATE(YEAR(C$37),1,1))*C$76,0))))</f>
        <v>228121.32</v>
      </c>
      <c r="D82" s="56">
        <f t="array" ref="D82">IF(AND($A82&gt;YEAR(D$36),$A82&lt;YEAR(D$37)),(DATE($A82,12,31)-DATE($A82,1,0))*D$76,IF(AND($A82=YEAR(D$36),$A82=YEAR(D$37)),(D$37-D$36)*D$76,IF($A82=YEAR(D$36),(DATE(YEAR(D$36),12,31)-D$36+1)*D$76,IF($A82=YEAR(D$37),(D$37-DATE(YEAR(D$37),1,1))*D$76,0))))</f>
        <v>0</v>
      </c>
      <c r="E82" s="56">
        <f t="array" ref="E82">IF(AND($A82&gt;YEAR(E$36),$A82&lt;YEAR(E$37)),(DATE($A82,12,31)-DATE($A82,1,0))*E$76,IF(AND($A82=YEAR(E$36),$A82=YEAR(E$37)),(E$37-E$36)*E$76,IF($A82=YEAR(E$36),(DATE(YEAR(E$36),12,31)-E$36+1)*E$76,IF($A82=YEAR(E$37),(E$37-DATE(YEAR(E$37),1,1))*E$76,0))))</f>
        <v>0</v>
      </c>
      <c r="F82" s="56">
        <f t="array" ref="F82">IF(AND($A82&gt;YEAR(F$36),$A82&lt;YEAR(F$37)),(DATE($A82,12,31)-DATE($A82,1,0))*F$76,IF(AND($A82=YEAR(F$36),$A82=YEAR(F$37)),(F$37-F$36)*F$76,IF($A82=YEAR(F$36),(DATE(YEAR(F$36),12,31)-F$36+1)*F$76,IF($A82=YEAR(F$37),(F$37-DATE(YEAR(F$37),1,1))*F$76,0))))</f>
        <v>0</v>
      </c>
      <c r="G82" s="56">
        <f t="array" ref="G82">IF(AND($A82&gt;YEAR(G$36),$A82&lt;YEAR(G$37)),(DATE($A82,12,31)-DATE($A82,1,0))*G$76,IF(AND($A82=YEAR(G$36),$A82=YEAR(G$37)),(G$37-G$36)*G$76,IF($A82=YEAR(G$36),(DATE(YEAR(G$36),12,31)-G$36+1)*G$76,IF($A82=YEAR(G$37),(G$37-DATE(YEAR(G$37),1,1))*G$76,0))))</f>
        <v>0</v>
      </c>
      <c r="H82" s="56">
        <f t="array" ref="H82">IF(AND($A82&gt;YEAR(H$36),$A82&lt;YEAR(H$37)),(DATE($A82,12,31)-DATE($A82,1,0))*H$76,IF(AND($A82=YEAR(H$36),$A82=YEAR(H$37)),(H$37-H$36)*H$76,IF($A82=YEAR(H$36),(DATE(YEAR(H$36),12,31)-H$36+1)*H$76,IF($A82=YEAR(H$37),(H$37-DATE(YEAR(H$37),1,1))*H$76,0))))</f>
        <v>0</v>
      </c>
      <c r="I82" s="56">
        <f t="array" ref="I82">IF(AND($A82&gt;YEAR(I$36),$A82&lt;YEAR(I$37)),(DATE($A82,12,31)-DATE($A82,1,0))*I$76,IF(AND($A82=YEAR(I$36),$A82=YEAR(I$37)),(I$37-I$36)*I$76,IF($A82=YEAR(I$36),(DATE(YEAR(I$36),12,31)-I$36+1)*I$76,IF($A82=YEAR(I$37),(I$37-DATE(YEAR(I$37),1,1))*I$76,0))))</f>
        <v>0</v>
      </c>
      <c r="L82" s="125"/>
    </row>
    <row r="83" spans="1:12" ht="12" thickBot="1" x14ac:dyDescent="0.25">
      <c r="A83" s="55">
        <v>2032</v>
      </c>
      <c r="B83" s="56">
        <f t="array" ref="B83">IF(AND($A83&gt;YEAR(B$36),$A83&lt;YEAR(B$37)),(DATE($A83,12,31)-DATE($A83,1,0))*B$76,IF(AND($A83=YEAR(B$36),$A83=YEAR(B$37)),(B$37-B$36)*B$76,IF($A83=YEAR(B$36),(DATE(YEAR(B$36),12,31)-B$36+1)*B$76,IF($A83=YEAR(B$37),(B$37-DATE(YEAR(B$37),1,1))*B$76,0))))</f>
        <v>0</v>
      </c>
      <c r="C83" s="56">
        <f t="array" ref="C83">IF(AND($A83&gt;YEAR(C$36),$A83&lt;YEAR(C$37)),(DATE($A83,12,31)-DATE($A83,1,0))*C$76,IF(AND($A83=YEAR(C$36),$A83=YEAR(C$37)),(C$37-C$36)*C$76,IF($A83=YEAR(C$36),(DATE(YEAR(C$36),12,31)-C$36+1)*C$76,IF($A83=YEAR(C$37),(C$37-DATE(YEAR(C$37),1,1))*C$76,0))))</f>
        <v>228746.30991780822</v>
      </c>
      <c r="D83" s="56">
        <f t="array" ref="D83">IF(AND($A83&gt;YEAR(D$36),$A83&lt;YEAR(D$37)),(DATE($A83,12,31)-DATE($A83,1,0))*D$76,IF(AND($A83=YEAR(D$36),$A83=YEAR(D$37)),(D$37-D$36)*D$76,IF($A83=YEAR(D$36),(DATE(YEAR(D$36),12,31)-D$36+1)*D$76,IF($A83=YEAR(D$37),(D$37-DATE(YEAR(D$37),1,1))*D$76,0))))</f>
        <v>0</v>
      </c>
      <c r="E83" s="56">
        <f t="array" ref="E83">IF(AND($A83&gt;YEAR(E$36),$A83&lt;YEAR(E$37)),(DATE($A83,12,31)-DATE($A83,1,0))*E$76,IF(AND($A83=YEAR(E$36),$A83=YEAR(E$37)),(E$37-E$36)*E$76,IF($A83=YEAR(E$36),(DATE(YEAR(E$36),12,31)-E$36+1)*E$76,IF($A83=YEAR(E$37),(E$37-DATE(YEAR(E$37),1,1))*E$76,0))))</f>
        <v>0</v>
      </c>
      <c r="F83" s="56">
        <f t="array" ref="F83">IF(AND($A83&gt;YEAR(F$36),$A83&lt;YEAR(F$37)),(DATE($A83,12,31)-DATE($A83,1,0))*F$76,IF(AND($A83=YEAR(F$36),$A83=YEAR(F$37)),(F$37-F$36)*F$76,IF($A83=YEAR(F$36),(DATE(YEAR(F$36),12,31)-F$36+1)*F$76,IF($A83=YEAR(F$37),(F$37-DATE(YEAR(F$37),1,1))*F$76,0))))</f>
        <v>0</v>
      </c>
      <c r="G83" s="56">
        <f t="array" ref="G83">IF(AND($A83&gt;YEAR(G$36),$A83&lt;YEAR(G$37)),(DATE($A83,12,31)-DATE($A83,1,0))*G$76,IF(AND($A83=YEAR(G$36),$A83=YEAR(G$37)),(G$37-G$36)*G$76,IF($A83=YEAR(G$36),(DATE(YEAR(G$36),12,31)-G$36+1)*G$76,IF($A83=YEAR(G$37),(G$37-DATE(YEAR(G$37),1,1))*G$76,0))))</f>
        <v>0</v>
      </c>
      <c r="H83" s="56">
        <f t="array" ref="H83">IF(AND($A83&gt;YEAR(H$36),$A83&lt;YEAR(H$37)),(DATE($A83,12,31)-DATE($A83,1,0))*H$76,IF(AND($A83=YEAR(H$36),$A83=YEAR(H$37)),(H$37-H$36)*H$76,IF($A83=YEAR(H$36),(DATE(YEAR(H$36),12,31)-H$36+1)*H$76,IF($A83=YEAR(H$37),(H$37-DATE(YEAR(H$37),1,1))*H$76,0))))</f>
        <v>0</v>
      </c>
      <c r="I83" s="56">
        <f t="array" ref="I83">IF(AND($A83&gt;YEAR(I$36),$A83&lt;YEAR(I$37)),(DATE($A83,12,31)-DATE($A83,1,0))*I$76,IF(AND($A83=YEAR(I$36),$A83=YEAR(I$37)),(I$37-I$36)*I$76,IF($A83=YEAR(I$36),(DATE(YEAR(I$36),12,31)-I$36+1)*I$76,IF($A83=YEAR(I$37),(I$37-DATE(YEAR(I$37),1,1))*I$76,0))))</f>
        <v>0</v>
      </c>
      <c r="L83" s="125"/>
    </row>
    <row r="84" spans="1:12" ht="12" thickBot="1" x14ac:dyDescent="0.25">
      <c r="A84" s="55">
        <v>2033</v>
      </c>
      <c r="B84" s="56">
        <f t="array" ref="B84">IF(AND($A84&gt;YEAR(B$36),$A84&lt;YEAR(B$37)),(DATE($A84,12,31)-DATE($A84,1,0))*B$76,IF(AND($A84=YEAR(B$36),$A84=YEAR(B$37)),(B$37-B$36)*B$76,IF($A84=YEAR(B$36),(DATE(YEAR(B$36),12,31)-B$36+1)*B$76,IF($A84=YEAR(B$37),(B$37-DATE(YEAR(B$37),1,1))*B$76,0))))</f>
        <v>0</v>
      </c>
      <c r="C84" s="56">
        <f t="array" ref="C84">IF(AND($A84&gt;YEAR(C$36),$A84&lt;YEAR(C$37)),(DATE($A84,12,31)-DATE($A84,1,0))*C$76,IF(AND($A84=YEAR(C$36),$A84=YEAR(C$37)),(C$37-C$36)*C$76,IF($A84=YEAR(C$36),(DATE(YEAR(C$36),12,31)-C$36+1)*C$76,IF($A84=YEAR(C$37),(C$37-DATE(YEAR(C$37),1,1))*C$76,0))))</f>
        <v>227496.33008219177</v>
      </c>
      <c r="D84" s="56">
        <f t="array" ref="D84">IF(AND($A84&gt;YEAR(D$36),$A84&lt;YEAR(D$37)),(DATE($A84,12,31)-DATE($A84,1,0))*D$76,IF(AND($A84=YEAR(D$36),$A84=YEAR(D$37)),(D$37-D$36)*D$76,IF($A84=YEAR(D$36),(DATE(YEAR(D$36),12,31)-D$36+1)*D$76,IF($A84=YEAR(D$37),(D$37-DATE(YEAR(D$37),1,1))*D$76,0))))</f>
        <v>0</v>
      </c>
      <c r="E84" s="56">
        <f t="array" ref="E84">IF(AND($A84&gt;YEAR(E$36),$A84&lt;YEAR(E$37)),(DATE($A84,12,31)-DATE($A84,1,0))*E$76,IF(AND($A84=YEAR(E$36),$A84=YEAR(E$37)),(E$37-E$36)*E$76,IF($A84=YEAR(E$36),(DATE(YEAR(E$36),12,31)-E$36+1)*E$76,IF($A84=YEAR(E$37),(E$37-DATE(YEAR(E$37),1,1))*E$76,0))))</f>
        <v>0</v>
      </c>
      <c r="F84" s="56">
        <f t="array" ref="F84">IF(AND($A84&gt;YEAR(F$36),$A84&lt;YEAR(F$37)),(DATE($A84,12,31)-DATE($A84,1,0))*F$76,IF(AND($A84=YEAR(F$36),$A84=YEAR(F$37)),(F$37-F$36)*F$76,IF($A84=YEAR(F$36),(DATE(YEAR(F$36),12,31)-F$36+1)*F$76,IF($A84=YEAR(F$37),(F$37-DATE(YEAR(F$37),1,1))*F$76,0))))</f>
        <v>0</v>
      </c>
      <c r="G84" s="56">
        <f t="array" ref="G84">IF(AND($A84&gt;YEAR(G$36),$A84&lt;YEAR(G$37)),(DATE($A84,12,31)-DATE($A84,1,0))*G$76,IF(AND($A84=YEAR(G$36),$A84=YEAR(G$37)),(G$37-G$36)*G$76,IF($A84=YEAR(G$36),(DATE(YEAR(G$36),12,31)-G$36+1)*G$76,IF($A84=YEAR(G$37),(G$37-DATE(YEAR(G$37),1,1))*G$76,0))))</f>
        <v>0</v>
      </c>
      <c r="H84" s="56">
        <f t="array" ref="H84">IF(AND($A84&gt;YEAR(H$36),$A84&lt;YEAR(H$37)),(DATE($A84,12,31)-DATE($A84,1,0))*H$76,IF(AND($A84=YEAR(H$36),$A84=YEAR(H$37)),(H$37-H$36)*H$76,IF($A84=YEAR(H$36),(DATE(YEAR(H$36),12,31)-H$36+1)*H$76,IF($A84=YEAR(H$37),(H$37-DATE(YEAR(H$37),1,1))*H$76,0))))</f>
        <v>0</v>
      </c>
      <c r="I84" s="56">
        <f t="array" ref="I84">IF(AND($A84&gt;YEAR(I$36),$A84&lt;YEAR(I$37)),(DATE($A84,12,31)-DATE($A84,1,0))*I$76,IF(AND($A84=YEAR(I$36),$A84=YEAR(I$37)),(I$37-I$36)*I$76,IF($A84=YEAR(I$36),(DATE(YEAR(I$36),12,31)-I$36+1)*I$76,IF($A84=YEAR(I$37),(I$37-DATE(YEAR(I$37),1,1))*I$76,0))))</f>
        <v>0</v>
      </c>
      <c r="L84" s="125"/>
    </row>
    <row r="85" spans="1:12" ht="12" thickBot="1" x14ac:dyDescent="0.25">
      <c r="A85" s="55">
        <v>2034</v>
      </c>
      <c r="B85" s="56">
        <f t="array" ref="B85">IF(AND($A85&gt;YEAR(B$36),$A85&lt;YEAR(B$37)),(DATE($A85,12,31)-DATE($A85,1,0))*B$76,IF(AND($A85=YEAR(B$36),$A85=YEAR(B$37)),(B$37-B$36)*B$76,IF($A85=YEAR(B$36),(DATE(YEAR(B$36),12,31)-B$36+1)*B$76,IF($A85=YEAR(B$37),(B$37-DATE(YEAR(B$37),1,1))*B$76,0))))</f>
        <v>0</v>
      </c>
      <c r="C85" s="56">
        <f t="array" ref="C85">IF(AND($A85&gt;YEAR(C$36),$A85&lt;YEAR(C$37)),(DATE($A85,12,31)-DATE($A85,1,0))*C$76,IF(AND($A85=YEAR(C$36),$A85=YEAR(C$37)),(C$37-C$36)*C$76,IF($A85=YEAR(C$36),(DATE(YEAR(C$36),12,31)-C$36+1)*C$76,IF($A85=YEAR(C$37),(C$37-DATE(YEAR(C$37),1,1))*C$76,0))))</f>
        <v>0</v>
      </c>
      <c r="D85" s="56">
        <f t="array" ref="D85">IF(AND($A85&gt;YEAR(D$36),$A85&lt;YEAR(D$37)),(DATE($A85,12,31)-DATE($A85,1,0))*D$76,IF(AND($A85=YEAR(D$36),$A85=YEAR(D$37)),(D$37-D$36)*D$76,IF($A85=YEAR(D$36),(DATE(YEAR(D$36),12,31)-D$36+1)*D$76,IF($A85=YEAR(D$37),(D$37-DATE(YEAR(D$37),1,1))*D$76,0))))</f>
        <v>40000</v>
      </c>
      <c r="E85" s="56">
        <f t="array" ref="E85">IF(AND($A85&gt;YEAR(E$36),$A85&lt;YEAR(E$37)),(DATE($A85,12,31)-DATE($A85,1,0))*E$76,IF(AND($A85=YEAR(E$36),$A85=YEAR(E$37)),(E$37-E$36)*E$76,IF($A85=YEAR(E$36),(DATE(YEAR(E$36),12,31)-E$36+1)*E$76,IF($A85=YEAR(E$37),(E$37-DATE(YEAR(E$37),1,1))*E$76,0))))</f>
        <v>0</v>
      </c>
      <c r="F85" s="56">
        <f t="array" ref="F85">IF(AND($A85&gt;YEAR(F$36),$A85&lt;YEAR(F$37)),(DATE($A85,12,31)-DATE($A85,1,0))*F$76,IF(AND($A85=YEAR(F$36),$A85=YEAR(F$37)),(F$37-F$36)*F$76,IF($A85=YEAR(F$36),(DATE(YEAR(F$36),12,31)-F$36+1)*F$76,IF($A85=YEAR(F$37),(F$37-DATE(YEAR(F$37),1,1))*F$76,0))))</f>
        <v>0</v>
      </c>
      <c r="G85" s="56">
        <f t="array" ref="G85">IF(AND($A85&gt;YEAR(G$36),$A85&lt;YEAR(G$37)),(DATE($A85,12,31)-DATE($A85,1,0))*G$76,IF(AND($A85=YEAR(G$36),$A85=YEAR(G$37)),(G$37-G$36)*G$76,IF($A85=YEAR(G$36),(DATE(YEAR(G$36),12,31)-G$36+1)*G$76,IF($A85=YEAR(G$37),(G$37-DATE(YEAR(G$37),1,1))*G$76,0))))</f>
        <v>0</v>
      </c>
      <c r="H85" s="56">
        <f t="array" ref="H85">IF(AND($A85&gt;YEAR(H$36),$A85&lt;YEAR(H$37)),(DATE($A85,12,31)-DATE($A85,1,0))*H$76,IF(AND($A85=YEAR(H$36),$A85=YEAR(H$37)),(H$37-H$36)*H$76,IF($A85=YEAR(H$36),(DATE(YEAR(H$36),12,31)-H$36+1)*H$76,IF($A85=YEAR(H$37),(H$37-DATE(YEAR(H$37),1,1))*H$76,0))))</f>
        <v>0</v>
      </c>
      <c r="I85" s="56">
        <f t="array" ref="I85">IF(AND($A85&gt;YEAR(I$36),$A85&lt;YEAR(I$37)),(DATE($A85,12,31)-DATE($A85,1,0))*I$76,IF(AND($A85=YEAR(I$36),$A85=YEAR(I$37)),(I$37-I$36)*I$76,IF($A85=YEAR(I$36),(DATE(YEAR(I$36),12,31)-I$36+1)*I$76,IF($A85=YEAR(I$37),(I$37-DATE(YEAR(I$37),1,1))*I$76,0))))</f>
        <v>0</v>
      </c>
      <c r="L85" s="125"/>
    </row>
    <row r="86" spans="1:12" ht="12" thickBot="1" x14ac:dyDescent="0.25">
      <c r="A86" s="55">
        <v>2035</v>
      </c>
      <c r="B86" s="56">
        <f t="array" ref="B86">IF(AND($A86&gt;YEAR(B$36),$A86&lt;YEAR(B$37)),(DATE($A86,12,31)-DATE($A86,1,0))*B$76,IF(AND($A86=YEAR(B$36),$A86=YEAR(B$37)),(B$37-B$36)*B$76,IF($A86=YEAR(B$36),(DATE(YEAR(B$36),12,31)-B$36+1)*B$76,IF($A86=YEAR(B$37),(B$37-DATE(YEAR(B$37),1,1))*B$76,0))))</f>
        <v>0</v>
      </c>
      <c r="C86" s="56">
        <f t="array" ref="C86">IF(AND($A86&gt;YEAR(C$36),$A86&lt;YEAR(C$37)),(DATE($A86,12,31)-DATE($A86,1,0))*C$76,IF(AND($A86=YEAR(C$36),$A86=YEAR(C$37)),(C$37-C$36)*C$76,IF($A86=YEAR(C$36),(DATE(YEAR(C$36),12,31)-C$36+1)*C$76,IF($A86=YEAR(C$37),(C$37-DATE(YEAR(C$37),1,1))*C$76,0))))</f>
        <v>0</v>
      </c>
      <c r="D86" s="56">
        <f t="array" ref="D86">IF(AND($A86&gt;YEAR(D$36),$A86&lt;YEAR(D$37)),(DATE($A86,12,31)-DATE($A86,1,0))*D$76,IF(AND($A86=YEAR(D$36),$A86=YEAR(D$37)),(D$37-D$36)*D$76,IF($A86=YEAR(D$36),(DATE(YEAR(D$36),12,31)-D$36+1)*D$76,IF($A86=YEAR(D$37),(D$37-DATE(YEAR(D$37),1,1))*D$76,0))))</f>
        <v>0</v>
      </c>
      <c r="E86" s="56">
        <f t="array" ref="E86">IF(AND($A86&gt;YEAR(E$36),$A86&lt;YEAR(E$37)),(DATE($A86,12,31)-DATE($A86,1,0))*E$76,IF(AND($A86=YEAR(E$36),$A86=YEAR(E$37)),(E$37-E$36)*E$76,IF($A86=YEAR(E$36),(DATE(YEAR(E$36),12,31)-E$36+1)*E$76,IF($A86=YEAR(E$37),(E$37-DATE(YEAR(E$37),1,1))*E$76,0))))</f>
        <v>0</v>
      </c>
      <c r="F86" s="56">
        <f t="array" ref="F86">IF(AND($A86&gt;YEAR(F$36),$A86&lt;YEAR(F$37)),(DATE($A86,12,31)-DATE($A86,1,0))*F$76,IF(AND($A86=YEAR(F$36),$A86=YEAR(F$37)),(F$37-F$36)*F$76,IF($A86=YEAR(F$36),(DATE(YEAR(F$36),12,31)-F$36+1)*F$76,IF($A86=YEAR(F$37),(F$37-DATE(YEAR(F$37),1,1))*F$76,0))))</f>
        <v>0</v>
      </c>
      <c r="G86" s="56">
        <f t="array" ref="G86">IF(AND($A86&gt;YEAR(G$36),$A86&lt;YEAR(G$37)),(DATE($A86,12,31)-DATE($A86,1,0))*G$76,IF(AND($A86=YEAR(G$36),$A86=YEAR(G$37)),(G$37-G$36)*G$76,IF($A86=YEAR(G$36),(DATE(YEAR(G$36),12,31)-G$36+1)*G$76,IF($A86=YEAR(G$37),(G$37-DATE(YEAR(G$37),1,1))*G$76,0))))</f>
        <v>0</v>
      </c>
      <c r="H86" s="56">
        <f t="array" ref="H86">IF(AND($A86&gt;YEAR(H$36),$A86&lt;YEAR(H$37)),(DATE($A86,12,31)-DATE($A86,1,0))*H$76,IF(AND($A86=YEAR(H$36),$A86=YEAR(H$37)),(H$37-H$36)*H$76,IF($A86=YEAR(H$36),(DATE(YEAR(H$36),12,31)-H$36+1)*H$76,IF($A86=YEAR(H$37),(H$37-DATE(YEAR(H$37),1,1))*H$76,0))))</f>
        <v>0</v>
      </c>
      <c r="I86" s="56">
        <f t="array" ref="I86">IF(AND($A86&gt;YEAR(I$36),$A86&lt;YEAR(I$37)),(DATE($A86,12,31)-DATE($A86,1,0))*I$76,IF(AND($A86=YEAR(I$36),$A86=YEAR(I$37)),(I$37-I$36)*I$76,IF($A86=YEAR(I$36),(DATE(YEAR(I$36),12,31)-I$36+1)*I$76,IF($A86=YEAR(I$37),(I$37-DATE(YEAR(I$37),1,1))*I$76,0))))</f>
        <v>0</v>
      </c>
      <c r="L86" s="125"/>
    </row>
    <row r="87" spans="1:12" ht="12" thickBot="1" x14ac:dyDescent="0.25">
      <c r="A87" s="55">
        <v>2036</v>
      </c>
      <c r="B87" s="56">
        <f t="array" ref="B87">IF(AND($A87&gt;YEAR(B$36),$A87&lt;YEAR(B$37)),(DATE($A87,12,31)-DATE($A87,1,0))*B$76,IF(AND($A87=YEAR(B$36),$A87=YEAR(B$37)),(B$37-B$36)*B$76,IF($A87=YEAR(B$36),(DATE(YEAR(B$36),12,31)-B$36+1)*B$76,IF($A87=YEAR(B$37),(B$37-DATE(YEAR(B$37),1,1))*B$76,0))))</f>
        <v>0</v>
      </c>
      <c r="C87" s="56">
        <f t="array" ref="C87">IF(AND($A87&gt;YEAR(C$36),$A87&lt;YEAR(C$37)),(DATE($A87,12,31)-DATE($A87,1,0))*C$76,IF(AND($A87=YEAR(C$36),$A87=YEAR(C$37)),(C$37-C$36)*C$76,IF($A87=YEAR(C$36),(DATE(YEAR(C$36),12,31)-C$36+1)*C$76,IF($A87=YEAR(C$37),(C$37-DATE(YEAR(C$37),1,1))*C$76,0))))</f>
        <v>0</v>
      </c>
      <c r="D87" s="56">
        <f t="array" ref="D87">IF(AND($A87&gt;YEAR(D$36),$A87&lt;YEAR(D$37)),(DATE($A87,12,31)-DATE($A87,1,0))*D$76,IF(AND($A87=YEAR(D$36),$A87=YEAR(D$37)),(D$37-D$36)*D$76,IF($A87=YEAR(D$36),(DATE(YEAR(D$36),12,31)-D$36+1)*D$76,IF($A87=YEAR(D$37),(D$37-DATE(YEAR(D$37),1,1))*D$76,0))))</f>
        <v>0</v>
      </c>
      <c r="E87" s="56">
        <f t="array" ref="E87">IF(AND($A87&gt;YEAR(E$36),$A87&lt;YEAR(E$37)),(DATE($A87,12,31)-DATE($A87,1,0))*E$76,IF(AND($A87=YEAR(E$36),$A87=YEAR(E$37)),(E$37-E$36)*E$76,IF($A87=YEAR(E$36),(DATE(YEAR(E$36),12,31)-E$36+1)*E$76,IF($A87=YEAR(E$37),(E$37-DATE(YEAR(E$37),1,1))*E$76,0))))</f>
        <v>0</v>
      </c>
      <c r="F87" s="56">
        <f t="array" ref="F87">IF(AND($A87&gt;YEAR(F$36),$A87&lt;YEAR(F$37)),(DATE($A87,12,31)-DATE($A87,1,0))*F$76,IF(AND($A87=YEAR(F$36),$A87=YEAR(F$37)),(F$37-F$36)*F$76,IF($A87=YEAR(F$36),(DATE(YEAR(F$36),12,31)-F$36+1)*F$76,IF($A87=YEAR(F$37),(F$37-DATE(YEAR(F$37),1,1))*F$76,0))))</f>
        <v>0</v>
      </c>
      <c r="G87" s="56">
        <f t="array" ref="G87">IF(AND($A87&gt;YEAR(G$36),$A87&lt;YEAR(G$37)),(DATE($A87,12,31)-DATE($A87,1,0))*G$76,IF(AND($A87=YEAR(G$36),$A87=YEAR(G$37)),(G$37-G$36)*G$76,IF($A87=YEAR(G$36),(DATE(YEAR(G$36),12,31)-G$36+1)*G$76,IF($A87=YEAR(G$37),(G$37-DATE(YEAR(G$37),1,1))*G$76,0))))</f>
        <v>0</v>
      </c>
      <c r="H87" s="56">
        <f t="array" ref="H87">IF(AND($A87&gt;YEAR(H$36),$A87&lt;YEAR(H$37)),(DATE($A87,12,31)-DATE($A87,1,0))*H$76,IF(AND($A87=YEAR(H$36),$A87=YEAR(H$37)),(H$37-H$36)*H$76,IF($A87=YEAR(H$36),(DATE(YEAR(H$36),12,31)-H$36+1)*H$76,IF($A87=YEAR(H$37),(H$37-DATE(YEAR(H$37),1,1))*H$76,0))))</f>
        <v>0</v>
      </c>
      <c r="I87" s="56">
        <f t="array" ref="I87">IF(AND($A87&gt;YEAR(I$36),$A87&lt;YEAR(I$37)),(DATE($A87,12,31)-DATE($A87,1,0))*I$76,IF(AND($A87=YEAR(I$36),$A87=YEAR(I$37)),(I$37-I$36)*I$76,IF($A87=YEAR(I$36),(DATE(YEAR(I$36),12,31)-I$36+1)*I$76,IF($A87=YEAR(I$37),(I$37-DATE(YEAR(I$37),1,1))*I$76,0))))</f>
        <v>0</v>
      </c>
      <c r="L87" s="125"/>
    </row>
    <row r="88" spans="1:12" ht="12" thickBot="1" x14ac:dyDescent="0.25">
      <c r="A88" s="55">
        <v>2037</v>
      </c>
      <c r="B88" s="56">
        <f t="array" ref="B88">IF(AND($A88&gt;YEAR(B$36),$A88&lt;YEAR(B$37)),(DATE($A88,12,31)-DATE($A88,1,0))*B$76,IF(AND($A88=YEAR(B$36),$A88=YEAR(B$37)),(B$37-B$36)*B$76,IF($A88=YEAR(B$36),(DATE(YEAR(B$36),12,31)-B$36+1)*B$76,IF($A88=YEAR(B$37),(B$37-DATE(YEAR(B$37),1,1))*B$76,0))))</f>
        <v>0</v>
      </c>
      <c r="C88" s="56">
        <f t="array" ref="C88">IF(AND($A88&gt;YEAR(C$36),$A88&lt;YEAR(C$37)),(DATE($A88,12,31)-DATE($A88,1,0))*C$76,IF(AND($A88=YEAR(C$36),$A88=YEAR(C$37)),(C$37-C$36)*C$76,IF($A88=YEAR(C$36),(DATE(YEAR(C$36),12,31)-C$36+1)*C$76,IF($A88=YEAR(C$37),(C$37-DATE(YEAR(C$37),1,1))*C$76,0))))</f>
        <v>0</v>
      </c>
      <c r="D88" s="56">
        <f t="array" ref="D88">IF(AND($A88&gt;YEAR(D$36),$A88&lt;YEAR(D$37)),(DATE($A88,12,31)-DATE($A88,1,0))*D$76,IF(AND($A88=YEAR(D$36),$A88=YEAR(D$37)),(D$37-D$36)*D$76,IF($A88=YEAR(D$36),(DATE(YEAR(D$36),12,31)-D$36+1)*D$76,IF($A88=YEAR(D$37),(D$37-DATE(YEAR(D$37),1,1))*D$76,0))))</f>
        <v>0</v>
      </c>
      <c r="E88" s="56">
        <f t="array" ref="E88">IF(AND($A88&gt;YEAR(E$36),$A88&lt;YEAR(E$37)),(DATE($A88,12,31)-DATE($A88,1,0))*E$76,IF(AND($A88=YEAR(E$36),$A88=YEAR(E$37)),(E$37-E$36)*E$76,IF($A88=YEAR(E$36),(DATE(YEAR(E$36),12,31)-E$36+1)*E$76,IF($A88=YEAR(E$37),(E$37-DATE(YEAR(E$37),1,1))*E$76,0))))</f>
        <v>0</v>
      </c>
      <c r="F88" s="56">
        <f t="array" ref="F88">IF(AND($A88&gt;YEAR(F$36),$A88&lt;YEAR(F$37)),(DATE($A88,12,31)-DATE($A88,1,0))*F$76,IF(AND($A88=YEAR(F$36),$A88=YEAR(F$37)),(F$37-F$36)*F$76,IF($A88=YEAR(F$36),(DATE(YEAR(F$36),12,31)-F$36+1)*F$76,IF($A88=YEAR(F$37),(F$37-DATE(YEAR(F$37),1,1))*F$76,0))))</f>
        <v>0</v>
      </c>
      <c r="G88" s="56">
        <f t="array" ref="G88">IF(AND($A88&gt;YEAR(G$36),$A88&lt;YEAR(G$37)),(DATE($A88,12,31)-DATE($A88,1,0))*G$76,IF(AND($A88=YEAR(G$36),$A88=YEAR(G$37)),(G$37-G$36)*G$76,IF($A88=YEAR(G$36),(DATE(YEAR(G$36),12,31)-G$36+1)*G$76,IF($A88=YEAR(G$37),(G$37-DATE(YEAR(G$37),1,1))*G$76,0))))</f>
        <v>0</v>
      </c>
      <c r="H88" s="56">
        <f t="array" ref="H88">IF(AND($A88&gt;YEAR(H$36),$A88&lt;YEAR(H$37)),(DATE($A88,12,31)-DATE($A88,1,0))*H$76,IF(AND($A88=YEAR(H$36),$A88=YEAR(H$37)),(H$37-H$36)*H$76,IF($A88=YEAR(H$36),(DATE(YEAR(H$36),12,31)-H$36+1)*H$76,IF($A88=YEAR(H$37),(H$37-DATE(YEAR(H$37),1,1))*H$76,0))))</f>
        <v>0</v>
      </c>
      <c r="I88" s="56">
        <f t="array" ref="I88">IF(AND($A88&gt;YEAR(I$36),$A88&lt;YEAR(I$37)),(DATE($A88,12,31)-DATE($A88,1,0))*I$76,IF(AND($A88=YEAR(I$36),$A88=YEAR(I$37)),(I$37-I$36)*I$76,IF($A88=YEAR(I$36),(DATE(YEAR(I$36),12,31)-I$36+1)*I$76,IF($A88=YEAR(I$37),(I$37-DATE(YEAR(I$37),1,1))*I$76,0))))</f>
        <v>0</v>
      </c>
      <c r="L88" s="125"/>
    </row>
    <row r="89" spans="1:12" ht="12" thickBot="1" x14ac:dyDescent="0.25">
      <c r="A89" s="55">
        <v>2038</v>
      </c>
      <c r="B89" s="56">
        <f t="array" ref="B89">IF(AND($A89&gt;YEAR(B$36),$A89&lt;YEAR(B$37)),(DATE($A89,12,31)-DATE($A89,1,0))*B$76,IF(AND($A89=YEAR(B$36),$A89=YEAR(B$37)),(B$37-B$36)*B$76,IF($A89=YEAR(B$36),(DATE(YEAR(B$36),12,31)-B$36+1)*B$76,IF($A89=YEAR(B$37),(B$37-DATE(YEAR(B$37),1,1))*B$76,0))))</f>
        <v>0</v>
      </c>
      <c r="C89" s="56">
        <f t="array" ref="C89">IF(AND($A89&gt;YEAR(C$36),$A89&lt;YEAR(C$37)),(DATE($A89,12,31)-DATE($A89,1,0))*C$76,IF(AND($A89=YEAR(C$36),$A89=YEAR(C$37)),(C$37-C$36)*C$76,IF($A89=YEAR(C$36),(DATE(YEAR(C$36),12,31)-C$36+1)*C$76,IF($A89=YEAR(C$37),(C$37-DATE(YEAR(C$37),1,1))*C$76,0))))</f>
        <v>0</v>
      </c>
      <c r="D89" s="56">
        <f t="array" ref="D89">IF(AND($A89&gt;YEAR(D$36),$A89&lt;YEAR(D$37)),(DATE($A89,12,31)-DATE($A89,1,0))*D$76,IF(AND($A89=YEAR(D$36),$A89=YEAR(D$37)),(D$37-D$36)*D$76,IF($A89=YEAR(D$36),(DATE(YEAR(D$36),12,31)-D$36+1)*D$76,IF($A89=YEAR(D$37),(D$37-DATE(YEAR(D$37),1,1))*D$76,0))))</f>
        <v>0</v>
      </c>
      <c r="E89" s="56">
        <f t="array" ref="E89">IF(AND($A89&gt;YEAR(E$36),$A89&lt;YEAR(E$37)),(DATE($A89,12,31)-DATE($A89,1,0))*E$76,IF(AND($A89=YEAR(E$36),$A89=YEAR(E$37)),(E$37-E$36)*E$76,IF($A89=YEAR(E$36),(DATE(YEAR(E$36),12,31)-E$36+1)*E$76,IF($A89=YEAR(E$37),(E$37-DATE(YEAR(E$37),1,1))*E$76,0))))</f>
        <v>0</v>
      </c>
      <c r="F89" s="56">
        <f t="array" ref="F89">IF(AND($A89&gt;YEAR(F$36),$A89&lt;YEAR(F$37)),(DATE($A89,12,31)-DATE($A89,1,0))*F$76,IF(AND($A89=YEAR(F$36),$A89=YEAR(F$37)),(F$37-F$36)*F$76,IF($A89=YEAR(F$36),(DATE(YEAR(F$36),12,31)-F$36+1)*F$76,IF($A89=YEAR(F$37),(F$37-DATE(YEAR(F$37),1,1))*F$76,0))))</f>
        <v>0</v>
      </c>
      <c r="G89" s="56">
        <f t="array" ref="G89">IF(AND($A89&gt;YEAR(G$36),$A89&lt;YEAR(G$37)),(DATE($A89,12,31)-DATE($A89,1,0))*G$76,IF(AND($A89=YEAR(G$36),$A89=YEAR(G$37)),(G$37-G$36)*G$76,IF($A89=YEAR(G$36),(DATE(YEAR(G$36),12,31)-G$36+1)*G$76,IF($A89=YEAR(G$37),(G$37-DATE(YEAR(G$37),1,1))*G$76,0))))</f>
        <v>0</v>
      </c>
      <c r="H89" s="56">
        <f t="array" ref="H89">IF(AND($A89&gt;YEAR(H$36),$A89&lt;YEAR(H$37)),(DATE($A89,12,31)-DATE($A89,1,0))*H$76,IF(AND($A89=YEAR(H$36),$A89=YEAR(H$37)),(H$37-H$36)*H$76,IF($A89=YEAR(H$36),(DATE(YEAR(H$36),12,31)-H$36+1)*H$76,IF($A89=YEAR(H$37),(H$37-DATE(YEAR(H$37),1,1))*H$76,0))))</f>
        <v>0</v>
      </c>
      <c r="I89" s="56">
        <f t="array" ref="I89">IF(AND($A89&gt;YEAR(I$36),$A89&lt;YEAR(I$37)),(DATE($A89,12,31)-DATE($A89,1,0))*I$76,IF(AND($A89=YEAR(I$36),$A89=YEAR(I$37)),(I$37-I$36)*I$76,IF($A89=YEAR(I$36),(DATE(YEAR(I$36),12,31)-I$36+1)*I$76,IF($A89=YEAR(I$37),(I$37-DATE(YEAR(I$37),1,1))*I$76,0))))</f>
        <v>0</v>
      </c>
      <c r="L89" s="125"/>
    </row>
    <row r="90" spans="1:12" ht="12" thickBot="1" x14ac:dyDescent="0.25">
      <c r="A90" s="55">
        <v>2039</v>
      </c>
      <c r="B90" s="56">
        <f t="array" ref="B90">IF(AND($A90&gt;YEAR(B$36),$A90&lt;YEAR(B$37)),(DATE($A90,12,31)-DATE($A90,1,0))*B$76,IF(AND($A90=YEAR(B$36),$A90=YEAR(B$37)),(B$37-B$36)*B$76,IF($A90=YEAR(B$36),(DATE(YEAR(B$36),12,31)-B$36+1)*B$76,IF($A90=YEAR(B$37),(B$37-DATE(YEAR(B$37),1,1))*B$76,0))))</f>
        <v>0</v>
      </c>
      <c r="C90" s="56">
        <f t="array" ref="C90">IF(AND($A90&gt;YEAR(C$36),$A90&lt;YEAR(C$37)),(DATE($A90,12,31)-DATE($A90,1,0))*C$76,IF(AND($A90=YEAR(C$36),$A90=YEAR(C$37)),(C$37-C$36)*C$76,IF($A90=YEAR(C$36),(DATE(YEAR(C$36),12,31)-C$36+1)*C$76,IF($A90=YEAR(C$37),(C$37-DATE(YEAR(C$37),1,1))*C$76,0))))</f>
        <v>0</v>
      </c>
      <c r="D90" s="56">
        <f t="array" ref="D90">IF(AND($A90&gt;YEAR(D$36),$A90&lt;YEAR(D$37)),(DATE($A90,12,31)-DATE($A90,1,0))*D$76,IF(AND($A90=YEAR(D$36),$A90=YEAR(D$37)),(D$37-D$36)*D$76,IF($A90=YEAR(D$36),(DATE(YEAR(D$36),12,31)-D$36+1)*D$76,IF($A90=YEAR(D$37),(D$37-DATE(YEAR(D$37),1,1))*D$76,0))))</f>
        <v>0</v>
      </c>
      <c r="E90" s="56">
        <f t="array" ref="E90">IF(AND($A90&gt;YEAR(E$36),$A90&lt;YEAR(E$37)),(DATE($A90,12,31)-DATE($A90,1,0))*E$76,IF(AND($A90=YEAR(E$36),$A90=YEAR(E$37)),(E$37-E$36)*E$76,IF($A90=YEAR(E$36),(DATE(YEAR(E$36),12,31)-E$36+1)*E$76,IF($A90=YEAR(E$37),(E$37-DATE(YEAR(E$37),1,1))*E$76,0))))</f>
        <v>0</v>
      </c>
      <c r="F90" s="56">
        <f t="array" ref="F90">IF(AND($A90&gt;YEAR(F$36),$A90&lt;YEAR(F$37)),(DATE($A90,12,31)-DATE($A90,1,0))*F$76,IF(AND($A90=YEAR(F$36),$A90=YEAR(F$37)),(F$37-F$36)*F$76,IF($A90=YEAR(F$36),(DATE(YEAR(F$36),12,31)-F$36+1)*F$76,IF($A90=YEAR(F$37),(F$37-DATE(YEAR(F$37),1,1))*F$76,0))))</f>
        <v>0</v>
      </c>
      <c r="G90" s="56">
        <f t="array" ref="G90">IF(AND($A90&gt;YEAR(G$36),$A90&lt;YEAR(G$37)),(DATE($A90,12,31)-DATE($A90,1,0))*G$76,IF(AND($A90=YEAR(G$36),$A90=YEAR(G$37)),(G$37-G$36)*G$76,IF($A90=YEAR(G$36),(DATE(YEAR(G$36),12,31)-G$36+1)*G$76,IF($A90=YEAR(G$37),(G$37-DATE(YEAR(G$37),1,1))*G$76,0))))</f>
        <v>0</v>
      </c>
      <c r="H90" s="56">
        <f t="array" ref="H90">IF(AND($A90&gt;YEAR(H$36),$A90&lt;YEAR(H$37)),(DATE($A90,12,31)-DATE($A90,1,0))*H$76,IF(AND($A90=YEAR(H$36),$A90=YEAR(H$37)),(H$37-H$36)*H$76,IF($A90=YEAR(H$36),(DATE(YEAR(H$36),12,31)-H$36+1)*H$76,IF($A90=YEAR(H$37),(H$37-DATE(YEAR(H$37),1,1))*H$76,0))))</f>
        <v>0</v>
      </c>
      <c r="I90" s="56">
        <f t="array" ref="I90">IF(AND($A90&gt;YEAR(I$36),$A90&lt;YEAR(I$37)),(DATE($A90,12,31)-DATE($A90,1,0))*I$76,IF(AND($A90=YEAR(I$36),$A90=YEAR(I$37)),(I$37-I$36)*I$76,IF($A90=YEAR(I$36),(DATE(YEAR(I$36),12,31)-I$36+1)*I$76,IF($A90=YEAR(I$37),(I$37-DATE(YEAR(I$37),1,1))*I$76,0))))</f>
        <v>0</v>
      </c>
      <c r="L90" s="125"/>
    </row>
    <row r="91" spans="1:12" ht="12" thickBot="1" x14ac:dyDescent="0.25">
      <c r="A91" s="55">
        <v>2040</v>
      </c>
      <c r="B91" s="56">
        <f t="array" ref="B91">IF(AND($A91&gt;YEAR(B$36),$A91&lt;YEAR(B$37)),(DATE($A91,12,31)-DATE($A91,1,0))*B$76,IF(AND($A91=YEAR(B$36),$A91=YEAR(B$37)),(B$37-B$36)*B$76,IF($A91=YEAR(B$36),(DATE(YEAR(B$36),12,31)-B$36+1)*B$76,IF($A91=YEAR(B$37),(B$37-DATE(YEAR(B$37),1,1))*B$76,0))))</f>
        <v>0</v>
      </c>
      <c r="C91" s="56">
        <f t="array" ref="C91">IF(AND($A91&gt;YEAR(C$36),$A91&lt;YEAR(C$37)),(DATE($A91,12,31)-DATE($A91,1,0))*C$76,IF(AND($A91=YEAR(C$36),$A91=YEAR(C$37)),(C$37-C$36)*C$76,IF($A91=YEAR(C$36),(DATE(YEAR(C$36),12,31)-C$36+1)*C$76,IF($A91=YEAR(C$37),(C$37-DATE(YEAR(C$37),1,1))*C$76,0))))</f>
        <v>0</v>
      </c>
      <c r="D91" s="56">
        <f t="array" ref="D91">IF(AND($A91&gt;YEAR(D$36),$A91&lt;YEAR(D$37)),(DATE($A91,12,31)-DATE($A91,1,0))*D$76,IF(AND($A91=YEAR(D$36),$A91=YEAR(D$37)),(D$37-D$36)*D$76,IF($A91=YEAR(D$36),(DATE(YEAR(D$36),12,31)-D$36+1)*D$76,IF($A91=YEAR(D$37),(D$37-DATE(YEAR(D$37),1,1))*D$76,0))))</f>
        <v>0</v>
      </c>
      <c r="E91" s="56">
        <f t="array" ref="E91">IF(AND($A91&gt;YEAR(E$36),$A91&lt;YEAR(E$37)),(DATE($A91,12,31)-DATE($A91,1,0))*E$76,IF(AND($A91=YEAR(E$36),$A91=YEAR(E$37)),(E$37-E$36)*E$76,IF($A91=YEAR(E$36),(DATE(YEAR(E$36),12,31)-E$36+1)*E$76,IF($A91=YEAR(E$37),(E$37-DATE(YEAR(E$37),1,1))*E$76,0))))</f>
        <v>0</v>
      </c>
      <c r="F91" s="56">
        <f t="array" ref="F91">IF(AND($A91&gt;YEAR(F$36),$A91&lt;YEAR(F$37)),(DATE($A91,12,31)-DATE($A91,1,0))*F$76,IF(AND($A91=YEAR(F$36),$A91=YEAR(F$37)),(F$37-F$36)*F$76,IF($A91=YEAR(F$36),(DATE(YEAR(F$36),12,31)-F$36+1)*F$76,IF($A91=YEAR(F$37),(F$37-DATE(YEAR(F$37),1,1))*F$76,0))))</f>
        <v>0</v>
      </c>
      <c r="G91" s="56">
        <f t="array" ref="G91">IF(AND($A91&gt;YEAR(G$36),$A91&lt;YEAR(G$37)),(DATE($A91,12,31)-DATE($A91,1,0))*G$76,IF(AND($A91=YEAR(G$36),$A91=YEAR(G$37)),(G$37-G$36)*G$76,IF($A91=YEAR(G$36),(DATE(YEAR(G$36),12,31)-G$36+1)*G$76,IF($A91=YEAR(G$37),(G$37-DATE(YEAR(G$37),1,1))*G$76,0))))</f>
        <v>0</v>
      </c>
      <c r="H91" s="56">
        <f t="array" ref="H91">IF(AND($A91&gt;YEAR(H$36),$A91&lt;YEAR(H$37)),(DATE($A91,12,31)-DATE($A91,1,0))*H$76,IF(AND($A91=YEAR(H$36),$A91=YEAR(H$37)),(H$37-H$36)*H$76,IF($A91=YEAR(H$36),(DATE(YEAR(H$36),12,31)-H$36+1)*H$76,IF($A91=YEAR(H$37),(H$37-DATE(YEAR(H$37),1,1))*H$76,0))))</f>
        <v>0</v>
      </c>
      <c r="I91" s="56">
        <f t="array" ref="I91">IF(AND($A91&gt;YEAR(I$36),$A91&lt;YEAR(I$37)),(DATE($A91,12,31)-DATE($A91,1,0))*I$76,IF(AND($A91=YEAR(I$36),$A91=YEAR(I$37)),(I$37-I$36)*I$76,IF($A91=YEAR(I$36),(DATE(YEAR(I$36),12,31)-I$36+1)*I$76,IF($A91=YEAR(I$37),(I$37-DATE(YEAR(I$37),1,1))*I$76,0))))</f>
        <v>0</v>
      </c>
      <c r="L91" s="125"/>
    </row>
    <row r="92" spans="1:12" ht="12" thickBot="1" x14ac:dyDescent="0.25">
      <c r="A92" s="55">
        <v>2041</v>
      </c>
      <c r="B92" s="56">
        <f t="array" ref="B92">IF(AND($A92&gt;YEAR(B$36),$A92&lt;YEAR(B$37)),(DATE($A92,12,31)-DATE($A92,1,0))*B$76,IF(AND($A92=YEAR(B$36),$A92=YEAR(B$37)),(B$37-B$36)*B$76,IF($A92=YEAR(B$36),(DATE(YEAR(B$36),12,31)-B$36+1)*B$76,IF($A92=YEAR(B$37),(B$37-DATE(YEAR(B$37),1,1))*B$76,0))))</f>
        <v>0</v>
      </c>
      <c r="C92" s="56">
        <f t="array" ref="C92">IF(AND($A92&gt;YEAR(C$36),$A92&lt;YEAR(C$37)),(DATE($A92,12,31)-DATE($A92,1,0))*C$76,IF(AND($A92=YEAR(C$36),$A92=YEAR(C$37)),(C$37-C$36)*C$76,IF($A92=YEAR(C$36),(DATE(YEAR(C$36),12,31)-C$36+1)*C$76,IF($A92=YEAR(C$37),(C$37-DATE(YEAR(C$37),1,1))*C$76,0))))</f>
        <v>0</v>
      </c>
      <c r="D92" s="56">
        <f t="array" ref="D92">IF(AND($A92&gt;YEAR(D$36),$A92&lt;YEAR(D$37)),(DATE($A92,12,31)-DATE($A92,1,0))*D$76,IF(AND($A92=YEAR(D$36),$A92=YEAR(D$37)),(D$37-D$36)*D$76,IF($A92=YEAR(D$36),(DATE(YEAR(D$36),12,31)-D$36+1)*D$76,IF($A92=YEAR(D$37),(D$37-DATE(YEAR(D$37),1,1))*D$76,0))))</f>
        <v>0</v>
      </c>
      <c r="E92" s="56">
        <f t="array" ref="E92">IF(AND($A92&gt;YEAR(E$36),$A92&lt;YEAR(E$37)),(DATE($A92,12,31)-DATE($A92,1,0))*E$76,IF(AND($A92=YEAR(E$36),$A92=YEAR(E$37)),(E$37-E$36)*E$76,IF($A92=YEAR(E$36),(DATE(YEAR(E$36),12,31)-E$36+1)*E$76,IF($A92=YEAR(E$37),(E$37-DATE(YEAR(E$37),1,1))*E$76,0))))</f>
        <v>0</v>
      </c>
      <c r="F92" s="56">
        <f t="array" ref="F92">IF(AND($A92&gt;YEAR(F$36),$A92&lt;YEAR(F$37)),(DATE($A92,12,31)-DATE($A92,1,0))*F$76,IF(AND($A92=YEAR(F$36),$A92=YEAR(F$37)),(F$37-F$36)*F$76,IF($A92=YEAR(F$36),(DATE(YEAR(F$36),12,31)-F$36+1)*F$76,IF($A92=YEAR(F$37),(F$37-DATE(YEAR(F$37),1,1))*F$76,0))))</f>
        <v>0</v>
      </c>
      <c r="G92" s="56">
        <f t="array" ref="G92">IF(AND($A92&gt;YEAR(G$36),$A92&lt;YEAR(G$37)),(DATE($A92,12,31)-DATE($A92,1,0))*G$76,IF(AND($A92=YEAR(G$36),$A92=YEAR(G$37)),(G$37-G$36)*G$76,IF($A92=YEAR(G$36),(DATE(YEAR(G$36),12,31)-G$36+1)*G$76,IF($A92=YEAR(G$37),(G$37-DATE(YEAR(G$37),1,1))*G$76,0))))</f>
        <v>0</v>
      </c>
      <c r="H92" s="56">
        <f t="array" ref="H92">IF(AND($A92&gt;YEAR(H$36),$A92&lt;YEAR(H$37)),(DATE($A92,12,31)-DATE($A92,1,0))*H$76,IF(AND($A92=YEAR(H$36),$A92=YEAR(H$37)),(H$37-H$36)*H$76,IF($A92=YEAR(H$36),(DATE(YEAR(H$36),12,31)-H$36+1)*H$76,IF($A92=YEAR(H$37),(H$37-DATE(YEAR(H$37),1,1))*H$76,0))))</f>
        <v>0</v>
      </c>
      <c r="I92" s="56">
        <f t="array" ref="I92">IF(AND($A92&gt;YEAR(I$36),$A92&lt;YEAR(I$37)),(DATE($A92,12,31)-DATE($A92,1,0))*I$76,IF(AND($A92=YEAR(I$36),$A92=YEAR(I$37)),(I$37-I$36)*I$76,IF($A92=YEAR(I$36),(DATE(YEAR(I$36),12,31)-I$36+1)*I$76,IF($A92=YEAR(I$37),(I$37-DATE(YEAR(I$37),1,1))*I$76,0))))</f>
        <v>0</v>
      </c>
      <c r="L92" s="125"/>
    </row>
    <row r="94" spans="1:12" ht="11.4" x14ac:dyDescent="0.2">
      <c r="A94" s="269" t="s">
        <v>308</v>
      </c>
    </row>
    <row r="96" spans="1:12" ht="12" thickBot="1" x14ac:dyDescent="0.25">
      <c r="A96" s="52" t="s">
        <v>226</v>
      </c>
    </row>
    <row r="97" spans="1:12" ht="12" thickBot="1" x14ac:dyDescent="0.25">
      <c r="A97" s="55">
        <v>2028</v>
      </c>
      <c r="B97" s="56">
        <f>B43+B79</f>
        <v>61627.123287671231</v>
      </c>
      <c r="C97" s="56">
        <f t="shared" ref="C97:I97" si="14">C43+C79</f>
        <v>105623.29610958904</v>
      </c>
      <c r="D97" s="56">
        <f t="shared" si="14"/>
        <v>0</v>
      </c>
      <c r="E97" s="56">
        <f t="shared" si="14"/>
        <v>0</v>
      </c>
      <c r="F97" s="56">
        <f t="shared" si="14"/>
        <v>106539.45205479453</v>
      </c>
      <c r="G97" s="56">
        <f t="shared" si="14"/>
        <v>35.592060232717316</v>
      </c>
      <c r="H97" s="56">
        <f t="shared" si="14"/>
        <v>520.22367123287665</v>
      </c>
      <c r="I97" s="56">
        <f t="shared" si="14"/>
        <v>311.16934225947699</v>
      </c>
      <c r="L97" s="125"/>
    </row>
    <row r="98" spans="1:12" ht="12" thickBot="1" x14ac:dyDescent="0.25">
      <c r="A98" s="55">
        <v>2029</v>
      </c>
      <c r="B98" s="56">
        <f t="shared" ref="B98:I98" si="15">B44+B80</f>
        <v>0</v>
      </c>
      <c r="C98" s="56">
        <f t="shared" si="15"/>
        <v>228121.32</v>
      </c>
      <c r="D98" s="56">
        <f t="shared" si="15"/>
        <v>0</v>
      </c>
      <c r="E98" s="56">
        <f t="shared" si="15"/>
        <v>0</v>
      </c>
      <c r="F98" s="56">
        <f t="shared" si="15"/>
        <v>0</v>
      </c>
      <c r="G98" s="56">
        <f t="shared" si="15"/>
        <v>0</v>
      </c>
      <c r="H98" s="56">
        <f t="shared" si="15"/>
        <v>0</v>
      </c>
      <c r="I98" s="56">
        <f t="shared" si="15"/>
        <v>0</v>
      </c>
      <c r="L98" s="125"/>
    </row>
    <row r="99" spans="1:12" ht="12" thickBot="1" x14ac:dyDescent="0.25">
      <c r="A99" s="55">
        <v>2030</v>
      </c>
      <c r="B99" s="56">
        <f t="shared" ref="B99:I99" si="16">B45+B81</f>
        <v>0</v>
      </c>
      <c r="C99" s="56">
        <f t="shared" si="16"/>
        <v>228121.32</v>
      </c>
      <c r="D99" s="56">
        <f t="shared" si="16"/>
        <v>0</v>
      </c>
      <c r="E99" s="56">
        <f t="shared" si="16"/>
        <v>0</v>
      </c>
      <c r="F99" s="56">
        <f t="shared" si="16"/>
        <v>0</v>
      </c>
      <c r="G99" s="56">
        <f t="shared" si="16"/>
        <v>0</v>
      </c>
      <c r="H99" s="56">
        <f t="shared" si="16"/>
        <v>0</v>
      </c>
      <c r="I99" s="56">
        <f t="shared" si="16"/>
        <v>0</v>
      </c>
      <c r="L99" s="125"/>
    </row>
    <row r="100" spans="1:12" ht="12" thickBot="1" x14ac:dyDescent="0.25">
      <c r="A100" s="55">
        <v>2031</v>
      </c>
      <c r="B100" s="56">
        <f t="shared" ref="B100:I100" si="17">B46+B82</f>
        <v>0</v>
      </c>
      <c r="C100" s="56">
        <f t="shared" si="17"/>
        <v>228121.32</v>
      </c>
      <c r="D100" s="56">
        <f t="shared" si="17"/>
        <v>0</v>
      </c>
      <c r="E100" s="56">
        <f t="shared" si="17"/>
        <v>0</v>
      </c>
      <c r="F100" s="56">
        <f t="shared" si="17"/>
        <v>0</v>
      </c>
      <c r="G100" s="56">
        <f t="shared" si="17"/>
        <v>0</v>
      </c>
      <c r="H100" s="56">
        <f t="shared" si="17"/>
        <v>0</v>
      </c>
      <c r="I100" s="56">
        <f t="shared" si="17"/>
        <v>0</v>
      </c>
      <c r="L100" s="125"/>
    </row>
    <row r="101" spans="1:12" ht="12" thickBot="1" x14ac:dyDescent="0.25">
      <c r="A101" s="55">
        <v>2032</v>
      </c>
      <c r="B101" s="56">
        <f t="shared" ref="B101:I101" si="18">B47+B83</f>
        <v>0</v>
      </c>
      <c r="C101" s="56">
        <f t="shared" si="18"/>
        <v>228746.30991780822</v>
      </c>
      <c r="D101" s="56">
        <f t="shared" si="18"/>
        <v>0</v>
      </c>
      <c r="E101" s="56">
        <f t="shared" si="18"/>
        <v>0</v>
      </c>
      <c r="F101" s="56">
        <f t="shared" si="18"/>
        <v>0</v>
      </c>
      <c r="G101" s="56">
        <f t="shared" si="18"/>
        <v>0</v>
      </c>
      <c r="H101" s="56">
        <f t="shared" si="18"/>
        <v>0</v>
      </c>
      <c r="I101" s="56">
        <f t="shared" si="18"/>
        <v>0</v>
      </c>
      <c r="L101" s="125"/>
    </row>
    <row r="102" spans="1:12" ht="12" thickBot="1" x14ac:dyDescent="0.25">
      <c r="A102" s="55">
        <v>2033</v>
      </c>
      <c r="B102" s="56">
        <f t="shared" ref="B102:I102" si="19">B48+B84</f>
        <v>0</v>
      </c>
      <c r="C102" s="56">
        <f t="shared" si="19"/>
        <v>227496.33008219177</v>
      </c>
      <c r="D102" s="56">
        <f t="shared" si="19"/>
        <v>0</v>
      </c>
      <c r="E102" s="56">
        <f t="shared" si="19"/>
        <v>0</v>
      </c>
      <c r="F102" s="56">
        <f t="shared" si="19"/>
        <v>0</v>
      </c>
      <c r="G102" s="56">
        <f t="shared" si="19"/>
        <v>0</v>
      </c>
      <c r="H102" s="56">
        <f t="shared" si="19"/>
        <v>0</v>
      </c>
      <c r="I102" s="56">
        <f t="shared" si="19"/>
        <v>0</v>
      </c>
      <c r="L102" s="125"/>
    </row>
    <row r="103" spans="1:12" ht="12" thickBot="1" x14ac:dyDescent="0.25">
      <c r="A103" s="55">
        <v>2034</v>
      </c>
      <c r="B103" s="56">
        <f t="shared" ref="B103:I103" si="20">B49+B85</f>
        <v>0</v>
      </c>
      <c r="C103" s="56">
        <f t="shared" si="20"/>
        <v>0</v>
      </c>
      <c r="D103" s="56">
        <f t="shared" si="20"/>
        <v>40000</v>
      </c>
      <c r="E103" s="56">
        <f t="shared" si="20"/>
        <v>338286.19712525664</v>
      </c>
      <c r="F103" s="56">
        <f t="shared" si="20"/>
        <v>0</v>
      </c>
      <c r="G103" s="56">
        <f t="shared" si="20"/>
        <v>0</v>
      </c>
      <c r="H103" s="56">
        <f t="shared" si="20"/>
        <v>0</v>
      </c>
      <c r="I103" s="56">
        <f t="shared" si="20"/>
        <v>0</v>
      </c>
      <c r="L103" s="125"/>
    </row>
    <row r="104" spans="1:12" ht="12" thickBot="1" x14ac:dyDescent="0.25">
      <c r="A104" s="55">
        <v>2035</v>
      </c>
      <c r="B104" s="56">
        <f t="shared" ref="B104:I104" si="21">B50+B86</f>
        <v>0</v>
      </c>
      <c r="C104" s="56">
        <f t="shared" si="21"/>
        <v>0</v>
      </c>
      <c r="D104" s="56">
        <f t="shared" si="21"/>
        <v>0</v>
      </c>
      <c r="E104" s="56">
        <f t="shared" si="21"/>
        <v>0</v>
      </c>
      <c r="F104" s="56">
        <f t="shared" si="21"/>
        <v>0</v>
      </c>
      <c r="G104" s="56">
        <f t="shared" si="21"/>
        <v>0</v>
      </c>
      <c r="H104" s="56">
        <f t="shared" si="21"/>
        <v>0</v>
      </c>
      <c r="I104" s="56">
        <f t="shared" si="21"/>
        <v>0</v>
      </c>
      <c r="L104" s="125"/>
    </row>
    <row r="105" spans="1:12" ht="12" thickBot="1" x14ac:dyDescent="0.25">
      <c r="A105" s="55">
        <v>2036</v>
      </c>
      <c r="B105" s="56">
        <f t="shared" ref="B105:I105" si="22">B51+B87</f>
        <v>0</v>
      </c>
      <c r="C105" s="56">
        <f t="shared" si="22"/>
        <v>0</v>
      </c>
      <c r="D105" s="56">
        <f t="shared" si="22"/>
        <v>0</v>
      </c>
      <c r="E105" s="56">
        <f t="shared" si="22"/>
        <v>0</v>
      </c>
      <c r="F105" s="56">
        <f t="shared" si="22"/>
        <v>0</v>
      </c>
      <c r="G105" s="56">
        <f t="shared" si="22"/>
        <v>0</v>
      </c>
      <c r="H105" s="56">
        <f t="shared" si="22"/>
        <v>0</v>
      </c>
      <c r="I105" s="56">
        <f t="shared" si="22"/>
        <v>0</v>
      </c>
      <c r="L105" s="125"/>
    </row>
    <row r="106" spans="1:12" ht="12" thickBot="1" x14ac:dyDescent="0.25">
      <c r="A106" s="55">
        <v>2037</v>
      </c>
      <c r="B106" s="56">
        <f t="shared" ref="B106:I106" si="23">B52+B88</f>
        <v>0</v>
      </c>
      <c r="C106" s="56">
        <f t="shared" si="23"/>
        <v>0</v>
      </c>
      <c r="D106" s="56">
        <f t="shared" si="23"/>
        <v>0</v>
      </c>
      <c r="E106" s="56">
        <f t="shared" si="23"/>
        <v>0</v>
      </c>
      <c r="F106" s="56">
        <f t="shared" si="23"/>
        <v>0</v>
      </c>
      <c r="G106" s="56">
        <f t="shared" si="23"/>
        <v>0</v>
      </c>
      <c r="H106" s="56">
        <f t="shared" si="23"/>
        <v>0</v>
      </c>
      <c r="I106" s="56">
        <f t="shared" si="23"/>
        <v>0</v>
      </c>
      <c r="L106" s="125"/>
    </row>
    <row r="107" spans="1:12" ht="12" thickBot="1" x14ac:dyDescent="0.25">
      <c r="A107" s="55">
        <v>2038</v>
      </c>
      <c r="B107" s="56">
        <f t="shared" ref="B107:I107" si="24">B53+B89</f>
        <v>0</v>
      </c>
      <c r="C107" s="56">
        <f t="shared" si="24"/>
        <v>0</v>
      </c>
      <c r="D107" s="56">
        <f t="shared" si="24"/>
        <v>0</v>
      </c>
      <c r="E107" s="56">
        <f t="shared" si="24"/>
        <v>0</v>
      </c>
      <c r="F107" s="56">
        <f t="shared" si="24"/>
        <v>0</v>
      </c>
      <c r="G107" s="56">
        <f t="shared" si="24"/>
        <v>0</v>
      </c>
      <c r="H107" s="56">
        <f t="shared" si="24"/>
        <v>0</v>
      </c>
      <c r="I107" s="56">
        <f t="shared" si="24"/>
        <v>0</v>
      </c>
      <c r="L107" s="125"/>
    </row>
    <row r="108" spans="1:12" ht="12" thickBot="1" x14ac:dyDescent="0.25">
      <c r="A108" s="55">
        <v>2039</v>
      </c>
      <c r="B108" s="56">
        <f t="shared" ref="B108:I110" si="25">B54+B90</f>
        <v>0</v>
      </c>
      <c r="C108" s="56">
        <f t="shared" si="25"/>
        <v>0</v>
      </c>
      <c r="D108" s="56">
        <f t="shared" si="25"/>
        <v>0</v>
      </c>
      <c r="E108" s="56">
        <f t="shared" si="25"/>
        <v>0</v>
      </c>
      <c r="F108" s="56">
        <f t="shared" si="25"/>
        <v>0</v>
      </c>
      <c r="G108" s="56">
        <f t="shared" si="25"/>
        <v>0</v>
      </c>
      <c r="H108" s="56">
        <f t="shared" si="25"/>
        <v>0</v>
      </c>
      <c r="I108" s="56">
        <f t="shared" si="25"/>
        <v>0</v>
      </c>
      <c r="L108" s="125"/>
    </row>
    <row r="109" spans="1:12" ht="12" thickBot="1" x14ac:dyDescent="0.25">
      <c r="A109" s="55">
        <v>2040</v>
      </c>
      <c r="B109" s="56">
        <f t="shared" si="25"/>
        <v>0</v>
      </c>
      <c r="C109" s="56">
        <f t="shared" si="25"/>
        <v>0</v>
      </c>
      <c r="D109" s="56">
        <f t="shared" si="25"/>
        <v>0</v>
      </c>
      <c r="E109" s="56">
        <f t="shared" si="25"/>
        <v>0</v>
      </c>
      <c r="F109" s="56">
        <f t="shared" si="25"/>
        <v>0</v>
      </c>
      <c r="G109" s="56">
        <f t="shared" si="25"/>
        <v>0</v>
      </c>
      <c r="H109" s="56">
        <f t="shared" si="25"/>
        <v>0</v>
      </c>
      <c r="I109" s="56">
        <f t="shared" si="25"/>
        <v>0</v>
      </c>
      <c r="L109" s="125"/>
    </row>
    <row r="110" spans="1:12" ht="12" thickBot="1" x14ac:dyDescent="0.25">
      <c r="A110" s="55">
        <v>2041</v>
      </c>
      <c r="B110" s="56">
        <f t="shared" si="25"/>
        <v>0</v>
      </c>
      <c r="C110" s="56">
        <f t="shared" si="25"/>
        <v>0</v>
      </c>
      <c r="D110" s="56">
        <f t="shared" si="25"/>
        <v>0</v>
      </c>
      <c r="E110" s="56">
        <f t="shared" si="25"/>
        <v>0</v>
      </c>
      <c r="F110" s="56">
        <f t="shared" si="25"/>
        <v>0</v>
      </c>
      <c r="G110" s="56">
        <f t="shared" si="25"/>
        <v>0</v>
      </c>
      <c r="H110" s="56">
        <f t="shared" si="25"/>
        <v>0</v>
      </c>
      <c r="I110" s="56">
        <f t="shared" si="25"/>
        <v>0</v>
      </c>
      <c r="L110" s="125"/>
    </row>
    <row r="111" spans="1:12" ht="12" thickBot="1" x14ac:dyDescent="0.25">
      <c r="D111" s="56">
        <f t="shared" ref="D111" si="26">D57+D93</f>
        <v>0</v>
      </c>
      <c r="L111" s="125"/>
    </row>
    <row r="112" spans="1:12" ht="12" thickBot="1" x14ac:dyDescent="0.25">
      <c r="A112" s="130" t="s">
        <v>227</v>
      </c>
      <c r="B112" s="83">
        <f>SUM(B97:B110)</f>
        <v>61627.123287671231</v>
      </c>
      <c r="C112" s="83">
        <f t="shared" ref="C112:I112" si="27">SUM(C97:C110)</f>
        <v>1246229.8961095891</v>
      </c>
      <c r="D112" s="83">
        <f t="shared" si="27"/>
        <v>40000</v>
      </c>
      <c r="E112" s="83">
        <f t="shared" si="27"/>
        <v>338286.19712525664</v>
      </c>
      <c r="F112" s="83">
        <f t="shared" si="27"/>
        <v>106539.45205479453</v>
      </c>
      <c r="G112" s="83">
        <f t="shared" si="27"/>
        <v>35.592060232717316</v>
      </c>
      <c r="H112" s="83">
        <f t="shared" si="27"/>
        <v>520.22367123287665</v>
      </c>
      <c r="I112" s="83">
        <f t="shared" si="27"/>
        <v>311.16934225947699</v>
      </c>
      <c r="L112" s="125"/>
    </row>
    <row r="113" spans="1:12" ht="10.8" thickBot="1" x14ac:dyDescent="0.25">
      <c r="L113" s="125"/>
    </row>
    <row r="114" spans="1:12" ht="23.4" thickBot="1" x14ac:dyDescent="0.25">
      <c r="A114" s="130" t="s">
        <v>309</v>
      </c>
      <c r="B114" s="83">
        <f t="shared" ref="B114:I114" si="28">B13+B35-SUM(B43:B56)</f>
        <v>0</v>
      </c>
      <c r="C114" s="83">
        <f t="shared" si="28"/>
        <v>0</v>
      </c>
      <c r="D114" s="83">
        <f t="shared" si="28"/>
        <v>0</v>
      </c>
      <c r="E114" s="83">
        <f t="shared" si="28"/>
        <v>9817250.8028747439</v>
      </c>
      <c r="F114" s="83">
        <f t="shared" si="28"/>
        <v>0</v>
      </c>
      <c r="G114" s="83" t="e">
        <f t="shared" si="28"/>
        <v>#VALUE!</v>
      </c>
      <c r="H114" s="83">
        <f t="shared" si="28"/>
        <v>0</v>
      </c>
      <c r="I114" s="83">
        <f t="shared" si="28"/>
        <v>4822.0396988364137</v>
      </c>
      <c r="L114" s="125"/>
    </row>
    <row r="115" spans="1:12" x14ac:dyDescent="0.2">
      <c r="A115" t="s">
        <v>229</v>
      </c>
      <c r="B115" s="197">
        <f t="shared" ref="B115:I115" si="29">B13+(B38-B39)*B40-B114</f>
        <v>0</v>
      </c>
      <c r="C115" s="197">
        <f t="shared" si="29"/>
        <v>0</v>
      </c>
      <c r="D115" s="197">
        <f t="shared" si="29"/>
        <v>0</v>
      </c>
      <c r="E115" s="197">
        <f t="shared" si="29"/>
        <v>45701075.014373712</v>
      </c>
      <c r="F115" s="197">
        <f t="shared" si="29"/>
        <v>0</v>
      </c>
      <c r="G115" s="197" t="e">
        <f t="shared" si="29"/>
        <v>#VALUE!</v>
      </c>
      <c r="H115" s="197">
        <f t="shared" si="29"/>
        <v>0</v>
      </c>
      <c r="I115" s="197">
        <f t="shared" si="29"/>
        <v>49617.227399568263</v>
      </c>
      <c r="K115" s="125"/>
      <c r="L115" s="125"/>
    </row>
    <row r="116" spans="1:12" x14ac:dyDescent="0.2">
      <c r="K116" s="125"/>
      <c r="L116" s="125"/>
    </row>
    <row r="117" spans="1:12" x14ac:dyDescent="0.2">
      <c r="L117" s="125"/>
    </row>
  </sheetData>
  <mergeCells count="1">
    <mergeCell ref="G1:I1"/>
  </mergeCells>
  <phoneticPr fontId="18" type="noConversion"/>
  <hyperlinks>
    <hyperlink ref="A2" location="FEO!A1" display="terug" xr:uid="{A3A43448-01B3-46C9-A8EF-CE7017C21236}"/>
  </hyperlink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96337-6A13-4A5F-BFB3-755E0DF7392B}">
  <sheetPr>
    <tabColor rgb="FFFFC000"/>
  </sheetPr>
  <dimension ref="A1:R406"/>
  <sheetViews>
    <sheetView zoomScale="130" zoomScaleNormal="130" workbookViewId="0">
      <selection activeCell="C10" sqref="C10"/>
    </sheetView>
  </sheetViews>
  <sheetFormatPr defaultRowHeight="10.199999999999999" x14ac:dyDescent="0.2"/>
  <cols>
    <col min="1" max="1" width="27.25" customWidth="1"/>
    <col min="2" max="15" width="17.125" customWidth="1"/>
    <col min="17" max="17" width="14.625" bestFit="1" customWidth="1"/>
  </cols>
  <sheetData>
    <row r="1" spans="1:15" ht="16.2" x14ac:dyDescent="0.3">
      <c r="A1" s="51" t="s">
        <v>345</v>
      </c>
      <c r="L1" s="144" t="s">
        <v>196</v>
      </c>
      <c r="M1" s="413" t="s">
        <v>94</v>
      </c>
      <c r="N1" s="413"/>
      <c r="O1" s="413"/>
    </row>
    <row r="2" spans="1:15" x14ac:dyDescent="0.2">
      <c r="A2" s="58" t="s">
        <v>197</v>
      </c>
      <c r="M2" s="237" t="str">
        <f>"Versie ("&amp;Legenda!$C$11&amp;")"</f>
        <v>Versie (1)</v>
      </c>
      <c r="N2" s="250">
        <f>Legenda!$B$11</f>
        <v>46105</v>
      </c>
      <c r="O2" s="307">
        <f>Legenda!$D$11</f>
        <v>0</v>
      </c>
    </row>
    <row r="3" spans="1:15" ht="10.8" thickBot="1" x14ac:dyDescent="0.25">
      <c r="A3" s="58"/>
    </row>
    <row r="4" spans="1:15" ht="12" thickBot="1" x14ac:dyDescent="0.25">
      <c r="A4" s="47" t="s">
        <v>294</v>
      </c>
      <c r="B4" s="436" t="s">
        <v>361</v>
      </c>
      <c r="C4" s="60"/>
      <c r="D4" s="60"/>
      <c r="E4" s="60"/>
      <c r="F4" s="60"/>
      <c r="G4" s="60"/>
      <c r="H4" s="60"/>
      <c r="I4" s="60"/>
      <c r="J4" s="60"/>
      <c r="K4" s="60"/>
      <c r="L4" s="60"/>
      <c r="M4" s="60"/>
      <c r="N4" s="60"/>
      <c r="O4" s="60"/>
    </row>
    <row r="5" spans="1:15" ht="25.05" customHeight="1" thickBot="1" x14ac:dyDescent="0.25">
      <c r="A5" s="49" t="s">
        <v>243</v>
      </c>
      <c r="B5" s="437" t="s">
        <v>377</v>
      </c>
      <c r="C5" s="61"/>
      <c r="D5" s="61"/>
      <c r="E5" s="61"/>
      <c r="F5" s="61"/>
      <c r="G5" s="61"/>
      <c r="H5" s="61"/>
      <c r="I5" s="61"/>
      <c r="J5" s="61"/>
      <c r="K5" s="61"/>
      <c r="L5" s="61"/>
      <c r="M5" s="61"/>
      <c r="N5" s="61"/>
      <c r="O5" s="61"/>
    </row>
    <row r="6" spans="1:15" ht="34.799999999999997" thickBot="1" x14ac:dyDescent="0.25">
      <c r="A6" s="49" t="s">
        <v>244</v>
      </c>
      <c r="B6" s="437" t="s">
        <v>422</v>
      </c>
      <c r="C6" s="61"/>
      <c r="D6" s="61"/>
      <c r="E6" s="61"/>
      <c r="F6" s="61"/>
      <c r="G6" s="61"/>
      <c r="H6" s="61"/>
      <c r="I6" s="61"/>
      <c r="J6" s="61"/>
      <c r="K6" s="61"/>
      <c r="L6" s="61"/>
      <c r="M6" s="61"/>
      <c r="N6" s="61"/>
      <c r="O6" s="61"/>
    </row>
    <row r="7" spans="1:15" ht="23.4" thickBot="1" x14ac:dyDescent="0.25">
      <c r="A7" s="266" t="s">
        <v>208</v>
      </c>
      <c r="B7" s="61"/>
      <c r="C7" s="61"/>
      <c r="D7" s="61"/>
      <c r="E7" s="61"/>
      <c r="F7" s="61"/>
      <c r="G7" s="61"/>
      <c r="H7" s="61"/>
      <c r="I7" s="61"/>
      <c r="J7" s="61"/>
      <c r="K7" s="61"/>
      <c r="L7" s="61"/>
      <c r="M7" s="61"/>
      <c r="N7" s="61"/>
      <c r="O7" s="61"/>
    </row>
    <row r="8" spans="1:15" ht="23.4" thickBot="1" x14ac:dyDescent="0.25">
      <c r="A8" s="82" t="s">
        <v>298</v>
      </c>
      <c r="B8" s="158"/>
      <c r="C8" s="158"/>
      <c r="D8" s="158"/>
      <c r="E8" s="158"/>
      <c r="F8" s="158"/>
      <c r="G8" s="158"/>
      <c r="H8" s="158"/>
      <c r="I8" s="158"/>
      <c r="J8" s="158"/>
      <c r="K8" s="158"/>
      <c r="L8" s="158"/>
      <c r="M8" s="158"/>
      <c r="N8" s="158"/>
      <c r="O8" s="158"/>
    </row>
    <row r="9" spans="1:15" ht="12" thickBot="1" x14ac:dyDescent="0.25">
      <c r="A9" s="411" t="s">
        <v>424</v>
      </c>
      <c r="B9" s="91"/>
      <c r="C9" s="91"/>
      <c r="D9" s="91"/>
      <c r="E9" s="91"/>
      <c r="F9" s="91"/>
      <c r="G9" s="91"/>
      <c r="H9" s="91"/>
      <c r="I9" s="91"/>
      <c r="J9" s="91"/>
      <c r="K9" s="91"/>
      <c r="L9" s="91"/>
      <c r="M9" s="91"/>
      <c r="N9" s="91"/>
      <c r="O9" s="91"/>
    </row>
    <row r="10" spans="1:15" ht="12" thickBot="1" x14ac:dyDescent="0.25">
      <c r="A10" s="209" t="s">
        <v>245</v>
      </c>
      <c r="B10" s="91"/>
      <c r="C10" s="91"/>
      <c r="D10" s="91"/>
      <c r="E10" s="91"/>
      <c r="F10" s="91"/>
      <c r="G10" s="91"/>
      <c r="H10" s="91"/>
      <c r="I10" s="91"/>
      <c r="J10" s="91"/>
      <c r="K10" s="91"/>
      <c r="L10" s="91"/>
      <c r="M10" s="91"/>
      <c r="N10" s="91"/>
      <c r="O10" s="91"/>
    </row>
    <row r="11" spans="1:15" ht="12" thickBot="1" x14ac:dyDescent="0.25">
      <c r="A11" s="209" t="s">
        <v>245</v>
      </c>
      <c r="B11" s="91"/>
      <c r="C11" s="91"/>
      <c r="D11" s="91"/>
      <c r="E11" s="91"/>
      <c r="F11" s="91"/>
      <c r="G11" s="91"/>
      <c r="H11" s="91"/>
      <c r="I11" s="91"/>
      <c r="J11" s="91"/>
      <c r="K11" s="91"/>
      <c r="L11" s="91"/>
      <c r="M11" s="91"/>
      <c r="N11" s="91"/>
      <c r="O11" s="91"/>
    </row>
    <row r="12" spans="1:15" ht="12" thickBot="1" x14ac:dyDescent="0.25">
      <c r="A12" s="209" t="s">
        <v>245</v>
      </c>
      <c r="B12" s="91"/>
      <c r="C12" s="91"/>
      <c r="D12" s="91"/>
      <c r="E12" s="91"/>
      <c r="F12" s="91"/>
      <c r="G12" s="91"/>
      <c r="H12" s="91"/>
      <c r="I12" s="91"/>
      <c r="J12" s="91"/>
      <c r="K12" s="91"/>
      <c r="L12" s="91"/>
      <c r="M12" s="91"/>
      <c r="N12" s="91"/>
      <c r="O12" s="91"/>
    </row>
    <row r="13" spans="1:15" ht="12" thickBot="1" x14ac:dyDescent="0.25">
      <c r="A13" s="209" t="s">
        <v>245</v>
      </c>
      <c r="B13" s="91"/>
      <c r="C13" s="91"/>
      <c r="D13" s="91"/>
      <c r="E13" s="91"/>
      <c r="F13" s="91"/>
      <c r="G13" s="91"/>
      <c r="H13" s="91"/>
      <c r="I13" s="91"/>
      <c r="J13" s="91"/>
      <c r="K13" s="91"/>
      <c r="L13" s="91"/>
      <c r="M13" s="91"/>
      <c r="N13" s="91"/>
      <c r="O13" s="91"/>
    </row>
    <row r="14" spans="1:15" ht="12" thickBot="1" x14ac:dyDescent="0.25">
      <c r="A14" s="209" t="s">
        <v>245</v>
      </c>
      <c r="B14" s="91"/>
      <c r="C14" s="91"/>
      <c r="D14" s="91"/>
      <c r="E14" s="91"/>
      <c r="F14" s="91"/>
      <c r="G14" s="91"/>
      <c r="H14" s="91"/>
      <c r="I14" s="91"/>
      <c r="J14" s="91"/>
      <c r="K14" s="91"/>
      <c r="L14" s="91"/>
      <c r="M14" s="91"/>
      <c r="N14" s="91"/>
      <c r="O14" s="91"/>
    </row>
    <row r="15" spans="1:15" ht="12" thickBot="1" x14ac:dyDescent="0.25">
      <c r="A15" s="209" t="s">
        <v>245</v>
      </c>
      <c r="B15" s="91"/>
      <c r="C15" s="91"/>
      <c r="D15" s="91"/>
      <c r="E15" s="91"/>
      <c r="F15" s="91"/>
      <c r="G15" s="91"/>
      <c r="H15" s="91"/>
      <c r="I15" s="91"/>
      <c r="J15" s="91"/>
      <c r="K15" s="91"/>
      <c r="L15" s="91"/>
      <c r="M15" s="91"/>
      <c r="N15" s="91"/>
      <c r="O15" s="91"/>
    </row>
    <row r="16" spans="1:15" ht="12" thickBot="1" x14ac:dyDescent="0.25">
      <c r="A16" s="209" t="s">
        <v>245</v>
      </c>
      <c r="B16" s="91"/>
      <c r="C16" s="91"/>
      <c r="D16" s="91"/>
      <c r="E16" s="91"/>
      <c r="F16" s="91"/>
      <c r="G16" s="91"/>
      <c r="H16" s="91"/>
      <c r="I16" s="91"/>
      <c r="J16" s="91"/>
      <c r="K16" s="91"/>
      <c r="L16" s="91"/>
      <c r="M16" s="91"/>
      <c r="N16" s="91"/>
      <c r="O16" s="91"/>
    </row>
    <row r="17" spans="1:18" ht="12" thickBot="1" x14ac:dyDescent="0.25">
      <c r="A17" s="209" t="s">
        <v>245</v>
      </c>
      <c r="B17" s="91"/>
      <c r="C17" s="91"/>
      <c r="D17" s="91"/>
      <c r="E17" s="91"/>
      <c r="F17" s="91"/>
      <c r="G17" s="91"/>
      <c r="H17" s="91"/>
      <c r="I17" s="91"/>
      <c r="J17" s="91"/>
      <c r="K17" s="91"/>
      <c r="L17" s="91"/>
      <c r="M17" s="91"/>
      <c r="N17" s="91"/>
      <c r="O17" s="91"/>
    </row>
    <row r="18" spans="1:18" ht="12" thickBot="1" x14ac:dyDescent="0.25">
      <c r="A18" s="209" t="s">
        <v>245</v>
      </c>
      <c r="B18" s="91"/>
      <c r="C18" s="91"/>
      <c r="D18" s="91"/>
      <c r="E18" s="91"/>
      <c r="F18" s="91"/>
      <c r="G18" s="91"/>
      <c r="H18" s="91"/>
      <c r="I18" s="91"/>
      <c r="J18" s="91"/>
      <c r="K18" s="91"/>
      <c r="L18" s="91"/>
      <c r="M18" s="91"/>
      <c r="N18" s="91"/>
      <c r="O18" s="91"/>
    </row>
    <row r="19" spans="1:18" ht="12" thickBot="1" x14ac:dyDescent="0.25">
      <c r="A19" s="209" t="s">
        <v>245</v>
      </c>
      <c r="B19" s="91"/>
      <c r="C19" s="91"/>
      <c r="D19" s="91"/>
      <c r="E19" s="91"/>
      <c r="F19" s="91"/>
      <c r="G19" s="91"/>
      <c r="H19" s="91"/>
      <c r="I19" s="91"/>
      <c r="J19" s="91"/>
      <c r="K19" s="91"/>
      <c r="L19" s="91"/>
      <c r="M19" s="91"/>
      <c r="N19" s="91"/>
      <c r="O19" s="91"/>
    </row>
    <row r="20" spans="1:18" ht="12" thickBot="1" x14ac:dyDescent="0.25">
      <c r="A20" s="209" t="s">
        <v>245</v>
      </c>
      <c r="B20" s="91"/>
      <c r="C20" s="91"/>
      <c r="D20" s="91"/>
      <c r="E20" s="91"/>
      <c r="F20" s="91"/>
      <c r="G20" s="91"/>
      <c r="H20" s="91"/>
      <c r="I20" s="91"/>
      <c r="J20" s="91"/>
      <c r="K20" s="91"/>
      <c r="L20" s="91"/>
      <c r="M20" s="91"/>
      <c r="N20" s="91"/>
      <c r="O20" s="91"/>
    </row>
    <row r="21" spans="1:18" ht="12" thickBot="1" x14ac:dyDescent="0.25">
      <c r="A21" s="209" t="s">
        <v>245</v>
      </c>
      <c r="B21" s="91"/>
      <c r="C21" s="91"/>
      <c r="D21" s="91"/>
      <c r="E21" s="91"/>
      <c r="F21" s="91"/>
      <c r="G21" s="91"/>
      <c r="H21" s="91"/>
      <c r="I21" s="91"/>
      <c r="J21" s="91"/>
      <c r="K21" s="91"/>
      <c r="L21" s="91"/>
      <c r="M21" s="91"/>
      <c r="N21" s="91"/>
      <c r="O21" s="91"/>
    </row>
    <row r="22" spans="1:18" ht="12" thickBot="1" x14ac:dyDescent="0.25">
      <c r="A22" s="209" t="s">
        <v>245</v>
      </c>
      <c r="B22" s="91"/>
      <c r="C22" s="91"/>
      <c r="D22" s="91"/>
      <c r="E22" s="91"/>
      <c r="F22" s="91"/>
      <c r="G22" s="91"/>
      <c r="H22" s="91"/>
      <c r="I22" s="91"/>
      <c r="J22" s="91"/>
      <c r="K22" s="91"/>
      <c r="L22" s="91"/>
      <c r="M22" s="91"/>
      <c r="N22" s="91"/>
      <c r="O22" s="91"/>
    </row>
    <row r="23" spans="1:18" ht="12" thickBot="1" x14ac:dyDescent="0.25">
      <c r="A23" s="82" t="s">
        <v>216</v>
      </c>
      <c r="B23" s="207">
        <f>SUM(B9:B22)</f>
        <v>0</v>
      </c>
      <c r="C23" s="207">
        <f t="shared" ref="C23:O23" si="0">SUM(C9:C22)</f>
        <v>0</v>
      </c>
      <c r="D23" s="207">
        <f t="shared" si="0"/>
        <v>0</v>
      </c>
      <c r="E23" s="207">
        <f t="shared" si="0"/>
        <v>0</v>
      </c>
      <c r="F23" s="207">
        <f t="shared" si="0"/>
        <v>0</v>
      </c>
      <c r="G23" s="207">
        <f t="shared" si="0"/>
        <v>0</v>
      </c>
      <c r="H23" s="207">
        <f t="shared" si="0"/>
        <v>0</v>
      </c>
      <c r="I23" s="207">
        <f t="shared" si="0"/>
        <v>0</v>
      </c>
      <c r="J23" s="207">
        <f t="shared" si="0"/>
        <v>0</v>
      </c>
      <c r="K23" s="207">
        <f t="shared" si="0"/>
        <v>0</v>
      </c>
      <c r="L23" s="207">
        <f t="shared" si="0"/>
        <v>0</v>
      </c>
      <c r="M23" s="207">
        <f t="shared" si="0"/>
        <v>0</v>
      </c>
      <c r="N23" s="207">
        <f t="shared" si="0"/>
        <v>0</v>
      </c>
      <c r="O23" s="207">
        <f t="shared" si="0"/>
        <v>0</v>
      </c>
    </row>
    <row r="24" spans="1:18" ht="12" thickBot="1" x14ac:dyDescent="0.25">
      <c r="A24" s="49" t="s">
        <v>299</v>
      </c>
      <c r="B24" s="210"/>
      <c r="C24" s="210"/>
      <c r="D24" s="210"/>
      <c r="E24" s="210"/>
      <c r="F24" s="210"/>
      <c r="G24" s="210"/>
      <c r="H24" s="210"/>
      <c r="I24" s="210"/>
      <c r="J24" s="210"/>
      <c r="K24" s="210"/>
      <c r="L24" s="210"/>
      <c r="M24" s="210"/>
      <c r="N24" s="210"/>
      <c r="O24" s="210"/>
    </row>
    <row r="25" spans="1:18" ht="12" thickBot="1" x14ac:dyDescent="0.25">
      <c r="A25" s="49" t="s">
        <v>300</v>
      </c>
      <c r="B25" s="210"/>
      <c r="C25" s="210"/>
      <c r="D25" s="210"/>
      <c r="E25" s="210"/>
      <c r="F25" s="210"/>
      <c r="G25" s="210"/>
      <c r="H25" s="210"/>
      <c r="I25" s="210"/>
      <c r="J25" s="210"/>
      <c r="K25" s="210"/>
      <c r="L25" s="210"/>
      <c r="M25" s="210"/>
      <c r="N25" s="210"/>
      <c r="O25" s="210"/>
    </row>
    <row r="26" spans="1:18" ht="12" thickBot="1" x14ac:dyDescent="0.25">
      <c r="A26" s="49" t="s">
        <v>301</v>
      </c>
      <c r="B26" s="210"/>
      <c r="C26" s="210"/>
      <c r="D26" s="210"/>
      <c r="E26" s="210"/>
      <c r="F26" s="210"/>
      <c r="G26" s="210"/>
      <c r="H26" s="210"/>
      <c r="I26" s="210"/>
      <c r="J26" s="210"/>
      <c r="K26" s="210"/>
      <c r="L26" s="210"/>
      <c r="M26" s="210"/>
      <c r="N26" s="210"/>
      <c r="O26" s="210"/>
    </row>
    <row r="27" spans="1:18" ht="12" thickBot="1" x14ac:dyDescent="0.25">
      <c r="A27" s="82" t="s">
        <v>219</v>
      </c>
      <c r="B27" s="207">
        <f>SUM(B24:B26)</f>
        <v>0</v>
      </c>
      <c r="C27" s="207">
        <f t="shared" ref="C27:O27" si="1">SUM(C24:C26)</f>
        <v>0</v>
      </c>
      <c r="D27" s="207">
        <f t="shared" si="1"/>
        <v>0</v>
      </c>
      <c r="E27" s="207">
        <f t="shared" si="1"/>
        <v>0</v>
      </c>
      <c r="F27" s="207">
        <f t="shared" si="1"/>
        <v>0</v>
      </c>
      <c r="G27" s="207">
        <f t="shared" si="1"/>
        <v>0</v>
      </c>
      <c r="H27" s="207">
        <f t="shared" si="1"/>
        <v>0</v>
      </c>
      <c r="I27" s="207">
        <f t="shared" si="1"/>
        <v>0</v>
      </c>
      <c r="J27" s="207">
        <f t="shared" si="1"/>
        <v>0</v>
      </c>
      <c r="K27" s="207">
        <f t="shared" si="1"/>
        <v>0</v>
      </c>
      <c r="L27" s="207">
        <f t="shared" si="1"/>
        <v>0</v>
      </c>
      <c r="M27" s="207">
        <f t="shared" si="1"/>
        <v>0</v>
      </c>
      <c r="N27" s="207">
        <f t="shared" si="1"/>
        <v>0</v>
      </c>
      <c r="O27" s="207">
        <f t="shared" si="1"/>
        <v>0</v>
      </c>
    </row>
    <row r="28" spans="1:18" ht="12" thickBot="1" x14ac:dyDescent="0.25">
      <c r="A28" s="82" t="s">
        <v>220</v>
      </c>
      <c r="B28" s="270">
        <f>B27+B23</f>
        <v>0</v>
      </c>
      <c r="C28" s="270">
        <f t="shared" ref="C28:O28" si="2">C27+C23</f>
        <v>0</v>
      </c>
      <c r="D28" s="270">
        <f t="shared" si="2"/>
        <v>0</v>
      </c>
      <c r="E28" s="270">
        <f t="shared" si="2"/>
        <v>0</v>
      </c>
      <c r="F28" s="270">
        <f t="shared" si="2"/>
        <v>0</v>
      </c>
      <c r="G28" s="270">
        <f t="shared" si="2"/>
        <v>0</v>
      </c>
      <c r="H28" s="270">
        <f t="shared" si="2"/>
        <v>0</v>
      </c>
      <c r="I28" s="270">
        <f t="shared" si="2"/>
        <v>0</v>
      </c>
      <c r="J28" s="270">
        <f t="shared" si="2"/>
        <v>0</v>
      </c>
      <c r="K28" s="270">
        <f t="shared" si="2"/>
        <v>0</v>
      </c>
      <c r="L28" s="270">
        <f t="shared" si="2"/>
        <v>0</v>
      </c>
      <c r="M28" s="270">
        <f t="shared" si="2"/>
        <v>0</v>
      </c>
      <c r="N28" s="270">
        <f t="shared" si="2"/>
        <v>0</v>
      </c>
      <c r="O28" s="270">
        <f t="shared" si="2"/>
        <v>0</v>
      </c>
    </row>
    <row r="29" spans="1:18" ht="12" thickBot="1" x14ac:dyDescent="0.25">
      <c r="A29" s="49" t="s">
        <v>302</v>
      </c>
      <c r="B29" s="64"/>
      <c r="C29" s="64"/>
      <c r="D29" s="64"/>
      <c r="E29" s="64"/>
      <c r="F29" s="64"/>
      <c r="G29" s="64"/>
      <c r="H29" s="64"/>
      <c r="I29" s="64"/>
      <c r="J29" s="64"/>
      <c r="K29" s="64"/>
      <c r="L29" s="64"/>
      <c r="M29" s="64"/>
      <c r="N29" s="64"/>
      <c r="O29" s="64"/>
    </row>
    <row r="30" spans="1:18" ht="12" thickBot="1" x14ac:dyDescent="0.25">
      <c r="A30" s="49" t="s">
        <v>303</v>
      </c>
      <c r="B30" s="64"/>
      <c r="C30" s="64"/>
      <c r="D30" s="64"/>
      <c r="E30" s="64"/>
      <c r="F30" s="64"/>
      <c r="G30" s="64"/>
      <c r="H30" s="64"/>
      <c r="I30" s="64"/>
      <c r="J30" s="64"/>
      <c r="K30" s="64"/>
      <c r="L30" s="64"/>
      <c r="M30" s="64"/>
      <c r="N30" s="64"/>
      <c r="O30" s="64"/>
      <c r="Q30" s="99"/>
    </row>
    <row r="31" spans="1:18" ht="23.4" thickBot="1" x14ac:dyDescent="0.25">
      <c r="A31" s="49" t="s">
        <v>223</v>
      </c>
      <c r="B31" s="86">
        <f t="shared" ref="B31:O31" si="3">365.25*B7</f>
        <v>0</v>
      </c>
      <c r="C31" s="86">
        <f t="shared" si="3"/>
        <v>0</v>
      </c>
      <c r="D31" s="86">
        <f t="shared" si="3"/>
        <v>0</v>
      </c>
      <c r="E31" s="86">
        <f t="shared" si="3"/>
        <v>0</v>
      </c>
      <c r="F31" s="86">
        <f t="shared" si="3"/>
        <v>0</v>
      </c>
      <c r="G31" s="86">
        <f t="shared" si="3"/>
        <v>0</v>
      </c>
      <c r="H31" s="86">
        <f t="shared" si="3"/>
        <v>0</v>
      </c>
      <c r="I31" s="86">
        <f t="shared" si="3"/>
        <v>0</v>
      </c>
      <c r="J31" s="86">
        <f t="shared" si="3"/>
        <v>0</v>
      </c>
      <c r="K31" s="86">
        <f t="shared" si="3"/>
        <v>0</v>
      </c>
      <c r="L31" s="86">
        <f t="shared" si="3"/>
        <v>0</v>
      </c>
      <c r="M31" s="86">
        <f t="shared" si="3"/>
        <v>0</v>
      </c>
      <c r="N31" s="86">
        <f t="shared" si="3"/>
        <v>0</v>
      </c>
      <c r="O31" s="86">
        <f t="shared" si="3"/>
        <v>0</v>
      </c>
      <c r="Q31" s="99"/>
    </row>
    <row r="32" spans="1:18" ht="23.4" thickBot="1" x14ac:dyDescent="0.25">
      <c r="A32" s="49" t="s">
        <v>224</v>
      </c>
      <c r="B32" s="86">
        <f t="shared" ref="B32:I32" si="4">B30-B29</f>
        <v>0</v>
      </c>
      <c r="C32" s="86">
        <f t="shared" si="4"/>
        <v>0</v>
      </c>
      <c r="D32" s="86">
        <f t="shared" si="4"/>
        <v>0</v>
      </c>
      <c r="E32" s="86">
        <f t="shared" si="4"/>
        <v>0</v>
      </c>
      <c r="F32" s="86">
        <f t="shared" si="4"/>
        <v>0</v>
      </c>
      <c r="G32" s="86">
        <f t="shared" si="4"/>
        <v>0</v>
      </c>
      <c r="H32" s="86">
        <f t="shared" si="4"/>
        <v>0</v>
      </c>
      <c r="I32" s="86">
        <f t="shared" si="4"/>
        <v>0</v>
      </c>
      <c r="J32" s="86">
        <f>J30-J29</f>
        <v>0</v>
      </c>
      <c r="K32" s="86">
        <f t="shared" ref="K32:O32" si="5">DATEDIF(K29,K30,"D")</f>
        <v>0</v>
      </c>
      <c r="L32" s="86">
        <f t="shared" si="5"/>
        <v>0</v>
      </c>
      <c r="M32" s="86">
        <f t="shared" si="5"/>
        <v>0</v>
      </c>
      <c r="N32" s="86">
        <f t="shared" si="5"/>
        <v>0</v>
      </c>
      <c r="O32" s="86">
        <f t="shared" si="5"/>
        <v>0</v>
      </c>
      <c r="Q32" s="231"/>
      <c r="R32" s="231"/>
    </row>
    <row r="33" spans="1:18" ht="12" thickBot="1" x14ac:dyDescent="0.25">
      <c r="A33" s="49" t="s">
        <v>225</v>
      </c>
      <c r="B33" s="50">
        <f>IFERROR((B28)/B31,0)</f>
        <v>0</v>
      </c>
      <c r="C33" s="50">
        <f t="shared" ref="C33:O33" si="6">IFERROR((C28)/C31,0)</f>
        <v>0</v>
      </c>
      <c r="D33" s="50">
        <f t="shared" si="6"/>
        <v>0</v>
      </c>
      <c r="E33" s="50">
        <f t="shared" si="6"/>
        <v>0</v>
      </c>
      <c r="F33" s="50">
        <f t="shared" si="6"/>
        <v>0</v>
      </c>
      <c r="G33" s="50">
        <f t="shared" si="6"/>
        <v>0</v>
      </c>
      <c r="H33" s="50">
        <f t="shared" si="6"/>
        <v>0</v>
      </c>
      <c r="I33" s="50">
        <f t="shared" si="6"/>
        <v>0</v>
      </c>
      <c r="J33" s="50">
        <f t="shared" si="6"/>
        <v>0</v>
      </c>
      <c r="K33" s="50">
        <f t="shared" si="6"/>
        <v>0</v>
      </c>
      <c r="L33" s="50">
        <f t="shared" si="6"/>
        <v>0</v>
      </c>
      <c r="M33" s="50">
        <f t="shared" si="6"/>
        <v>0</v>
      </c>
      <c r="N33" s="50">
        <f t="shared" si="6"/>
        <v>0</v>
      </c>
      <c r="O33" s="50">
        <f t="shared" si="6"/>
        <v>0</v>
      </c>
    </row>
    <row r="34" spans="1:18" x14ac:dyDescent="0.2">
      <c r="H34" s="229"/>
      <c r="I34" s="229"/>
    </row>
    <row r="35" spans="1:18" ht="12" thickBot="1" x14ac:dyDescent="0.25">
      <c r="A35" s="52" t="s">
        <v>226</v>
      </c>
      <c r="B35" s="99"/>
    </row>
    <row r="36" spans="1:18" ht="12" thickBot="1" x14ac:dyDescent="0.25">
      <c r="A36" s="55">
        <v>2028</v>
      </c>
      <c r="B36" s="56">
        <f t="shared" ref="B36:O49" si="7">IF(AND($A36&gt;YEAR(B$29),$A36&lt;YEAR(B$30)),(DATE($A36,12,31)-DATE($A36,1,0))*B$33,IF(AND($A36=YEAR(B$29),$A36=YEAR(B$30)),(B$30-B$29)*B$33,IF($A36=YEAR(B$29),(DATE(YEAR(B$29),12,31)-B$29+1)*B$33,IF($A36=YEAR(B$30),(B$30-DATE(YEAR(B$30),1,1))*B$33,0))))</f>
        <v>0</v>
      </c>
      <c r="C36" s="56">
        <f t="shared" si="7"/>
        <v>0</v>
      </c>
      <c r="D36" s="56">
        <f t="shared" si="7"/>
        <v>0</v>
      </c>
      <c r="E36" s="56">
        <f t="shared" si="7"/>
        <v>0</v>
      </c>
      <c r="F36" s="56">
        <f t="shared" si="7"/>
        <v>0</v>
      </c>
      <c r="G36" s="56">
        <f t="shared" si="7"/>
        <v>0</v>
      </c>
      <c r="H36" s="56">
        <f t="shared" si="7"/>
        <v>0</v>
      </c>
      <c r="I36" s="56">
        <f t="shared" si="7"/>
        <v>0</v>
      </c>
      <c r="J36" s="56">
        <f t="shared" si="7"/>
        <v>0</v>
      </c>
      <c r="K36" s="56">
        <f t="shared" ref="K36:K49" si="8">IF(AND($A36&gt;YEAR(K$29),$A36&lt;YEAR(K$30)),(DATE($A36,12,31)-DATE($A36,1,0))*K$33,IF(AND($A36=YEAR(K$29),$A36=YEAR(K$30)),(K$30-K$29)*K$33,IF($A36=YEAR(K$29),(DATE(YEAR(K$29),12,31)-K$29+1)*K$33,IF($A36=YEAR(K$30),(K$30-DATE(YEAR(K$30),1,1))*K$33,0))))</f>
        <v>0</v>
      </c>
      <c r="L36" s="56">
        <f t="shared" si="7"/>
        <v>0</v>
      </c>
      <c r="M36" s="56">
        <f t="shared" si="7"/>
        <v>0</v>
      </c>
      <c r="N36" s="56">
        <f t="shared" si="7"/>
        <v>0</v>
      </c>
      <c r="O36" s="56">
        <f t="shared" si="7"/>
        <v>0</v>
      </c>
      <c r="P36" s="99"/>
      <c r="Q36" s="99"/>
      <c r="R36" s="99"/>
    </row>
    <row r="37" spans="1:18" ht="12" thickBot="1" x14ac:dyDescent="0.25">
      <c r="A37" s="55">
        <v>2029</v>
      </c>
      <c r="B37" s="56">
        <f t="shared" si="7"/>
        <v>0</v>
      </c>
      <c r="C37" s="56">
        <f t="shared" si="7"/>
        <v>0</v>
      </c>
      <c r="D37" s="56">
        <f t="shared" si="7"/>
        <v>0</v>
      </c>
      <c r="E37" s="56">
        <f t="shared" si="7"/>
        <v>0</v>
      </c>
      <c r="F37" s="56">
        <f t="shared" si="7"/>
        <v>0</v>
      </c>
      <c r="G37" s="56">
        <f t="shared" si="7"/>
        <v>0</v>
      </c>
      <c r="H37" s="56">
        <f t="shared" si="7"/>
        <v>0</v>
      </c>
      <c r="I37" s="56">
        <f t="shared" si="7"/>
        <v>0</v>
      </c>
      <c r="J37" s="56">
        <f t="shared" si="7"/>
        <v>0</v>
      </c>
      <c r="K37" s="56">
        <f t="shared" si="8"/>
        <v>0</v>
      </c>
      <c r="L37" s="56">
        <f t="shared" si="7"/>
        <v>0</v>
      </c>
      <c r="M37" s="56">
        <f t="shared" si="7"/>
        <v>0</v>
      </c>
      <c r="N37" s="56">
        <f t="shared" si="7"/>
        <v>0</v>
      </c>
      <c r="O37" s="56">
        <f t="shared" si="7"/>
        <v>0</v>
      </c>
      <c r="P37" s="99"/>
      <c r="Q37" s="99"/>
      <c r="R37" s="99"/>
    </row>
    <row r="38" spans="1:18" ht="12" thickBot="1" x14ac:dyDescent="0.25">
      <c r="A38" s="55">
        <v>2030</v>
      </c>
      <c r="B38" s="56">
        <f t="shared" si="7"/>
        <v>0</v>
      </c>
      <c r="C38" s="56">
        <f t="shared" si="7"/>
        <v>0</v>
      </c>
      <c r="D38" s="56">
        <f t="shared" si="7"/>
        <v>0</v>
      </c>
      <c r="E38" s="56">
        <f t="shared" si="7"/>
        <v>0</v>
      </c>
      <c r="F38" s="56">
        <f t="shared" si="7"/>
        <v>0</v>
      </c>
      <c r="G38" s="56">
        <f t="shared" si="7"/>
        <v>0</v>
      </c>
      <c r="H38" s="56">
        <f t="shared" si="7"/>
        <v>0</v>
      </c>
      <c r="I38" s="56">
        <f t="shared" si="7"/>
        <v>0</v>
      </c>
      <c r="J38" s="56">
        <f t="shared" si="7"/>
        <v>0</v>
      </c>
      <c r="K38" s="56">
        <f t="shared" si="8"/>
        <v>0</v>
      </c>
      <c r="L38" s="56">
        <f t="shared" si="7"/>
        <v>0</v>
      </c>
      <c r="M38" s="56">
        <f t="shared" si="7"/>
        <v>0</v>
      </c>
      <c r="N38" s="56">
        <f t="shared" si="7"/>
        <v>0</v>
      </c>
      <c r="O38" s="56">
        <f t="shared" si="7"/>
        <v>0</v>
      </c>
      <c r="P38" s="99"/>
      <c r="Q38" s="99"/>
      <c r="R38" s="99"/>
    </row>
    <row r="39" spans="1:18" ht="12" thickBot="1" x14ac:dyDescent="0.25">
      <c r="A39" s="55">
        <v>2031</v>
      </c>
      <c r="B39" s="56">
        <f t="shared" si="7"/>
        <v>0</v>
      </c>
      <c r="C39" s="56">
        <f t="shared" si="7"/>
        <v>0</v>
      </c>
      <c r="D39" s="56">
        <f t="shared" si="7"/>
        <v>0</v>
      </c>
      <c r="E39" s="56">
        <f t="shared" si="7"/>
        <v>0</v>
      </c>
      <c r="F39" s="56">
        <f t="shared" si="7"/>
        <v>0</v>
      </c>
      <c r="G39" s="56">
        <f t="shared" si="7"/>
        <v>0</v>
      </c>
      <c r="H39" s="56">
        <f t="shared" si="7"/>
        <v>0</v>
      </c>
      <c r="I39" s="56">
        <f t="shared" si="7"/>
        <v>0</v>
      </c>
      <c r="J39" s="56">
        <f t="shared" si="7"/>
        <v>0</v>
      </c>
      <c r="K39" s="56">
        <f t="shared" si="8"/>
        <v>0</v>
      </c>
      <c r="L39" s="56">
        <f t="shared" si="7"/>
        <v>0</v>
      </c>
      <c r="M39" s="56">
        <f t="shared" si="7"/>
        <v>0</v>
      </c>
      <c r="N39" s="56">
        <f t="shared" si="7"/>
        <v>0</v>
      </c>
      <c r="O39" s="56">
        <f t="shared" si="7"/>
        <v>0</v>
      </c>
      <c r="P39" s="99"/>
      <c r="Q39" s="99"/>
      <c r="R39" s="99"/>
    </row>
    <row r="40" spans="1:18" ht="12" thickBot="1" x14ac:dyDescent="0.25">
      <c r="A40" s="55">
        <v>2032</v>
      </c>
      <c r="B40" s="56">
        <f t="shared" si="7"/>
        <v>0</v>
      </c>
      <c r="C40" s="56">
        <f t="shared" si="7"/>
        <v>0</v>
      </c>
      <c r="D40" s="56">
        <f t="shared" si="7"/>
        <v>0</v>
      </c>
      <c r="E40" s="56">
        <f t="shared" si="7"/>
        <v>0</v>
      </c>
      <c r="F40" s="56">
        <f t="shared" si="7"/>
        <v>0</v>
      </c>
      <c r="G40" s="56">
        <f t="shared" si="7"/>
        <v>0</v>
      </c>
      <c r="H40" s="56">
        <f t="shared" si="7"/>
        <v>0</v>
      </c>
      <c r="I40" s="56">
        <f t="shared" si="7"/>
        <v>0</v>
      </c>
      <c r="J40" s="56">
        <f t="shared" si="7"/>
        <v>0</v>
      </c>
      <c r="K40" s="56">
        <f t="shared" si="8"/>
        <v>0</v>
      </c>
      <c r="L40" s="56">
        <f t="shared" si="7"/>
        <v>0</v>
      </c>
      <c r="M40" s="56">
        <f t="shared" si="7"/>
        <v>0</v>
      </c>
      <c r="N40" s="56">
        <f t="shared" si="7"/>
        <v>0</v>
      </c>
      <c r="O40" s="56">
        <f t="shared" si="7"/>
        <v>0</v>
      </c>
      <c r="P40" s="99"/>
      <c r="Q40" s="99"/>
      <c r="R40" s="99"/>
    </row>
    <row r="41" spans="1:18" ht="12" thickBot="1" x14ac:dyDescent="0.25">
      <c r="A41" s="55">
        <v>2033</v>
      </c>
      <c r="B41" s="56">
        <f t="shared" si="7"/>
        <v>0</v>
      </c>
      <c r="C41" s="56">
        <f t="shared" si="7"/>
        <v>0</v>
      </c>
      <c r="D41" s="56">
        <f t="shared" si="7"/>
        <v>0</v>
      </c>
      <c r="E41" s="56">
        <f t="shared" si="7"/>
        <v>0</v>
      </c>
      <c r="F41" s="56">
        <f t="shared" si="7"/>
        <v>0</v>
      </c>
      <c r="G41" s="56">
        <f t="shared" si="7"/>
        <v>0</v>
      </c>
      <c r="H41" s="56">
        <f t="shared" si="7"/>
        <v>0</v>
      </c>
      <c r="I41" s="56">
        <f t="shared" si="7"/>
        <v>0</v>
      </c>
      <c r="J41" s="56">
        <f t="shared" si="7"/>
        <v>0</v>
      </c>
      <c r="K41" s="56">
        <f t="shared" si="8"/>
        <v>0</v>
      </c>
      <c r="L41" s="56">
        <f t="shared" si="7"/>
        <v>0</v>
      </c>
      <c r="M41" s="56">
        <f t="shared" si="7"/>
        <v>0</v>
      </c>
      <c r="N41" s="56">
        <f t="shared" si="7"/>
        <v>0</v>
      </c>
      <c r="O41" s="56">
        <f t="shared" si="7"/>
        <v>0</v>
      </c>
      <c r="P41" s="99"/>
      <c r="Q41" s="99"/>
      <c r="R41" s="99"/>
    </row>
    <row r="42" spans="1:18" ht="12" thickBot="1" x14ac:dyDescent="0.25">
      <c r="A42" s="55">
        <v>2034</v>
      </c>
      <c r="B42" s="56">
        <f t="shared" si="7"/>
        <v>0</v>
      </c>
      <c r="C42" s="56">
        <f t="shared" si="7"/>
        <v>0</v>
      </c>
      <c r="D42" s="56">
        <f t="shared" si="7"/>
        <v>0</v>
      </c>
      <c r="E42" s="56">
        <f t="shared" si="7"/>
        <v>0</v>
      </c>
      <c r="F42" s="56">
        <f t="shared" si="7"/>
        <v>0</v>
      </c>
      <c r="G42" s="56">
        <f t="shared" si="7"/>
        <v>0</v>
      </c>
      <c r="H42" s="56">
        <f t="shared" si="7"/>
        <v>0</v>
      </c>
      <c r="I42" s="56">
        <f t="shared" si="7"/>
        <v>0</v>
      </c>
      <c r="J42" s="56">
        <f t="shared" si="7"/>
        <v>0</v>
      </c>
      <c r="K42" s="56">
        <f t="shared" si="8"/>
        <v>0</v>
      </c>
      <c r="L42" s="56">
        <f t="shared" si="7"/>
        <v>0</v>
      </c>
      <c r="M42" s="56">
        <f t="shared" si="7"/>
        <v>0</v>
      </c>
      <c r="N42" s="56">
        <f t="shared" si="7"/>
        <v>0</v>
      </c>
      <c r="O42" s="56">
        <f t="shared" si="7"/>
        <v>0</v>
      </c>
      <c r="P42" s="99"/>
      <c r="Q42" s="99"/>
      <c r="R42" s="99"/>
    </row>
    <row r="43" spans="1:18" ht="12" thickBot="1" x14ac:dyDescent="0.25">
      <c r="A43" s="55">
        <v>2035</v>
      </c>
      <c r="B43" s="56">
        <f t="shared" si="7"/>
        <v>0</v>
      </c>
      <c r="C43" s="56">
        <f t="shared" si="7"/>
        <v>0</v>
      </c>
      <c r="D43" s="56">
        <f t="shared" si="7"/>
        <v>0</v>
      </c>
      <c r="E43" s="56">
        <f t="shared" si="7"/>
        <v>0</v>
      </c>
      <c r="F43" s="56">
        <f t="shared" si="7"/>
        <v>0</v>
      </c>
      <c r="G43" s="56">
        <f t="shared" si="7"/>
        <v>0</v>
      </c>
      <c r="H43" s="56">
        <f t="shared" si="7"/>
        <v>0</v>
      </c>
      <c r="I43" s="56">
        <f t="shared" si="7"/>
        <v>0</v>
      </c>
      <c r="J43" s="56">
        <f t="shared" si="7"/>
        <v>0</v>
      </c>
      <c r="K43" s="56">
        <f t="shared" si="8"/>
        <v>0</v>
      </c>
      <c r="L43" s="56">
        <f t="shared" si="7"/>
        <v>0</v>
      </c>
      <c r="M43" s="56">
        <f t="shared" si="7"/>
        <v>0</v>
      </c>
      <c r="N43" s="56">
        <f t="shared" si="7"/>
        <v>0</v>
      </c>
      <c r="O43" s="56">
        <f t="shared" si="7"/>
        <v>0</v>
      </c>
      <c r="P43" s="99"/>
      <c r="Q43" s="99"/>
      <c r="R43" s="99"/>
    </row>
    <row r="44" spans="1:18" ht="12" thickBot="1" x14ac:dyDescent="0.25">
      <c r="A44" s="55">
        <v>2036</v>
      </c>
      <c r="B44" s="56">
        <f t="shared" si="7"/>
        <v>0</v>
      </c>
      <c r="C44" s="56">
        <f t="shared" si="7"/>
        <v>0</v>
      </c>
      <c r="D44" s="56">
        <f t="shared" si="7"/>
        <v>0</v>
      </c>
      <c r="E44" s="56">
        <f t="shared" si="7"/>
        <v>0</v>
      </c>
      <c r="F44" s="56">
        <f t="shared" si="7"/>
        <v>0</v>
      </c>
      <c r="G44" s="56">
        <f t="shared" si="7"/>
        <v>0</v>
      </c>
      <c r="H44" s="56">
        <f t="shared" si="7"/>
        <v>0</v>
      </c>
      <c r="I44" s="56">
        <f t="shared" si="7"/>
        <v>0</v>
      </c>
      <c r="J44" s="56">
        <f t="shared" si="7"/>
        <v>0</v>
      </c>
      <c r="K44" s="56">
        <f t="shared" si="8"/>
        <v>0</v>
      </c>
      <c r="L44" s="56">
        <f t="shared" si="7"/>
        <v>0</v>
      </c>
      <c r="M44" s="56">
        <f t="shared" si="7"/>
        <v>0</v>
      </c>
      <c r="N44" s="56">
        <f t="shared" si="7"/>
        <v>0</v>
      </c>
      <c r="O44" s="56">
        <f t="shared" si="7"/>
        <v>0</v>
      </c>
      <c r="P44" s="99"/>
      <c r="Q44" s="99"/>
      <c r="R44" s="99"/>
    </row>
    <row r="45" spans="1:18" ht="12" thickBot="1" x14ac:dyDescent="0.25">
      <c r="A45" s="55">
        <v>2037</v>
      </c>
      <c r="B45" s="56">
        <f t="shared" si="7"/>
        <v>0</v>
      </c>
      <c r="C45" s="56">
        <f t="shared" si="7"/>
        <v>0</v>
      </c>
      <c r="D45" s="56">
        <f t="shared" si="7"/>
        <v>0</v>
      </c>
      <c r="E45" s="56">
        <f t="shared" si="7"/>
        <v>0</v>
      </c>
      <c r="F45" s="56">
        <f t="shared" si="7"/>
        <v>0</v>
      </c>
      <c r="G45" s="56">
        <f t="shared" si="7"/>
        <v>0</v>
      </c>
      <c r="H45" s="56">
        <f t="shared" si="7"/>
        <v>0</v>
      </c>
      <c r="I45" s="56">
        <f t="shared" si="7"/>
        <v>0</v>
      </c>
      <c r="J45" s="56">
        <f t="shared" si="7"/>
        <v>0</v>
      </c>
      <c r="K45" s="56">
        <f t="shared" si="8"/>
        <v>0</v>
      </c>
      <c r="L45" s="56">
        <f t="shared" si="7"/>
        <v>0</v>
      </c>
      <c r="M45" s="56">
        <f t="shared" si="7"/>
        <v>0</v>
      </c>
      <c r="N45" s="56">
        <f t="shared" si="7"/>
        <v>0</v>
      </c>
      <c r="O45" s="56">
        <f t="shared" si="7"/>
        <v>0</v>
      </c>
      <c r="P45" s="99"/>
      <c r="Q45" s="99"/>
      <c r="R45" s="99"/>
    </row>
    <row r="46" spans="1:18" ht="12" thickBot="1" x14ac:dyDescent="0.25">
      <c r="A46" s="55">
        <v>2038</v>
      </c>
      <c r="B46" s="56">
        <f t="shared" si="7"/>
        <v>0</v>
      </c>
      <c r="C46" s="56">
        <f t="shared" si="7"/>
        <v>0</v>
      </c>
      <c r="D46" s="56">
        <f t="shared" si="7"/>
        <v>0</v>
      </c>
      <c r="E46" s="56">
        <f t="shared" si="7"/>
        <v>0</v>
      </c>
      <c r="F46" s="56">
        <f t="shared" si="7"/>
        <v>0</v>
      </c>
      <c r="G46" s="56">
        <f t="shared" si="7"/>
        <v>0</v>
      </c>
      <c r="H46" s="56">
        <f t="shared" si="7"/>
        <v>0</v>
      </c>
      <c r="I46" s="56">
        <f t="shared" si="7"/>
        <v>0</v>
      </c>
      <c r="J46" s="56">
        <f t="shared" si="7"/>
        <v>0</v>
      </c>
      <c r="K46" s="56">
        <f t="shared" si="8"/>
        <v>0</v>
      </c>
      <c r="L46" s="56">
        <f t="shared" si="7"/>
        <v>0</v>
      </c>
      <c r="M46" s="56">
        <f t="shared" si="7"/>
        <v>0</v>
      </c>
      <c r="N46" s="56">
        <f t="shared" si="7"/>
        <v>0</v>
      </c>
      <c r="O46" s="56">
        <f t="shared" si="7"/>
        <v>0</v>
      </c>
      <c r="P46" s="99"/>
      <c r="Q46" s="99"/>
      <c r="R46" s="99"/>
    </row>
    <row r="47" spans="1:18" ht="12" thickBot="1" x14ac:dyDescent="0.25">
      <c r="A47" s="55">
        <v>2039</v>
      </c>
      <c r="B47" s="56">
        <f t="shared" si="7"/>
        <v>0</v>
      </c>
      <c r="C47" s="56">
        <f t="shared" si="7"/>
        <v>0</v>
      </c>
      <c r="D47" s="56">
        <f t="shared" si="7"/>
        <v>0</v>
      </c>
      <c r="E47" s="56">
        <f t="shared" si="7"/>
        <v>0</v>
      </c>
      <c r="F47" s="56">
        <f t="shared" si="7"/>
        <v>0</v>
      </c>
      <c r="G47" s="56">
        <f t="shared" si="7"/>
        <v>0</v>
      </c>
      <c r="H47" s="56">
        <f t="shared" si="7"/>
        <v>0</v>
      </c>
      <c r="I47" s="56">
        <f t="shared" si="7"/>
        <v>0</v>
      </c>
      <c r="J47" s="56">
        <f t="shared" si="7"/>
        <v>0</v>
      </c>
      <c r="K47" s="56">
        <f t="shared" si="8"/>
        <v>0</v>
      </c>
      <c r="L47" s="56">
        <f t="shared" si="7"/>
        <v>0</v>
      </c>
      <c r="M47" s="56">
        <f t="shared" si="7"/>
        <v>0</v>
      </c>
      <c r="N47" s="56">
        <f t="shared" si="7"/>
        <v>0</v>
      </c>
      <c r="O47" s="56">
        <f t="shared" si="7"/>
        <v>0</v>
      </c>
      <c r="P47" s="99"/>
      <c r="Q47" s="99"/>
      <c r="R47" s="99"/>
    </row>
    <row r="48" spans="1:18" ht="12" thickBot="1" x14ac:dyDescent="0.25">
      <c r="A48" s="55">
        <v>2040</v>
      </c>
      <c r="B48" s="56">
        <f t="shared" si="7"/>
        <v>0</v>
      </c>
      <c r="C48" s="56">
        <f t="shared" si="7"/>
        <v>0</v>
      </c>
      <c r="D48" s="56">
        <f t="shared" si="7"/>
        <v>0</v>
      </c>
      <c r="E48" s="56">
        <f t="shared" si="7"/>
        <v>0</v>
      </c>
      <c r="F48" s="56">
        <f t="shared" si="7"/>
        <v>0</v>
      </c>
      <c r="G48" s="56">
        <f t="shared" si="7"/>
        <v>0</v>
      </c>
      <c r="H48" s="56">
        <f t="shared" si="7"/>
        <v>0</v>
      </c>
      <c r="I48" s="56">
        <f t="shared" si="7"/>
        <v>0</v>
      </c>
      <c r="J48" s="56">
        <f t="shared" si="7"/>
        <v>0</v>
      </c>
      <c r="K48" s="56">
        <f t="shared" si="8"/>
        <v>0</v>
      </c>
      <c r="L48" s="56">
        <f t="shared" si="7"/>
        <v>0</v>
      </c>
      <c r="M48" s="56">
        <f t="shared" si="7"/>
        <v>0</v>
      </c>
      <c r="N48" s="56">
        <f t="shared" si="7"/>
        <v>0</v>
      </c>
      <c r="O48" s="56">
        <f t="shared" si="7"/>
        <v>0</v>
      </c>
      <c r="P48" s="99"/>
      <c r="Q48" s="99"/>
      <c r="R48" s="99"/>
    </row>
    <row r="49" spans="1:18" ht="12" thickBot="1" x14ac:dyDescent="0.25">
      <c r="A49" s="55">
        <v>2041</v>
      </c>
      <c r="B49" s="56">
        <f t="shared" si="7"/>
        <v>0</v>
      </c>
      <c r="C49" s="56">
        <f t="shared" si="7"/>
        <v>0</v>
      </c>
      <c r="D49" s="56">
        <f t="shared" si="7"/>
        <v>0</v>
      </c>
      <c r="E49" s="56">
        <f t="shared" si="7"/>
        <v>0</v>
      </c>
      <c r="F49" s="56">
        <f t="shared" si="7"/>
        <v>0</v>
      </c>
      <c r="G49" s="56">
        <f t="shared" si="7"/>
        <v>0</v>
      </c>
      <c r="H49" s="56">
        <f t="shared" si="7"/>
        <v>0</v>
      </c>
      <c r="I49" s="56">
        <f t="shared" si="7"/>
        <v>0</v>
      </c>
      <c r="J49" s="56">
        <f t="shared" si="7"/>
        <v>0</v>
      </c>
      <c r="K49" s="56">
        <f t="shared" si="8"/>
        <v>0</v>
      </c>
      <c r="L49" s="56">
        <f t="shared" si="7"/>
        <v>0</v>
      </c>
      <c r="M49" s="56">
        <f t="shared" si="7"/>
        <v>0</v>
      </c>
      <c r="N49" s="56">
        <f t="shared" si="7"/>
        <v>0</v>
      </c>
      <c r="O49" s="56">
        <f t="shared" si="7"/>
        <v>0</v>
      </c>
      <c r="P49" s="99"/>
      <c r="Q49" s="99"/>
      <c r="R49" s="99"/>
    </row>
    <row r="50" spans="1:18" ht="10.8" thickBot="1" x14ac:dyDescent="0.25"/>
    <row r="51" spans="1:18" ht="12" thickBot="1" x14ac:dyDescent="0.25">
      <c r="A51" s="130" t="s">
        <v>227</v>
      </c>
      <c r="B51" s="83">
        <f>SUM(B36:B49)</f>
        <v>0</v>
      </c>
      <c r="C51" s="83">
        <f t="shared" ref="C51:O51" si="9">SUM(C36:C49)</f>
        <v>0</v>
      </c>
      <c r="D51" s="83">
        <f t="shared" si="9"/>
        <v>0</v>
      </c>
      <c r="E51" s="83">
        <f t="shared" si="9"/>
        <v>0</v>
      </c>
      <c r="F51" s="83">
        <f t="shared" si="9"/>
        <v>0</v>
      </c>
      <c r="G51" s="83">
        <f t="shared" si="9"/>
        <v>0</v>
      </c>
      <c r="H51" s="83">
        <f t="shared" si="9"/>
        <v>0</v>
      </c>
      <c r="I51" s="83">
        <f t="shared" si="9"/>
        <v>0</v>
      </c>
      <c r="J51" s="83">
        <f t="shared" si="9"/>
        <v>0</v>
      </c>
      <c r="K51" s="83">
        <f t="shared" si="9"/>
        <v>0</v>
      </c>
      <c r="L51" s="83">
        <f t="shared" si="9"/>
        <v>0</v>
      </c>
      <c r="M51" s="83">
        <f t="shared" si="9"/>
        <v>0</v>
      </c>
      <c r="N51" s="83">
        <f t="shared" si="9"/>
        <v>0</v>
      </c>
      <c r="O51" s="83">
        <f t="shared" si="9"/>
        <v>0</v>
      </c>
    </row>
    <row r="52" spans="1:18" ht="10.8" thickBot="1" x14ac:dyDescent="0.25"/>
    <row r="53" spans="1:18" ht="23.4" thickBot="1" x14ac:dyDescent="0.25">
      <c r="A53" s="130" t="s">
        <v>310</v>
      </c>
      <c r="B53" s="83">
        <f>B28-B51</f>
        <v>0</v>
      </c>
      <c r="C53" s="83">
        <f t="shared" ref="C53:O53" si="10">C28-C51</f>
        <v>0</v>
      </c>
      <c r="D53" s="83">
        <f t="shared" si="10"/>
        <v>0</v>
      </c>
      <c r="E53" s="83">
        <f t="shared" si="10"/>
        <v>0</v>
      </c>
      <c r="F53" s="83">
        <f t="shared" si="10"/>
        <v>0</v>
      </c>
      <c r="G53" s="83">
        <f t="shared" si="10"/>
        <v>0</v>
      </c>
      <c r="H53" s="83">
        <f t="shared" si="10"/>
        <v>0</v>
      </c>
      <c r="I53" s="83">
        <f t="shared" si="10"/>
        <v>0</v>
      </c>
      <c r="J53" s="83">
        <f t="shared" si="10"/>
        <v>0</v>
      </c>
      <c r="K53" s="83">
        <f t="shared" si="10"/>
        <v>0</v>
      </c>
      <c r="L53" s="83">
        <f t="shared" si="10"/>
        <v>0</v>
      </c>
      <c r="M53" s="83">
        <f t="shared" si="10"/>
        <v>0</v>
      </c>
      <c r="N53" s="83">
        <f t="shared" si="10"/>
        <v>0</v>
      </c>
      <c r="O53" s="83">
        <f t="shared" si="10"/>
        <v>0</v>
      </c>
    </row>
    <row r="54" spans="1:18" x14ac:dyDescent="0.2">
      <c r="A54" t="s">
        <v>229</v>
      </c>
      <c r="B54" s="197">
        <f t="shared" ref="B54:O54" si="11">(B31-B32)*B33-B53</f>
        <v>0</v>
      </c>
      <c r="C54" s="197">
        <f t="shared" si="11"/>
        <v>0</v>
      </c>
      <c r="D54" s="197">
        <f t="shared" si="11"/>
        <v>0</v>
      </c>
      <c r="E54" s="197">
        <f t="shared" si="11"/>
        <v>0</v>
      </c>
      <c r="F54" s="197">
        <f t="shared" si="11"/>
        <v>0</v>
      </c>
      <c r="G54" s="197">
        <f t="shared" si="11"/>
        <v>0</v>
      </c>
      <c r="H54" s="197">
        <f t="shared" si="11"/>
        <v>0</v>
      </c>
      <c r="I54" s="197">
        <f t="shared" si="11"/>
        <v>0</v>
      </c>
      <c r="J54" s="197">
        <f t="shared" si="11"/>
        <v>0</v>
      </c>
      <c r="K54" s="197">
        <f t="shared" si="11"/>
        <v>0</v>
      </c>
      <c r="L54" s="197">
        <f t="shared" si="11"/>
        <v>0</v>
      </c>
      <c r="M54" s="197">
        <f t="shared" si="11"/>
        <v>0</v>
      </c>
      <c r="N54" s="197">
        <f t="shared" si="11"/>
        <v>0</v>
      </c>
      <c r="O54" s="197">
        <f t="shared" si="11"/>
        <v>0</v>
      </c>
    </row>
    <row r="55" spans="1:18" x14ac:dyDescent="0.2">
      <c r="F55" s="129"/>
      <c r="Q55" s="125"/>
    </row>
    <row r="56" spans="1:18" x14ac:dyDescent="0.2">
      <c r="B56" s="229"/>
      <c r="C56" s="229"/>
      <c r="D56" s="229"/>
      <c r="E56" s="229"/>
      <c r="F56" s="229"/>
      <c r="G56" s="229"/>
      <c r="I56" s="126"/>
      <c r="Q56" s="125"/>
    </row>
    <row r="57" spans="1:18" x14ac:dyDescent="0.2">
      <c r="F57" s="126"/>
      <c r="G57" s="126"/>
      <c r="I57" s="126"/>
      <c r="Q57" s="125"/>
    </row>
    <row r="58" spans="1:18" x14ac:dyDescent="0.2">
      <c r="D58" s="99"/>
      <c r="E58" s="99"/>
      <c r="F58" s="126"/>
      <c r="G58" s="126"/>
      <c r="I58" s="127"/>
      <c r="J58" s="99"/>
      <c r="Q58" s="125"/>
    </row>
    <row r="59" spans="1:18" x14ac:dyDescent="0.2">
      <c r="D59" s="99"/>
      <c r="E59" s="99"/>
      <c r="F59" s="126"/>
      <c r="G59" s="126"/>
      <c r="I59" s="127"/>
      <c r="J59" s="99"/>
      <c r="Q59" s="125"/>
    </row>
    <row r="60" spans="1:18" ht="11.4" x14ac:dyDescent="0.2">
      <c r="D60" s="99"/>
      <c r="E60" s="99"/>
      <c r="F60" s="128"/>
      <c r="G60" s="126"/>
      <c r="I60" s="127"/>
      <c r="J60" s="128"/>
      <c r="Q60" s="125"/>
    </row>
    <row r="61" spans="1:18" ht="11.4" x14ac:dyDescent="0.2">
      <c r="D61" s="99"/>
      <c r="E61" s="99"/>
      <c r="F61" s="128"/>
      <c r="G61" s="126"/>
      <c r="H61" s="230"/>
      <c r="I61" s="127"/>
      <c r="J61" s="128"/>
      <c r="Q61" s="125"/>
    </row>
    <row r="62" spans="1:18" ht="11.4" x14ac:dyDescent="0.2">
      <c r="F62" s="128"/>
      <c r="G62" s="126"/>
      <c r="H62" s="126"/>
      <c r="I62" s="126"/>
      <c r="J62" s="128"/>
      <c r="Q62" s="125"/>
    </row>
    <row r="63" spans="1:18" ht="11.4" x14ac:dyDescent="0.2">
      <c r="F63" s="128"/>
      <c r="G63" s="126"/>
      <c r="H63" s="126"/>
      <c r="I63" s="126"/>
      <c r="Q63" s="125"/>
    </row>
    <row r="64" spans="1:18" ht="11.4" x14ac:dyDescent="0.2">
      <c r="F64" s="128"/>
      <c r="G64" s="126"/>
      <c r="H64" s="126"/>
      <c r="I64" s="126"/>
      <c r="Q64" s="125"/>
    </row>
    <row r="65" spans="6:17" ht="11.4" x14ac:dyDescent="0.2">
      <c r="F65" s="128"/>
      <c r="G65" s="126"/>
      <c r="H65" s="126"/>
      <c r="I65" s="126"/>
      <c r="Q65" s="125"/>
    </row>
    <row r="66" spans="6:17" ht="11.4" x14ac:dyDescent="0.2">
      <c r="F66" s="128"/>
      <c r="G66" s="126"/>
      <c r="H66" s="126"/>
      <c r="I66" s="126"/>
      <c r="Q66" s="125"/>
    </row>
    <row r="67" spans="6:17" ht="11.4" x14ac:dyDescent="0.2">
      <c r="F67" s="128"/>
      <c r="G67" s="126"/>
      <c r="H67" s="126"/>
      <c r="I67" s="126"/>
      <c r="Q67" s="125"/>
    </row>
    <row r="68" spans="6:17" ht="11.4" x14ac:dyDescent="0.2">
      <c r="F68" s="128"/>
      <c r="G68" s="126"/>
      <c r="H68" s="126"/>
      <c r="I68" s="126"/>
      <c r="Q68" s="125"/>
    </row>
    <row r="69" spans="6:17" ht="11.4" x14ac:dyDescent="0.2">
      <c r="F69" s="128"/>
      <c r="G69" s="126"/>
      <c r="H69" s="126"/>
      <c r="I69" s="126"/>
      <c r="Q69" s="125"/>
    </row>
    <row r="70" spans="6:17" ht="11.4" x14ac:dyDescent="0.2">
      <c r="F70" s="128"/>
      <c r="G70" s="126"/>
      <c r="H70" s="126"/>
      <c r="I70" s="126"/>
      <c r="Q70" s="125"/>
    </row>
    <row r="71" spans="6:17" ht="11.4" x14ac:dyDescent="0.2">
      <c r="F71" s="128"/>
      <c r="G71" s="126"/>
      <c r="H71" s="126"/>
      <c r="I71" s="126"/>
      <c r="Q71" s="125"/>
    </row>
    <row r="72" spans="6:17" ht="11.4" x14ac:dyDescent="0.2">
      <c r="F72" s="128"/>
      <c r="G72" s="126"/>
      <c r="H72" s="126"/>
      <c r="I72" s="126"/>
      <c r="Q72" s="125"/>
    </row>
    <row r="73" spans="6:17" ht="11.4" x14ac:dyDescent="0.2">
      <c r="F73" s="128"/>
      <c r="G73" s="126"/>
      <c r="H73" s="126"/>
      <c r="I73" s="126"/>
      <c r="Q73" s="125"/>
    </row>
    <row r="74" spans="6:17" ht="11.4" x14ac:dyDescent="0.2">
      <c r="F74" s="128"/>
      <c r="G74" s="129"/>
      <c r="H74" s="126"/>
      <c r="I74" s="126"/>
      <c r="Q74" s="125"/>
    </row>
    <row r="75" spans="6:17" x14ac:dyDescent="0.2">
      <c r="Q75" s="125"/>
    </row>
    <row r="76" spans="6:17" x14ac:dyDescent="0.2">
      <c r="Q76" s="125"/>
    </row>
    <row r="77" spans="6:17" x14ac:dyDescent="0.2">
      <c r="Q77" s="125"/>
    </row>
    <row r="78" spans="6:17" x14ac:dyDescent="0.2">
      <c r="Q78" s="125"/>
    </row>
    <row r="79" spans="6:17" x14ac:dyDescent="0.2">
      <c r="Q79" s="125"/>
    </row>
    <row r="80" spans="6:17" x14ac:dyDescent="0.2">
      <c r="Q80" s="125"/>
    </row>
    <row r="81" spans="17:17" x14ac:dyDescent="0.2">
      <c r="Q81" s="125"/>
    </row>
    <row r="82" spans="17:17" x14ac:dyDescent="0.2">
      <c r="Q82" s="125"/>
    </row>
    <row r="83" spans="17:17" x14ac:dyDescent="0.2">
      <c r="Q83" s="125"/>
    </row>
    <row r="84" spans="17:17" x14ac:dyDescent="0.2">
      <c r="Q84" s="125"/>
    </row>
    <row r="85" spans="17:17" x14ac:dyDescent="0.2">
      <c r="Q85" s="125"/>
    </row>
    <row r="86" spans="17:17" x14ac:dyDescent="0.2">
      <c r="Q86" s="125"/>
    </row>
    <row r="87" spans="17:17" x14ac:dyDescent="0.2">
      <c r="Q87" s="125"/>
    </row>
    <row r="88" spans="17:17" x14ac:dyDescent="0.2">
      <c r="Q88" s="125"/>
    </row>
    <row r="89" spans="17:17" x14ac:dyDescent="0.2">
      <c r="Q89" s="125"/>
    </row>
    <row r="90" spans="17:17" x14ac:dyDescent="0.2">
      <c r="Q90" s="125"/>
    </row>
    <row r="91" spans="17:17" x14ac:dyDescent="0.2">
      <c r="Q91" s="125"/>
    </row>
    <row r="92" spans="17:17" x14ac:dyDescent="0.2">
      <c r="Q92" s="125"/>
    </row>
    <row r="93" spans="17:17" x14ac:dyDescent="0.2">
      <c r="Q93" s="125"/>
    </row>
    <row r="94" spans="17:17" x14ac:dyDescent="0.2">
      <c r="Q94" s="125"/>
    </row>
    <row r="95" spans="17:17" x14ac:dyDescent="0.2">
      <c r="Q95" s="125"/>
    </row>
    <row r="96" spans="17:17" x14ac:dyDescent="0.2">
      <c r="Q96" s="125"/>
    </row>
    <row r="97" spans="17:17" x14ac:dyDescent="0.2">
      <c r="Q97" s="125"/>
    </row>
    <row r="98" spans="17:17" x14ac:dyDescent="0.2">
      <c r="Q98" s="125"/>
    </row>
    <row r="99" spans="17:17" x14ac:dyDescent="0.2">
      <c r="Q99" s="125"/>
    </row>
    <row r="100" spans="17:17" x14ac:dyDescent="0.2">
      <c r="Q100" s="125"/>
    </row>
    <row r="101" spans="17:17" x14ac:dyDescent="0.2">
      <c r="Q101" s="125"/>
    </row>
    <row r="102" spans="17:17" x14ac:dyDescent="0.2">
      <c r="Q102" s="125"/>
    </row>
    <row r="103" spans="17:17" x14ac:dyDescent="0.2">
      <c r="Q103" s="125"/>
    </row>
    <row r="104" spans="17:17" x14ac:dyDescent="0.2">
      <c r="Q104" s="125"/>
    </row>
    <row r="105" spans="17:17" x14ac:dyDescent="0.2">
      <c r="Q105" s="125"/>
    </row>
    <row r="106" spans="17:17" x14ac:dyDescent="0.2">
      <c r="Q106" s="125"/>
    </row>
    <row r="107" spans="17:17" x14ac:dyDescent="0.2">
      <c r="Q107" s="125"/>
    </row>
    <row r="108" spans="17:17" x14ac:dyDescent="0.2">
      <c r="Q108" s="125"/>
    </row>
    <row r="109" spans="17:17" x14ac:dyDescent="0.2">
      <c r="Q109" s="125"/>
    </row>
    <row r="110" spans="17:17" x14ac:dyDescent="0.2">
      <c r="Q110" s="125"/>
    </row>
    <row r="111" spans="17:17" x14ac:dyDescent="0.2">
      <c r="Q111" s="125"/>
    </row>
    <row r="112" spans="17:17" x14ac:dyDescent="0.2">
      <c r="Q112" s="125"/>
    </row>
    <row r="113" spans="17:17" x14ac:dyDescent="0.2">
      <c r="Q113" s="125"/>
    </row>
    <row r="114" spans="17:17" x14ac:dyDescent="0.2">
      <c r="Q114" s="125"/>
    </row>
    <row r="115" spans="17:17" x14ac:dyDescent="0.2">
      <c r="Q115" s="125"/>
    </row>
    <row r="116" spans="17:17" x14ac:dyDescent="0.2">
      <c r="Q116" s="125"/>
    </row>
    <row r="117" spans="17:17" x14ac:dyDescent="0.2">
      <c r="Q117" s="125"/>
    </row>
    <row r="118" spans="17:17" x14ac:dyDescent="0.2">
      <c r="Q118" s="125"/>
    </row>
    <row r="119" spans="17:17" x14ac:dyDescent="0.2">
      <c r="Q119" s="125"/>
    </row>
    <row r="120" spans="17:17" x14ac:dyDescent="0.2">
      <c r="Q120" s="125"/>
    </row>
    <row r="121" spans="17:17" x14ac:dyDescent="0.2">
      <c r="Q121" s="125"/>
    </row>
    <row r="122" spans="17:17" x14ac:dyDescent="0.2">
      <c r="Q122" s="125"/>
    </row>
    <row r="123" spans="17:17" x14ac:dyDescent="0.2">
      <c r="Q123" s="125"/>
    </row>
    <row r="124" spans="17:17" x14ac:dyDescent="0.2">
      <c r="Q124" s="125"/>
    </row>
    <row r="125" spans="17:17" x14ac:dyDescent="0.2">
      <c r="Q125" s="125"/>
    </row>
    <row r="126" spans="17:17" x14ac:dyDescent="0.2">
      <c r="Q126" s="125"/>
    </row>
    <row r="127" spans="17:17" x14ac:dyDescent="0.2">
      <c r="Q127" s="125"/>
    </row>
    <row r="128" spans="17:17" x14ac:dyDescent="0.2">
      <c r="Q128" s="125"/>
    </row>
    <row r="129" spans="17:17" x14ac:dyDescent="0.2">
      <c r="Q129" s="125"/>
    </row>
    <row r="130" spans="17:17" x14ac:dyDescent="0.2">
      <c r="Q130" s="125"/>
    </row>
    <row r="131" spans="17:17" x14ac:dyDescent="0.2">
      <c r="Q131" s="125"/>
    </row>
    <row r="132" spans="17:17" x14ac:dyDescent="0.2">
      <c r="Q132" s="125"/>
    </row>
    <row r="133" spans="17:17" x14ac:dyDescent="0.2">
      <c r="Q133" s="125"/>
    </row>
    <row r="134" spans="17:17" x14ac:dyDescent="0.2">
      <c r="Q134" s="125"/>
    </row>
    <row r="135" spans="17:17" x14ac:dyDescent="0.2">
      <c r="Q135" s="125"/>
    </row>
    <row r="136" spans="17:17" x14ac:dyDescent="0.2">
      <c r="Q136" s="125"/>
    </row>
    <row r="137" spans="17:17" x14ac:dyDescent="0.2">
      <c r="Q137" s="125"/>
    </row>
    <row r="138" spans="17:17" x14ac:dyDescent="0.2">
      <c r="Q138" s="125"/>
    </row>
    <row r="139" spans="17:17" x14ac:dyDescent="0.2">
      <c r="Q139" s="125"/>
    </row>
    <row r="140" spans="17:17" x14ac:dyDescent="0.2">
      <c r="Q140" s="125"/>
    </row>
    <row r="141" spans="17:17" x14ac:dyDescent="0.2">
      <c r="Q141" s="125"/>
    </row>
    <row r="142" spans="17:17" x14ac:dyDescent="0.2">
      <c r="Q142" s="125"/>
    </row>
    <row r="143" spans="17:17" x14ac:dyDescent="0.2">
      <c r="Q143" s="125"/>
    </row>
    <row r="144" spans="17:17" x14ac:dyDescent="0.2">
      <c r="Q144" s="125"/>
    </row>
    <row r="145" spans="17:17" x14ac:dyDescent="0.2">
      <c r="Q145" s="125"/>
    </row>
    <row r="146" spans="17:17" x14ac:dyDescent="0.2">
      <c r="Q146" s="125"/>
    </row>
    <row r="147" spans="17:17" x14ac:dyDescent="0.2">
      <c r="Q147" s="125"/>
    </row>
    <row r="148" spans="17:17" x14ac:dyDescent="0.2">
      <c r="Q148" s="125"/>
    </row>
    <row r="149" spans="17:17" x14ac:dyDescent="0.2">
      <c r="Q149" s="125"/>
    </row>
    <row r="150" spans="17:17" x14ac:dyDescent="0.2">
      <c r="Q150" s="125"/>
    </row>
    <row r="151" spans="17:17" x14ac:dyDescent="0.2">
      <c r="Q151" s="125"/>
    </row>
    <row r="152" spans="17:17" x14ac:dyDescent="0.2">
      <c r="Q152" s="125"/>
    </row>
    <row r="153" spans="17:17" x14ac:dyDescent="0.2">
      <c r="Q153" s="125"/>
    </row>
    <row r="154" spans="17:17" x14ac:dyDescent="0.2">
      <c r="Q154" s="125"/>
    </row>
    <row r="155" spans="17:17" x14ac:dyDescent="0.2">
      <c r="Q155" s="125"/>
    </row>
    <row r="156" spans="17:17" x14ac:dyDescent="0.2">
      <c r="Q156" s="125"/>
    </row>
    <row r="157" spans="17:17" x14ac:dyDescent="0.2">
      <c r="Q157" s="125"/>
    </row>
    <row r="158" spans="17:17" x14ac:dyDescent="0.2">
      <c r="Q158" s="125"/>
    </row>
    <row r="159" spans="17:17" x14ac:dyDescent="0.2">
      <c r="Q159" s="125"/>
    </row>
    <row r="160" spans="17:17" x14ac:dyDescent="0.2">
      <c r="Q160" s="125"/>
    </row>
    <row r="161" spans="17:17" x14ac:dyDescent="0.2">
      <c r="Q161" s="125"/>
    </row>
    <row r="162" spans="17:17" x14ac:dyDescent="0.2">
      <c r="Q162" s="125"/>
    </row>
    <row r="163" spans="17:17" x14ac:dyDescent="0.2">
      <c r="Q163" s="125"/>
    </row>
    <row r="164" spans="17:17" x14ac:dyDescent="0.2">
      <c r="Q164" s="125"/>
    </row>
    <row r="165" spans="17:17" x14ac:dyDescent="0.2">
      <c r="Q165" s="125"/>
    </row>
    <row r="166" spans="17:17" x14ac:dyDescent="0.2">
      <c r="Q166" s="125"/>
    </row>
    <row r="167" spans="17:17" x14ac:dyDescent="0.2">
      <c r="Q167" s="125"/>
    </row>
    <row r="168" spans="17:17" x14ac:dyDescent="0.2">
      <c r="Q168" s="125"/>
    </row>
    <row r="169" spans="17:17" x14ac:dyDescent="0.2">
      <c r="Q169" s="125"/>
    </row>
    <row r="170" spans="17:17" x14ac:dyDescent="0.2">
      <c r="Q170" s="125"/>
    </row>
    <row r="171" spans="17:17" x14ac:dyDescent="0.2">
      <c r="Q171" s="125"/>
    </row>
    <row r="172" spans="17:17" x14ac:dyDescent="0.2">
      <c r="Q172" s="125"/>
    </row>
    <row r="173" spans="17:17" x14ac:dyDescent="0.2">
      <c r="Q173" s="125"/>
    </row>
    <row r="174" spans="17:17" x14ac:dyDescent="0.2">
      <c r="Q174" s="125"/>
    </row>
    <row r="175" spans="17:17" x14ac:dyDescent="0.2">
      <c r="Q175" s="125"/>
    </row>
    <row r="176" spans="17:17" x14ac:dyDescent="0.2">
      <c r="Q176" s="125"/>
    </row>
    <row r="177" spans="17:17" x14ac:dyDescent="0.2">
      <c r="Q177" s="125"/>
    </row>
    <row r="178" spans="17:17" x14ac:dyDescent="0.2">
      <c r="Q178" s="125"/>
    </row>
    <row r="179" spans="17:17" x14ac:dyDescent="0.2">
      <c r="Q179" s="125"/>
    </row>
    <row r="180" spans="17:17" x14ac:dyDescent="0.2">
      <c r="Q180" s="125"/>
    </row>
    <row r="181" spans="17:17" x14ac:dyDescent="0.2">
      <c r="Q181" s="125"/>
    </row>
    <row r="182" spans="17:17" x14ac:dyDescent="0.2">
      <c r="Q182" s="125"/>
    </row>
    <row r="183" spans="17:17" x14ac:dyDescent="0.2">
      <c r="Q183" s="125"/>
    </row>
    <row r="184" spans="17:17" x14ac:dyDescent="0.2">
      <c r="Q184" s="125"/>
    </row>
    <row r="185" spans="17:17" x14ac:dyDescent="0.2">
      <c r="Q185" s="125"/>
    </row>
    <row r="186" spans="17:17" x14ac:dyDescent="0.2">
      <c r="Q186" s="125"/>
    </row>
    <row r="187" spans="17:17" x14ac:dyDescent="0.2">
      <c r="Q187" s="125"/>
    </row>
    <row r="188" spans="17:17" x14ac:dyDescent="0.2">
      <c r="Q188" s="125"/>
    </row>
    <row r="189" spans="17:17" x14ac:dyDescent="0.2">
      <c r="Q189" s="125"/>
    </row>
    <row r="190" spans="17:17" x14ac:dyDescent="0.2">
      <c r="Q190" s="125"/>
    </row>
    <row r="191" spans="17:17" x14ac:dyDescent="0.2">
      <c r="Q191" s="125"/>
    </row>
    <row r="192" spans="17:17" x14ac:dyDescent="0.2">
      <c r="Q192" s="125"/>
    </row>
    <row r="193" spans="17:17" x14ac:dyDescent="0.2">
      <c r="Q193" s="125"/>
    </row>
    <row r="194" spans="17:17" x14ac:dyDescent="0.2">
      <c r="Q194" s="125"/>
    </row>
    <row r="195" spans="17:17" x14ac:dyDescent="0.2">
      <c r="Q195" s="125"/>
    </row>
    <row r="196" spans="17:17" x14ac:dyDescent="0.2">
      <c r="Q196" s="125"/>
    </row>
    <row r="197" spans="17:17" x14ac:dyDescent="0.2">
      <c r="Q197" s="125"/>
    </row>
    <row r="198" spans="17:17" x14ac:dyDescent="0.2">
      <c r="Q198" s="125"/>
    </row>
    <row r="199" spans="17:17" x14ac:dyDescent="0.2">
      <c r="Q199" s="125"/>
    </row>
    <row r="200" spans="17:17" x14ac:dyDescent="0.2">
      <c r="Q200" s="125"/>
    </row>
    <row r="201" spans="17:17" x14ac:dyDescent="0.2">
      <c r="Q201" s="125"/>
    </row>
    <row r="202" spans="17:17" x14ac:dyDescent="0.2">
      <c r="Q202" s="125"/>
    </row>
    <row r="203" spans="17:17" x14ac:dyDescent="0.2">
      <c r="Q203" s="125"/>
    </row>
    <row r="204" spans="17:17" x14ac:dyDescent="0.2">
      <c r="Q204" s="125"/>
    </row>
    <row r="205" spans="17:17" x14ac:dyDescent="0.2">
      <c r="Q205" s="125"/>
    </row>
    <row r="206" spans="17:17" x14ac:dyDescent="0.2">
      <c r="Q206" s="125"/>
    </row>
    <row r="207" spans="17:17" x14ac:dyDescent="0.2">
      <c r="Q207" s="125"/>
    </row>
    <row r="208" spans="17:17" x14ac:dyDescent="0.2">
      <c r="Q208" s="125"/>
    </row>
    <row r="209" spans="17:17" x14ac:dyDescent="0.2">
      <c r="Q209" s="125"/>
    </row>
    <row r="210" spans="17:17" x14ac:dyDescent="0.2">
      <c r="Q210" s="125"/>
    </row>
    <row r="211" spans="17:17" x14ac:dyDescent="0.2">
      <c r="Q211" s="125"/>
    </row>
    <row r="212" spans="17:17" x14ac:dyDescent="0.2">
      <c r="Q212" s="125"/>
    </row>
    <row r="213" spans="17:17" x14ac:dyDescent="0.2">
      <c r="Q213" s="125"/>
    </row>
    <row r="214" spans="17:17" x14ac:dyDescent="0.2">
      <c r="Q214" s="125"/>
    </row>
    <row r="215" spans="17:17" x14ac:dyDescent="0.2">
      <c r="Q215" s="125"/>
    </row>
    <row r="216" spans="17:17" x14ac:dyDescent="0.2">
      <c r="Q216" s="125"/>
    </row>
    <row r="217" spans="17:17" x14ac:dyDescent="0.2">
      <c r="Q217" s="125"/>
    </row>
    <row r="218" spans="17:17" x14ac:dyDescent="0.2">
      <c r="Q218" s="125"/>
    </row>
    <row r="219" spans="17:17" x14ac:dyDescent="0.2">
      <c r="Q219" s="125"/>
    </row>
    <row r="220" spans="17:17" x14ac:dyDescent="0.2">
      <c r="Q220" s="125"/>
    </row>
    <row r="221" spans="17:17" x14ac:dyDescent="0.2">
      <c r="Q221" s="125"/>
    </row>
    <row r="222" spans="17:17" x14ac:dyDescent="0.2">
      <c r="Q222" s="125"/>
    </row>
    <row r="223" spans="17:17" x14ac:dyDescent="0.2">
      <c r="Q223" s="125"/>
    </row>
    <row r="224" spans="17:17" x14ac:dyDescent="0.2">
      <c r="Q224" s="125"/>
    </row>
    <row r="225" spans="17:17" x14ac:dyDescent="0.2">
      <c r="Q225" s="125"/>
    </row>
    <row r="226" spans="17:17" x14ac:dyDescent="0.2">
      <c r="Q226" s="125"/>
    </row>
    <row r="227" spans="17:17" x14ac:dyDescent="0.2">
      <c r="Q227" s="125"/>
    </row>
    <row r="228" spans="17:17" x14ac:dyDescent="0.2">
      <c r="Q228" s="125"/>
    </row>
    <row r="229" spans="17:17" x14ac:dyDescent="0.2">
      <c r="Q229" s="125"/>
    </row>
    <row r="230" spans="17:17" x14ac:dyDescent="0.2">
      <c r="Q230" s="125"/>
    </row>
    <row r="231" spans="17:17" x14ac:dyDescent="0.2">
      <c r="Q231" s="125"/>
    </row>
    <row r="232" spans="17:17" x14ac:dyDescent="0.2">
      <c r="Q232" s="125"/>
    </row>
    <row r="233" spans="17:17" x14ac:dyDescent="0.2">
      <c r="Q233" s="125"/>
    </row>
    <row r="234" spans="17:17" x14ac:dyDescent="0.2">
      <c r="Q234" s="125"/>
    </row>
    <row r="235" spans="17:17" x14ac:dyDescent="0.2">
      <c r="Q235" s="125"/>
    </row>
    <row r="236" spans="17:17" x14ac:dyDescent="0.2">
      <c r="Q236" s="125"/>
    </row>
    <row r="237" spans="17:17" x14ac:dyDescent="0.2">
      <c r="Q237" s="125"/>
    </row>
    <row r="238" spans="17:17" x14ac:dyDescent="0.2">
      <c r="Q238" s="125"/>
    </row>
    <row r="239" spans="17:17" x14ac:dyDescent="0.2">
      <c r="Q239" s="125"/>
    </row>
    <row r="240" spans="17:17" x14ac:dyDescent="0.2">
      <c r="Q240" s="125"/>
    </row>
    <row r="241" spans="17:17" x14ac:dyDescent="0.2">
      <c r="Q241" s="125"/>
    </row>
    <row r="242" spans="17:17" x14ac:dyDescent="0.2">
      <c r="Q242" s="125"/>
    </row>
    <row r="243" spans="17:17" x14ac:dyDescent="0.2">
      <c r="Q243" s="125"/>
    </row>
    <row r="244" spans="17:17" x14ac:dyDescent="0.2">
      <c r="Q244" s="125"/>
    </row>
    <row r="245" spans="17:17" x14ac:dyDescent="0.2">
      <c r="Q245" s="125"/>
    </row>
    <row r="246" spans="17:17" x14ac:dyDescent="0.2">
      <c r="Q246" s="125"/>
    </row>
    <row r="247" spans="17:17" x14ac:dyDescent="0.2">
      <c r="Q247" s="125"/>
    </row>
    <row r="248" spans="17:17" x14ac:dyDescent="0.2">
      <c r="Q248" s="125"/>
    </row>
    <row r="249" spans="17:17" x14ac:dyDescent="0.2">
      <c r="Q249" s="125"/>
    </row>
    <row r="250" spans="17:17" x14ac:dyDescent="0.2">
      <c r="Q250" s="125"/>
    </row>
    <row r="251" spans="17:17" x14ac:dyDescent="0.2">
      <c r="Q251" s="125"/>
    </row>
    <row r="252" spans="17:17" x14ac:dyDescent="0.2">
      <c r="Q252" s="125"/>
    </row>
    <row r="253" spans="17:17" x14ac:dyDescent="0.2">
      <c r="Q253" s="125"/>
    </row>
    <row r="254" spans="17:17" x14ac:dyDescent="0.2">
      <c r="Q254" s="125"/>
    </row>
    <row r="255" spans="17:17" x14ac:dyDescent="0.2">
      <c r="Q255" s="125"/>
    </row>
    <row r="256" spans="17:17" x14ac:dyDescent="0.2">
      <c r="Q256" s="125"/>
    </row>
    <row r="257" spans="17:17" x14ac:dyDescent="0.2">
      <c r="Q257" s="125"/>
    </row>
    <row r="258" spans="17:17" x14ac:dyDescent="0.2">
      <c r="Q258" s="125"/>
    </row>
    <row r="259" spans="17:17" x14ac:dyDescent="0.2">
      <c r="Q259" s="125"/>
    </row>
    <row r="260" spans="17:17" x14ac:dyDescent="0.2">
      <c r="Q260" s="125"/>
    </row>
    <row r="261" spans="17:17" x14ac:dyDescent="0.2">
      <c r="Q261" s="125"/>
    </row>
    <row r="262" spans="17:17" x14ac:dyDescent="0.2">
      <c r="Q262" s="125"/>
    </row>
    <row r="263" spans="17:17" x14ac:dyDescent="0.2">
      <c r="Q263" s="125"/>
    </row>
    <row r="264" spans="17:17" x14ac:dyDescent="0.2">
      <c r="Q264" s="125"/>
    </row>
    <row r="265" spans="17:17" x14ac:dyDescent="0.2">
      <c r="Q265" s="125"/>
    </row>
    <row r="266" spans="17:17" x14ac:dyDescent="0.2">
      <c r="Q266" s="125"/>
    </row>
    <row r="267" spans="17:17" x14ac:dyDescent="0.2">
      <c r="Q267" s="125"/>
    </row>
    <row r="268" spans="17:17" x14ac:dyDescent="0.2">
      <c r="Q268" s="125"/>
    </row>
    <row r="269" spans="17:17" x14ac:dyDescent="0.2">
      <c r="Q269" s="125"/>
    </row>
    <row r="270" spans="17:17" x14ac:dyDescent="0.2">
      <c r="Q270" s="125"/>
    </row>
    <row r="271" spans="17:17" x14ac:dyDescent="0.2">
      <c r="Q271" s="125"/>
    </row>
    <row r="272" spans="17:17" x14ac:dyDescent="0.2">
      <c r="Q272" s="125"/>
    </row>
    <row r="273" spans="17:17" x14ac:dyDescent="0.2">
      <c r="Q273" s="125"/>
    </row>
    <row r="274" spans="17:17" x14ac:dyDescent="0.2">
      <c r="Q274" s="125"/>
    </row>
    <row r="275" spans="17:17" x14ac:dyDescent="0.2">
      <c r="Q275" s="125"/>
    </row>
    <row r="276" spans="17:17" x14ac:dyDescent="0.2">
      <c r="Q276" s="125"/>
    </row>
    <row r="277" spans="17:17" x14ac:dyDescent="0.2">
      <c r="Q277" s="125"/>
    </row>
    <row r="278" spans="17:17" x14ac:dyDescent="0.2">
      <c r="Q278" s="125"/>
    </row>
    <row r="279" spans="17:17" x14ac:dyDescent="0.2">
      <c r="Q279" s="125"/>
    </row>
    <row r="280" spans="17:17" x14ac:dyDescent="0.2">
      <c r="Q280" s="125"/>
    </row>
    <row r="281" spans="17:17" x14ac:dyDescent="0.2">
      <c r="Q281" s="125"/>
    </row>
    <row r="282" spans="17:17" x14ac:dyDescent="0.2">
      <c r="Q282" s="125"/>
    </row>
    <row r="283" spans="17:17" x14ac:dyDescent="0.2">
      <c r="Q283" s="125"/>
    </row>
    <row r="284" spans="17:17" x14ac:dyDescent="0.2">
      <c r="Q284" s="125"/>
    </row>
    <row r="285" spans="17:17" x14ac:dyDescent="0.2">
      <c r="Q285" s="125"/>
    </row>
    <row r="286" spans="17:17" x14ac:dyDescent="0.2">
      <c r="Q286" s="125"/>
    </row>
    <row r="287" spans="17:17" x14ac:dyDescent="0.2">
      <c r="Q287" s="125"/>
    </row>
    <row r="288" spans="17:17" x14ac:dyDescent="0.2">
      <c r="Q288" s="125"/>
    </row>
    <row r="289" spans="17:17" x14ac:dyDescent="0.2">
      <c r="Q289" s="125"/>
    </row>
    <row r="290" spans="17:17" x14ac:dyDescent="0.2">
      <c r="Q290" s="125"/>
    </row>
    <row r="291" spans="17:17" x14ac:dyDescent="0.2">
      <c r="Q291" s="125"/>
    </row>
    <row r="292" spans="17:17" x14ac:dyDescent="0.2">
      <c r="Q292" s="125"/>
    </row>
    <row r="293" spans="17:17" x14ac:dyDescent="0.2">
      <c r="Q293" s="125"/>
    </row>
    <row r="294" spans="17:17" x14ac:dyDescent="0.2">
      <c r="Q294" s="125"/>
    </row>
    <row r="295" spans="17:17" x14ac:dyDescent="0.2">
      <c r="Q295" s="125"/>
    </row>
    <row r="296" spans="17:17" x14ac:dyDescent="0.2">
      <c r="Q296" s="125"/>
    </row>
    <row r="297" spans="17:17" x14ac:dyDescent="0.2">
      <c r="Q297" s="125"/>
    </row>
    <row r="298" spans="17:17" x14ac:dyDescent="0.2">
      <c r="Q298" s="125"/>
    </row>
    <row r="299" spans="17:17" x14ac:dyDescent="0.2">
      <c r="Q299" s="125"/>
    </row>
    <row r="300" spans="17:17" x14ac:dyDescent="0.2">
      <c r="Q300" s="125"/>
    </row>
    <row r="301" spans="17:17" x14ac:dyDescent="0.2">
      <c r="Q301" s="125"/>
    </row>
    <row r="302" spans="17:17" x14ac:dyDescent="0.2">
      <c r="Q302" s="125"/>
    </row>
    <row r="303" spans="17:17" x14ac:dyDescent="0.2">
      <c r="Q303" s="125"/>
    </row>
    <row r="304" spans="17:17" x14ac:dyDescent="0.2">
      <c r="Q304" s="125"/>
    </row>
    <row r="305" spans="17:17" x14ac:dyDescent="0.2">
      <c r="Q305" s="125"/>
    </row>
    <row r="306" spans="17:17" x14ac:dyDescent="0.2">
      <c r="Q306" s="125"/>
    </row>
    <row r="307" spans="17:17" x14ac:dyDescent="0.2">
      <c r="Q307" s="125"/>
    </row>
    <row r="308" spans="17:17" x14ac:dyDescent="0.2">
      <c r="Q308" s="125"/>
    </row>
    <row r="309" spans="17:17" x14ac:dyDescent="0.2">
      <c r="Q309" s="125"/>
    </row>
    <row r="310" spans="17:17" x14ac:dyDescent="0.2">
      <c r="Q310" s="125"/>
    </row>
    <row r="311" spans="17:17" x14ac:dyDescent="0.2">
      <c r="Q311" s="125"/>
    </row>
    <row r="312" spans="17:17" x14ac:dyDescent="0.2">
      <c r="Q312" s="125"/>
    </row>
    <row r="313" spans="17:17" x14ac:dyDescent="0.2">
      <c r="Q313" s="125"/>
    </row>
    <row r="314" spans="17:17" x14ac:dyDescent="0.2">
      <c r="Q314" s="125"/>
    </row>
    <row r="315" spans="17:17" x14ac:dyDescent="0.2">
      <c r="Q315" s="125"/>
    </row>
    <row r="316" spans="17:17" x14ac:dyDescent="0.2">
      <c r="Q316" s="125"/>
    </row>
    <row r="317" spans="17:17" x14ac:dyDescent="0.2">
      <c r="Q317" s="125"/>
    </row>
    <row r="318" spans="17:17" x14ac:dyDescent="0.2">
      <c r="Q318" s="125"/>
    </row>
    <row r="319" spans="17:17" x14ac:dyDescent="0.2">
      <c r="Q319" s="125"/>
    </row>
    <row r="320" spans="17:17" x14ac:dyDescent="0.2">
      <c r="Q320" s="125"/>
    </row>
    <row r="321" spans="17:17" x14ac:dyDescent="0.2">
      <c r="Q321" s="125"/>
    </row>
    <row r="322" spans="17:17" x14ac:dyDescent="0.2">
      <c r="Q322" s="125"/>
    </row>
    <row r="323" spans="17:17" x14ac:dyDescent="0.2">
      <c r="Q323" s="125"/>
    </row>
    <row r="324" spans="17:17" x14ac:dyDescent="0.2">
      <c r="Q324" s="125"/>
    </row>
    <row r="325" spans="17:17" x14ac:dyDescent="0.2">
      <c r="Q325" s="125"/>
    </row>
    <row r="326" spans="17:17" x14ac:dyDescent="0.2">
      <c r="Q326" s="125"/>
    </row>
    <row r="327" spans="17:17" x14ac:dyDescent="0.2">
      <c r="Q327" s="125"/>
    </row>
    <row r="328" spans="17:17" x14ac:dyDescent="0.2">
      <c r="Q328" s="125"/>
    </row>
    <row r="329" spans="17:17" x14ac:dyDescent="0.2">
      <c r="Q329" s="125"/>
    </row>
    <row r="330" spans="17:17" x14ac:dyDescent="0.2">
      <c r="Q330" s="125"/>
    </row>
    <row r="331" spans="17:17" x14ac:dyDescent="0.2">
      <c r="Q331" s="125"/>
    </row>
    <row r="332" spans="17:17" x14ac:dyDescent="0.2">
      <c r="Q332" s="125"/>
    </row>
    <row r="333" spans="17:17" x14ac:dyDescent="0.2">
      <c r="Q333" s="125"/>
    </row>
    <row r="334" spans="17:17" x14ac:dyDescent="0.2">
      <c r="Q334" s="125"/>
    </row>
    <row r="335" spans="17:17" x14ac:dyDescent="0.2">
      <c r="Q335" s="125"/>
    </row>
    <row r="336" spans="17:17" x14ac:dyDescent="0.2">
      <c r="Q336" s="125"/>
    </row>
    <row r="337" spans="17:17" x14ac:dyDescent="0.2">
      <c r="Q337" s="125"/>
    </row>
    <row r="338" spans="17:17" x14ac:dyDescent="0.2">
      <c r="Q338" s="125"/>
    </row>
    <row r="339" spans="17:17" x14ac:dyDescent="0.2">
      <c r="Q339" s="125"/>
    </row>
    <row r="340" spans="17:17" x14ac:dyDescent="0.2">
      <c r="Q340" s="125"/>
    </row>
    <row r="341" spans="17:17" x14ac:dyDescent="0.2">
      <c r="Q341" s="125"/>
    </row>
    <row r="342" spans="17:17" x14ac:dyDescent="0.2">
      <c r="Q342" s="125"/>
    </row>
    <row r="343" spans="17:17" x14ac:dyDescent="0.2">
      <c r="Q343" s="125"/>
    </row>
    <row r="344" spans="17:17" x14ac:dyDescent="0.2">
      <c r="Q344" s="125"/>
    </row>
    <row r="345" spans="17:17" x14ac:dyDescent="0.2">
      <c r="Q345" s="125"/>
    </row>
    <row r="346" spans="17:17" x14ac:dyDescent="0.2">
      <c r="Q346" s="125"/>
    </row>
    <row r="347" spans="17:17" x14ac:dyDescent="0.2">
      <c r="Q347" s="125"/>
    </row>
    <row r="348" spans="17:17" x14ac:dyDescent="0.2">
      <c r="Q348" s="125"/>
    </row>
    <row r="349" spans="17:17" x14ac:dyDescent="0.2">
      <c r="Q349" s="125"/>
    </row>
    <row r="350" spans="17:17" x14ac:dyDescent="0.2">
      <c r="Q350" s="125"/>
    </row>
    <row r="351" spans="17:17" x14ac:dyDescent="0.2">
      <c r="Q351" s="125"/>
    </row>
    <row r="352" spans="17:17" x14ac:dyDescent="0.2">
      <c r="Q352" s="125"/>
    </row>
    <row r="353" spans="17:17" x14ac:dyDescent="0.2">
      <c r="Q353" s="125"/>
    </row>
    <row r="354" spans="17:17" x14ac:dyDescent="0.2">
      <c r="Q354" s="125"/>
    </row>
    <row r="355" spans="17:17" x14ac:dyDescent="0.2">
      <c r="Q355" s="125"/>
    </row>
    <row r="356" spans="17:17" x14ac:dyDescent="0.2">
      <c r="Q356" s="125"/>
    </row>
    <row r="357" spans="17:17" x14ac:dyDescent="0.2">
      <c r="Q357" s="125"/>
    </row>
    <row r="358" spans="17:17" x14ac:dyDescent="0.2">
      <c r="Q358" s="125"/>
    </row>
    <row r="359" spans="17:17" x14ac:dyDescent="0.2">
      <c r="Q359" s="125"/>
    </row>
    <row r="360" spans="17:17" x14ac:dyDescent="0.2">
      <c r="Q360" s="125"/>
    </row>
    <row r="361" spans="17:17" x14ac:dyDescent="0.2">
      <c r="Q361" s="125"/>
    </row>
    <row r="362" spans="17:17" x14ac:dyDescent="0.2">
      <c r="Q362" s="125"/>
    </row>
    <row r="363" spans="17:17" x14ac:dyDescent="0.2">
      <c r="Q363" s="125"/>
    </row>
    <row r="364" spans="17:17" x14ac:dyDescent="0.2">
      <c r="Q364" s="125"/>
    </row>
    <row r="365" spans="17:17" x14ac:dyDescent="0.2">
      <c r="Q365" s="125"/>
    </row>
    <row r="366" spans="17:17" x14ac:dyDescent="0.2">
      <c r="Q366" s="125"/>
    </row>
    <row r="367" spans="17:17" x14ac:dyDescent="0.2">
      <c r="Q367" s="125"/>
    </row>
    <row r="368" spans="17:17" x14ac:dyDescent="0.2">
      <c r="Q368" s="125"/>
    </row>
    <row r="369" spans="17:17" x14ac:dyDescent="0.2">
      <c r="Q369" s="125"/>
    </row>
    <row r="370" spans="17:17" x14ac:dyDescent="0.2">
      <c r="Q370" s="125"/>
    </row>
    <row r="371" spans="17:17" x14ac:dyDescent="0.2">
      <c r="Q371" s="125"/>
    </row>
    <row r="372" spans="17:17" x14ac:dyDescent="0.2">
      <c r="Q372" s="125"/>
    </row>
    <row r="373" spans="17:17" x14ac:dyDescent="0.2">
      <c r="Q373" s="125"/>
    </row>
    <row r="374" spans="17:17" x14ac:dyDescent="0.2">
      <c r="Q374" s="125"/>
    </row>
    <row r="375" spans="17:17" x14ac:dyDescent="0.2">
      <c r="Q375" s="125"/>
    </row>
    <row r="376" spans="17:17" x14ac:dyDescent="0.2">
      <c r="Q376" s="125"/>
    </row>
    <row r="377" spans="17:17" x14ac:dyDescent="0.2">
      <c r="Q377" s="125"/>
    </row>
    <row r="378" spans="17:17" x14ac:dyDescent="0.2">
      <c r="Q378" s="125"/>
    </row>
    <row r="379" spans="17:17" x14ac:dyDescent="0.2">
      <c r="Q379" s="125"/>
    </row>
    <row r="380" spans="17:17" x14ac:dyDescent="0.2">
      <c r="Q380" s="125"/>
    </row>
    <row r="381" spans="17:17" x14ac:dyDescent="0.2">
      <c r="Q381" s="125"/>
    </row>
    <row r="382" spans="17:17" x14ac:dyDescent="0.2">
      <c r="Q382" s="125"/>
    </row>
    <row r="383" spans="17:17" x14ac:dyDescent="0.2">
      <c r="Q383" s="125"/>
    </row>
    <row r="384" spans="17:17" x14ac:dyDescent="0.2">
      <c r="Q384" s="125"/>
    </row>
    <row r="385" spans="17:17" x14ac:dyDescent="0.2">
      <c r="Q385" s="125"/>
    </row>
    <row r="386" spans="17:17" x14ac:dyDescent="0.2">
      <c r="Q386" s="125"/>
    </row>
    <row r="387" spans="17:17" x14ac:dyDescent="0.2">
      <c r="Q387" s="125"/>
    </row>
    <row r="388" spans="17:17" x14ac:dyDescent="0.2">
      <c r="Q388" s="125"/>
    </row>
    <row r="389" spans="17:17" x14ac:dyDescent="0.2">
      <c r="Q389" s="125"/>
    </row>
    <row r="390" spans="17:17" x14ac:dyDescent="0.2">
      <c r="Q390" s="125"/>
    </row>
    <row r="391" spans="17:17" x14ac:dyDescent="0.2">
      <c r="Q391" s="125"/>
    </row>
    <row r="392" spans="17:17" x14ac:dyDescent="0.2">
      <c r="Q392" s="125"/>
    </row>
    <row r="393" spans="17:17" x14ac:dyDescent="0.2">
      <c r="Q393" s="125"/>
    </row>
    <row r="394" spans="17:17" x14ac:dyDescent="0.2">
      <c r="Q394" s="125"/>
    </row>
    <row r="395" spans="17:17" x14ac:dyDescent="0.2">
      <c r="Q395" s="125"/>
    </row>
    <row r="396" spans="17:17" x14ac:dyDescent="0.2">
      <c r="Q396" s="125"/>
    </row>
    <row r="397" spans="17:17" x14ac:dyDescent="0.2">
      <c r="Q397" s="125"/>
    </row>
    <row r="398" spans="17:17" x14ac:dyDescent="0.2">
      <c r="Q398" s="125"/>
    </row>
    <row r="399" spans="17:17" x14ac:dyDescent="0.2">
      <c r="Q399" s="125"/>
    </row>
    <row r="400" spans="17:17" x14ac:dyDescent="0.2">
      <c r="Q400" s="125"/>
    </row>
    <row r="401" spans="17:17" x14ac:dyDescent="0.2">
      <c r="Q401" s="125"/>
    </row>
    <row r="402" spans="17:17" x14ac:dyDescent="0.2">
      <c r="Q402" s="125"/>
    </row>
    <row r="403" spans="17:17" x14ac:dyDescent="0.2">
      <c r="Q403" s="125"/>
    </row>
    <row r="404" spans="17:17" x14ac:dyDescent="0.2">
      <c r="Q404" s="125"/>
    </row>
    <row r="405" spans="17:17" x14ac:dyDescent="0.2">
      <c r="Q405" s="125"/>
    </row>
    <row r="406" spans="17:17" x14ac:dyDescent="0.2">
      <c r="Q406" s="125"/>
    </row>
  </sheetData>
  <mergeCells count="1">
    <mergeCell ref="M1:O1"/>
  </mergeCells>
  <hyperlinks>
    <hyperlink ref="A2" location="FEO!A1" display="terug" xr:uid="{3FD4FEDF-88E0-4C80-8C0E-E9C51429372B}"/>
  </hyperlinks>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20D1F-73B9-4353-BA8E-B782DAD90086}">
  <sheetPr>
    <tabColor rgb="FFFFC000"/>
  </sheetPr>
  <dimension ref="A1:R406"/>
  <sheetViews>
    <sheetView zoomScaleNormal="100" workbookViewId="0">
      <selection activeCell="A7" sqref="A7"/>
    </sheetView>
  </sheetViews>
  <sheetFormatPr defaultRowHeight="10.199999999999999" x14ac:dyDescent="0.2"/>
  <cols>
    <col min="1" max="1" width="27.25" customWidth="1"/>
    <col min="2" max="15" width="17.125" customWidth="1"/>
    <col min="17" max="17" width="14.625" bestFit="1" customWidth="1"/>
  </cols>
  <sheetData>
    <row r="1" spans="1:15" ht="16.2" x14ac:dyDescent="0.3">
      <c r="A1" s="51" t="s">
        <v>346</v>
      </c>
      <c r="L1" s="144" t="s">
        <v>196</v>
      </c>
      <c r="M1" s="413" t="s">
        <v>94</v>
      </c>
      <c r="N1" s="413"/>
      <c r="O1" s="413"/>
    </row>
    <row r="2" spans="1:15" x14ac:dyDescent="0.2">
      <c r="A2" s="58" t="s">
        <v>197</v>
      </c>
      <c r="M2" s="237" t="str">
        <f>"Versie ("&amp;Legenda!$C$11&amp;")"</f>
        <v>Versie (1)</v>
      </c>
      <c r="N2" s="250">
        <f>Legenda!$B$11</f>
        <v>46105</v>
      </c>
      <c r="O2" s="307">
        <f>Legenda!$D$11</f>
        <v>0</v>
      </c>
    </row>
    <row r="3" spans="1:15" ht="10.8" thickBot="1" x14ac:dyDescent="0.25">
      <c r="A3" s="58"/>
    </row>
    <row r="4" spans="1:15" ht="12" thickBot="1" x14ac:dyDescent="0.25">
      <c r="A4" s="47" t="s">
        <v>294</v>
      </c>
      <c r="B4" s="60"/>
      <c r="C4" s="60"/>
      <c r="D4" s="60"/>
      <c r="E4" s="60"/>
      <c r="F4" s="60"/>
      <c r="G4" s="60"/>
      <c r="H4" s="60"/>
      <c r="I4" s="60"/>
      <c r="J4" s="60"/>
      <c r="K4" s="60"/>
      <c r="L4" s="60"/>
      <c r="M4" s="60"/>
      <c r="N4" s="60"/>
      <c r="O4" s="60"/>
    </row>
    <row r="5" spans="1:15" ht="12" thickBot="1" x14ac:dyDescent="0.25">
      <c r="A5" s="49" t="s">
        <v>243</v>
      </c>
      <c r="B5" s="61"/>
      <c r="C5" s="61"/>
      <c r="D5" s="61"/>
      <c r="E5" s="61"/>
      <c r="F5" s="61"/>
      <c r="G5" s="61"/>
      <c r="H5" s="61"/>
      <c r="I5" s="61"/>
      <c r="J5" s="61"/>
      <c r="K5" s="61"/>
      <c r="L5" s="61"/>
      <c r="M5" s="61"/>
      <c r="N5" s="61"/>
      <c r="O5" s="61"/>
    </row>
    <row r="6" spans="1:15" ht="12" thickBot="1" x14ac:dyDescent="0.25">
      <c r="A6" s="49" t="s">
        <v>244</v>
      </c>
      <c r="B6" s="61"/>
      <c r="C6" s="61"/>
      <c r="D6" s="61"/>
      <c r="E6" s="61"/>
      <c r="F6" s="61"/>
      <c r="G6" s="61"/>
      <c r="H6" s="61"/>
      <c r="I6" s="61"/>
      <c r="J6" s="61"/>
      <c r="K6" s="61"/>
      <c r="L6" s="61"/>
      <c r="M6" s="61"/>
      <c r="N6" s="61"/>
      <c r="O6" s="61"/>
    </row>
    <row r="7" spans="1:15" ht="23.4" thickBot="1" x14ac:dyDescent="0.25">
      <c r="A7" s="266" t="s">
        <v>208</v>
      </c>
      <c r="B7" s="61"/>
      <c r="C7" s="61"/>
      <c r="D7" s="61"/>
      <c r="E7" s="61"/>
      <c r="F7" s="61"/>
      <c r="G7" s="61"/>
      <c r="H7" s="61"/>
      <c r="I7" s="61"/>
      <c r="J7" s="61"/>
      <c r="K7" s="61"/>
      <c r="L7" s="61"/>
      <c r="M7" s="61"/>
      <c r="N7" s="61"/>
      <c r="O7" s="61"/>
    </row>
    <row r="8" spans="1:15" ht="23.4" thickBot="1" x14ac:dyDescent="0.25">
      <c r="A8" s="82" t="s">
        <v>298</v>
      </c>
      <c r="B8" s="158"/>
      <c r="C8" s="158"/>
      <c r="D8" s="158"/>
      <c r="E8" s="158"/>
      <c r="F8" s="158"/>
      <c r="G8" s="158"/>
      <c r="H8" s="158"/>
      <c r="I8" s="158"/>
      <c r="J8" s="158"/>
      <c r="K8" s="158"/>
      <c r="L8" s="158"/>
      <c r="M8" s="158"/>
      <c r="N8" s="158"/>
      <c r="O8" s="158"/>
    </row>
    <row r="9" spans="1:15" ht="12" thickBot="1" x14ac:dyDescent="0.25">
      <c r="A9" s="209" t="s">
        <v>245</v>
      </c>
      <c r="B9" s="91"/>
      <c r="C9" s="91"/>
      <c r="D9" s="91"/>
      <c r="E9" s="91"/>
      <c r="F9" s="91"/>
      <c r="G9" s="91"/>
      <c r="H9" s="91"/>
      <c r="I9" s="91"/>
      <c r="J9" s="91"/>
      <c r="K9" s="91"/>
      <c r="L9" s="91"/>
      <c r="M9" s="91"/>
      <c r="N9" s="91"/>
      <c r="O9" s="91"/>
    </row>
    <row r="10" spans="1:15" ht="12" thickBot="1" x14ac:dyDescent="0.25">
      <c r="A10" s="209" t="s">
        <v>245</v>
      </c>
      <c r="B10" s="91"/>
      <c r="C10" s="91"/>
      <c r="D10" s="91"/>
      <c r="E10" s="91"/>
      <c r="F10" s="91"/>
      <c r="G10" s="91"/>
      <c r="H10" s="91"/>
      <c r="I10" s="91"/>
      <c r="J10" s="91"/>
      <c r="K10" s="91"/>
      <c r="L10" s="91"/>
      <c r="M10" s="91"/>
      <c r="N10" s="91"/>
      <c r="O10" s="91"/>
    </row>
    <row r="11" spans="1:15" ht="12" thickBot="1" x14ac:dyDescent="0.25">
      <c r="A11" s="209" t="s">
        <v>245</v>
      </c>
      <c r="B11" s="91"/>
      <c r="C11" s="91"/>
      <c r="D11" s="91"/>
      <c r="E11" s="91"/>
      <c r="F11" s="91"/>
      <c r="G11" s="91"/>
      <c r="H11" s="91"/>
      <c r="I11" s="91"/>
      <c r="J11" s="91"/>
      <c r="K11" s="91"/>
      <c r="L11" s="91"/>
      <c r="M11" s="91"/>
      <c r="N11" s="91"/>
      <c r="O11" s="91"/>
    </row>
    <row r="12" spans="1:15" ht="12" thickBot="1" x14ac:dyDescent="0.25">
      <c r="A12" s="209" t="s">
        <v>245</v>
      </c>
      <c r="B12" s="91"/>
      <c r="C12" s="91"/>
      <c r="D12" s="91"/>
      <c r="E12" s="91"/>
      <c r="F12" s="91"/>
      <c r="G12" s="91"/>
      <c r="H12" s="91"/>
      <c r="I12" s="91"/>
      <c r="J12" s="91"/>
      <c r="K12" s="91"/>
      <c r="L12" s="91"/>
      <c r="M12" s="91"/>
      <c r="N12" s="91"/>
      <c r="O12" s="91"/>
    </row>
    <row r="13" spans="1:15" ht="12" thickBot="1" x14ac:dyDescent="0.25">
      <c r="A13" s="209" t="s">
        <v>245</v>
      </c>
      <c r="B13" s="91"/>
      <c r="C13" s="91"/>
      <c r="D13" s="91"/>
      <c r="E13" s="91"/>
      <c r="F13" s="91"/>
      <c r="G13" s="91"/>
      <c r="H13" s="91"/>
      <c r="I13" s="91"/>
      <c r="J13" s="91"/>
      <c r="K13" s="91"/>
      <c r="L13" s="91"/>
      <c r="M13" s="91"/>
      <c r="N13" s="91"/>
      <c r="O13" s="91"/>
    </row>
    <row r="14" spans="1:15" ht="12" thickBot="1" x14ac:dyDescent="0.25">
      <c r="A14" s="209" t="s">
        <v>245</v>
      </c>
      <c r="B14" s="91"/>
      <c r="C14" s="91"/>
      <c r="D14" s="91"/>
      <c r="E14" s="91"/>
      <c r="F14" s="91"/>
      <c r="G14" s="91"/>
      <c r="H14" s="91"/>
      <c r="I14" s="91"/>
      <c r="J14" s="91"/>
      <c r="K14" s="91"/>
      <c r="L14" s="91"/>
      <c r="M14" s="91"/>
      <c r="N14" s="91"/>
      <c r="O14" s="91"/>
    </row>
    <row r="15" spans="1:15" ht="12" thickBot="1" x14ac:dyDescent="0.25">
      <c r="A15" s="209" t="s">
        <v>245</v>
      </c>
      <c r="B15" s="91"/>
      <c r="C15" s="91"/>
      <c r="D15" s="91"/>
      <c r="E15" s="91"/>
      <c r="F15" s="91"/>
      <c r="G15" s="91"/>
      <c r="H15" s="91"/>
      <c r="I15" s="91"/>
      <c r="J15" s="91"/>
      <c r="K15" s="91"/>
      <c r="L15" s="91"/>
      <c r="M15" s="91"/>
      <c r="N15" s="91"/>
      <c r="O15" s="91"/>
    </row>
    <row r="16" spans="1:15" ht="12" thickBot="1" x14ac:dyDescent="0.25">
      <c r="A16" s="209" t="s">
        <v>245</v>
      </c>
      <c r="B16" s="91"/>
      <c r="C16" s="91"/>
      <c r="D16" s="91"/>
      <c r="E16" s="91"/>
      <c r="F16" s="91"/>
      <c r="G16" s="91"/>
      <c r="H16" s="91"/>
      <c r="I16" s="91"/>
      <c r="J16" s="91"/>
      <c r="K16" s="91"/>
      <c r="L16" s="91"/>
      <c r="M16" s="91"/>
      <c r="N16" s="91"/>
      <c r="O16" s="91"/>
    </row>
    <row r="17" spans="1:18" ht="12" thickBot="1" x14ac:dyDescent="0.25">
      <c r="A17" s="209" t="s">
        <v>245</v>
      </c>
      <c r="B17" s="91"/>
      <c r="C17" s="91"/>
      <c r="D17" s="91"/>
      <c r="E17" s="91"/>
      <c r="F17" s="91"/>
      <c r="G17" s="91"/>
      <c r="H17" s="91"/>
      <c r="I17" s="91"/>
      <c r="J17" s="91"/>
      <c r="K17" s="91"/>
      <c r="L17" s="91"/>
      <c r="M17" s="91"/>
      <c r="N17" s="91"/>
      <c r="O17" s="91"/>
    </row>
    <row r="18" spans="1:18" ht="12" thickBot="1" x14ac:dyDescent="0.25">
      <c r="A18" s="209" t="s">
        <v>245</v>
      </c>
      <c r="B18" s="91"/>
      <c r="C18" s="91"/>
      <c r="D18" s="91"/>
      <c r="E18" s="91"/>
      <c r="F18" s="91"/>
      <c r="G18" s="91"/>
      <c r="H18" s="91"/>
      <c r="I18" s="91"/>
      <c r="J18" s="91"/>
      <c r="K18" s="91"/>
      <c r="L18" s="91"/>
      <c r="M18" s="91"/>
      <c r="N18" s="91"/>
      <c r="O18" s="91"/>
    </row>
    <row r="19" spans="1:18" ht="12" thickBot="1" x14ac:dyDescent="0.25">
      <c r="A19" s="209" t="s">
        <v>245</v>
      </c>
      <c r="B19" s="91"/>
      <c r="C19" s="91"/>
      <c r="D19" s="91"/>
      <c r="E19" s="91"/>
      <c r="F19" s="91"/>
      <c r="G19" s="91"/>
      <c r="H19" s="91"/>
      <c r="I19" s="91"/>
      <c r="J19" s="91"/>
      <c r="K19" s="91"/>
      <c r="L19" s="91"/>
      <c r="M19" s="91"/>
      <c r="N19" s="91"/>
      <c r="O19" s="91"/>
    </row>
    <row r="20" spans="1:18" ht="12" thickBot="1" x14ac:dyDescent="0.25">
      <c r="A20" s="209" t="s">
        <v>245</v>
      </c>
      <c r="B20" s="91"/>
      <c r="C20" s="91"/>
      <c r="D20" s="91"/>
      <c r="E20" s="91"/>
      <c r="F20" s="91"/>
      <c r="G20" s="91"/>
      <c r="H20" s="91"/>
      <c r="I20" s="91"/>
      <c r="J20" s="91"/>
      <c r="K20" s="91"/>
      <c r="L20" s="91"/>
      <c r="M20" s="91"/>
      <c r="N20" s="91"/>
      <c r="O20" s="91"/>
    </row>
    <row r="21" spans="1:18" ht="12" thickBot="1" x14ac:dyDescent="0.25">
      <c r="A21" s="209" t="s">
        <v>245</v>
      </c>
      <c r="B21" s="91"/>
      <c r="C21" s="91"/>
      <c r="D21" s="91"/>
      <c r="E21" s="91"/>
      <c r="F21" s="91"/>
      <c r="G21" s="91"/>
      <c r="H21" s="91"/>
      <c r="I21" s="91"/>
      <c r="J21" s="91"/>
      <c r="K21" s="91"/>
      <c r="L21" s="91"/>
      <c r="M21" s="91"/>
      <c r="N21" s="91"/>
      <c r="O21" s="91"/>
    </row>
    <row r="22" spans="1:18" ht="12" thickBot="1" x14ac:dyDescent="0.25">
      <c r="A22" s="209" t="s">
        <v>245</v>
      </c>
      <c r="B22" s="91"/>
      <c r="C22" s="91"/>
      <c r="D22" s="91"/>
      <c r="E22" s="91"/>
      <c r="F22" s="91"/>
      <c r="G22" s="91"/>
      <c r="H22" s="91"/>
      <c r="I22" s="91"/>
      <c r="J22" s="91"/>
      <c r="K22" s="91"/>
      <c r="L22" s="91"/>
      <c r="M22" s="91"/>
      <c r="N22" s="91"/>
      <c r="O22" s="91"/>
    </row>
    <row r="23" spans="1:18" ht="12" thickBot="1" x14ac:dyDescent="0.25">
      <c r="A23" s="82" t="s">
        <v>216</v>
      </c>
      <c r="B23" s="207">
        <f>SUM(B9:B22)</f>
        <v>0</v>
      </c>
      <c r="C23" s="207">
        <f t="shared" ref="C23:O23" si="0">SUM(C9:C22)</f>
        <v>0</v>
      </c>
      <c r="D23" s="207">
        <f t="shared" si="0"/>
        <v>0</v>
      </c>
      <c r="E23" s="207">
        <f t="shared" si="0"/>
        <v>0</v>
      </c>
      <c r="F23" s="207">
        <f t="shared" si="0"/>
        <v>0</v>
      </c>
      <c r="G23" s="207">
        <f t="shared" si="0"/>
        <v>0</v>
      </c>
      <c r="H23" s="207">
        <f t="shared" si="0"/>
        <v>0</v>
      </c>
      <c r="I23" s="207">
        <f t="shared" si="0"/>
        <v>0</v>
      </c>
      <c r="J23" s="207">
        <f t="shared" si="0"/>
        <v>0</v>
      </c>
      <c r="K23" s="207">
        <f t="shared" si="0"/>
        <v>0</v>
      </c>
      <c r="L23" s="207">
        <f t="shared" si="0"/>
        <v>0</v>
      </c>
      <c r="M23" s="207">
        <f t="shared" si="0"/>
        <v>0</v>
      </c>
      <c r="N23" s="207">
        <f t="shared" si="0"/>
        <v>0</v>
      </c>
      <c r="O23" s="207">
        <f t="shared" si="0"/>
        <v>0</v>
      </c>
    </row>
    <row r="24" spans="1:18" ht="12" thickBot="1" x14ac:dyDescent="0.25">
      <c r="A24" s="49" t="s">
        <v>299</v>
      </c>
      <c r="B24" s="210"/>
      <c r="C24" s="210"/>
      <c r="D24" s="210"/>
      <c r="E24" s="210"/>
      <c r="F24" s="210"/>
      <c r="G24" s="210"/>
      <c r="H24" s="210"/>
      <c r="I24" s="210"/>
      <c r="J24" s="210"/>
      <c r="K24" s="210"/>
      <c r="L24" s="210"/>
      <c r="M24" s="210"/>
      <c r="N24" s="210"/>
      <c r="O24" s="210"/>
    </row>
    <row r="25" spans="1:18" ht="12" thickBot="1" x14ac:dyDescent="0.25">
      <c r="A25" s="49" t="s">
        <v>300</v>
      </c>
      <c r="B25" s="210"/>
      <c r="C25" s="210"/>
      <c r="D25" s="210"/>
      <c r="E25" s="210"/>
      <c r="F25" s="210"/>
      <c r="G25" s="210"/>
      <c r="H25" s="210"/>
      <c r="I25" s="210"/>
      <c r="J25" s="210"/>
      <c r="K25" s="210"/>
      <c r="L25" s="210"/>
      <c r="M25" s="210"/>
      <c r="N25" s="210"/>
      <c r="O25" s="210"/>
    </row>
    <row r="26" spans="1:18" ht="12" thickBot="1" x14ac:dyDescent="0.25">
      <c r="A26" s="49" t="s">
        <v>301</v>
      </c>
      <c r="B26" s="210"/>
      <c r="C26" s="210"/>
      <c r="D26" s="210"/>
      <c r="E26" s="210"/>
      <c r="F26" s="210"/>
      <c r="G26" s="210"/>
      <c r="H26" s="210"/>
      <c r="I26" s="210"/>
      <c r="J26" s="210"/>
      <c r="K26" s="210"/>
      <c r="L26" s="210"/>
      <c r="M26" s="210"/>
      <c r="N26" s="210"/>
      <c r="O26" s="210"/>
    </row>
    <row r="27" spans="1:18" ht="12" thickBot="1" x14ac:dyDescent="0.25">
      <c r="A27" s="82" t="s">
        <v>219</v>
      </c>
      <c r="B27" s="207">
        <f>SUM(B24:B26)</f>
        <v>0</v>
      </c>
      <c r="C27" s="207">
        <f t="shared" ref="C27:O27" si="1">SUM(C24:C26)</f>
        <v>0</v>
      </c>
      <c r="D27" s="207">
        <f t="shared" si="1"/>
        <v>0</v>
      </c>
      <c r="E27" s="207">
        <f t="shared" si="1"/>
        <v>0</v>
      </c>
      <c r="F27" s="207">
        <f t="shared" si="1"/>
        <v>0</v>
      </c>
      <c r="G27" s="207">
        <f t="shared" si="1"/>
        <v>0</v>
      </c>
      <c r="H27" s="207">
        <f t="shared" si="1"/>
        <v>0</v>
      </c>
      <c r="I27" s="207">
        <f t="shared" si="1"/>
        <v>0</v>
      </c>
      <c r="J27" s="207">
        <f t="shared" si="1"/>
        <v>0</v>
      </c>
      <c r="K27" s="207">
        <f t="shared" si="1"/>
        <v>0</v>
      </c>
      <c r="L27" s="207">
        <f t="shared" si="1"/>
        <v>0</v>
      </c>
      <c r="M27" s="207">
        <f t="shared" si="1"/>
        <v>0</v>
      </c>
      <c r="N27" s="207">
        <f t="shared" si="1"/>
        <v>0</v>
      </c>
      <c r="O27" s="207">
        <f t="shared" si="1"/>
        <v>0</v>
      </c>
    </row>
    <row r="28" spans="1:18" ht="12" thickBot="1" x14ac:dyDescent="0.25">
      <c r="A28" s="82" t="s">
        <v>220</v>
      </c>
      <c r="B28" s="270">
        <f>B27+B23</f>
        <v>0</v>
      </c>
      <c r="C28" s="270">
        <f t="shared" ref="C28:O28" si="2">C27+C23</f>
        <v>0</v>
      </c>
      <c r="D28" s="270">
        <f t="shared" si="2"/>
        <v>0</v>
      </c>
      <c r="E28" s="270">
        <f t="shared" si="2"/>
        <v>0</v>
      </c>
      <c r="F28" s="270">
        <f t="shared" si="2"/>
        <v>0</v>
      </c>
      <c r="G28" s="270">
        <f t="shared" si="2"/>
        <v>0</v>
      </c>
      <c r="H28" s="270">
        <f t="shared" si="2"/>
        <v>0</v>
      </c>
      <c r="I28" s="270">
        <f t="shared" si="2"/>
        <v>0</v>
      </c>
      <c r="J28" s="270">
        <f t="shared" si="2"/>
        <v>0</v>
      </c>
      <c r="K28" s="270">
        <f t="shared" si="2"/>
        <v>0</v>
      </c>
      <c r="L28" s="270">
        <f t="shared" si="2"/>
        <v>0</v>
      </c>
      <c r="M28" s="270">
        <f t="shared" si="2"/>
        <v>0</v>
      </c>
      <c r="N28" s="270">
        <f t="shared" si="2"/>
        <v>0</v>
      </c>
      <c r="O28" s="270">
        <f t="shared" si="2"/>
        <v>0</v>
      </c>
    </row>
    <row r="29" spans="1:18" ht="12" thickBot="1" x14ac:dyDescent="0.25">
      <c r="A29" s="49" t="s">
        <v>302</v>
      </c>
      <c r="B29" s="64"/>
      <c r="C29" s="64"/>
      <c r="D29" s="64"/>
      <c r="E29" s="64"/>
      <c r="F29" s="64"/>
      <c r="G29" s="64"/>
      <c r="H29" s="64"/>
      <c r="I29" s="64"/>
      <c r="J29" s="64"/>
      <c r="K29" s="64"/>
      <c r="L29" s="64"/>
      <c r="M29" s="64"/>
      <c r="N29" s="64"/>
      <c r="O29" s="64"/>
    </row>
    <row r="30" spans="1:18" ht="12" thickBot="1" x14ac:dyDescent="0.25">
      <c r="A30" s="49" t="s">
        <v>303</v>
      </c>
      <c r="B30" s="64"/>
      <c r="C30" s="64"/>
      <c r="D30" s="64"/>
      <c r="E30" s="64"/>
      <c r="F30" s="64"/>
      <c r="G30" s="64"/>
      <c r="H30" s="64"/>
      <c r="I30" s="64"/>
      <c r="J30" s="64"/>
      <c r="K30" s="64"/>
      <c r="L30" s="64"/>
      <c r="M30" s="64"/>
      <c r="N30" s="64"/>
      <c r="O30" s="64"/>
      <c r="Q30" s="99"/>
    </row>
    <row r="31" spans="1:18" ht="23.4" thickBot="1" x14ac:dyDescent="0.25">
      <c r="A31" s="49" t="s">
        <v>223</v>
      </c>
      <c r="B31" s="86">
        <f t="shared" ref="B31:O31" si="3">365.25*B7</f>
        <v>0</v>
      </c>
      <c r="C31" s="86">
        <f t="shared" si="3"/>
        <v>0</v>
      </c>
      <c r="D31" s="86">
        <f t="shared" si="3"/>
        <v>0</v>
      </c>
      <c r="E31" s="86">
        <f t="shared" si="3"/>
        <v>0</v>
      </c>
      <c r="F31" s="86">
        <f t="shared" si="3"/>
        <v>0</v>
      </c>
      <c r="G31" s="86">
        <f t="shared" si="3"/>
        <v>0</v>
      </c>
      <c r="H31" s="86">
        <f t="shared" si="3"/>
        <v>0</v>
      </c>
      <c r="I31" s="86">
        <f t="shared" si="3"/>
        <v>0</v>
      </c>
      <c r="J31" s="86">
        <f t="shared" si="3"/>
        <v>0</v>
      </c>
      <c r="K31" s="86">
        <f t="shared" si="3"/>
        <v>0</v>
      </c>
      <c r="L31" s="86">
        <f t="shared" si="3"/>
        <v>0</v>
      </c>
      <c r="M31" s="86">
        <f t="shared" si="3"/>
        <v>0</v>
      </c>
      <c r="N31" s="86">
        <f t="shared" si="3"/>
        <v>0</v>
      </c>
      <c r="O31" s="86">
        <f t="shared" si="3"/>
        <v>0</v>
      </c>
      <c r="Q31" s="99"/>
    </row>
    <row r="32" spans="1:18" ht="23.4" thickBot="1" x14ac:dyDescent="0.25">
      <c r="A32" s="49" t="s">
        <v>224</v>
      </c>
      <c r="B32" s="86">
        <f t="shared" ref="B32:I32" si="4">B30-B29</f>
        <v>0</v>
      </c>
      <c r="C32" s="86">
        <f t="shared" si="4"/>
        <v>0</v>
      </c>
      <c r="D32" s="86">
        <f t="shared" si="4"/>
        <v>0</v>
      </c>
      <c r="E32" s="86">
        <f t="shared" si="4"/>
        <v>0</v>
      </c>
      <c r="F32" s="86">
        <f t="shared" si="4"/>
        <v>0</v>
      </c>
      <c r="G32" s="86">
        <f t="shared" si="4"/>
        <v>0</v>
      </c>
      <c r="H32" s="86">
        <f t="shared" si="4"/>
        <v>0</v>
      </c>
      <c r="I32" s="86">
        <f t="shared" si="4"/>
        <v>0</v>
      </c>
      <c r="J32" s="86">
        <f>J30-J29</f>
        <v>0</v>
      </c>
      <c r="K32" s="86">
        <f t="shared" ref="K32:O32" si="5">DATEDIF(K29,K30,"D")</f>
        <v>0</v>
      </c>
      <c r="L32" s="86">
        <f t="shared" si="5"/>
        <v>0</v>
      </c>
      <c r="M32" s="86">
        <f t="shared" si="5"/>
        <v>0</v>
      </c>
      <c r="N32" s="86">
        <f t="shared" si="5"/>
        <v>0</v>
      </c>
      <c r="O32" s="86">
        <f t="shared" si="5"/>
        <v>0</v>
      </c>
      <c r="Q32" s="231"/>
      <c r="R32" s="231"/>
    </row>
    <row r="33" spans="1:18" ht="12" thickBot="1" x14ac:dyDescent="0.25">
      <c r="A33" s="49" t="s">
        <v>225</v>
      </c>
      <c r="B33" s="50">
        <f>IFERROR((B28)/B31,0)</f>
        <v>0</v>
      </c>
      <c r="C33" s="50">
        <f t="shared" ref="C33:O33" si="6">IFERROR((C28)/C31,0)</f>
        <v>0</v>
      </c>
      <c r="D33" s="50">
        <f t="shared" si="6"/>
        <v>0</v>
      </c>
      <c r="E33" s="50">
        <f t="shared" si="6"/>
        <v>0</v>
      </c>
      <c r="F33" s="50">
        <f t="shared" si="6"/>
        <v>0</v>
      </c>
      <c r="G33" s="50">
        <f t="shared" si="6"/>
        <v>0</v>
      </c>
      <c r="H33" s="50">
        <f t="shared" si="6"/>
        <v>0</v>
      </c>
      <c r="I33" s="50">
        <f t="shared" si="6"/>
        <v>0</v>
      </c>
      <c r="J33" s="50">
        <f t="shared" si="6"/>
        <v>0</v>
      </c>
      <c r="K33" s="50">
        <f t="shared" si="6"/>
        <v>0</v>
      </c>
      <c r="L33" s="50">
        <f t="shared" si="6"/>
        <v>0</v>
      </c>
      <c r="M33" s="50">
        <f t="shared" si="6"/>
        <v>0</v>
      </c>
      <c r="N33" s="50">
        <f t="shared" si="6"/>
        <v>0</v>
      </c>
      <c r="O33" s="50">
        <f t="shared" si="6"/>
        <v>0</v>
      </c>
    </row>
    <row r="34" spans="1:18" x14ac:dyDescent="0.2">
      <c r="H34" s="229"/>
      <c r="I34" s="229"/>
    </row>
    <row r="35" spans="1:18" ht="12" thickBot="1" x14ac:dyDescent="0.25">
      <c r="A35" s="52" t="s">
        <v>226</v>
      </c>
      <c r="B35" s="99"/>
    </row>
    <row r="36" spans="1:18" ht="12" thickBot="1" x14ac:dyDescent="0.25">
      <c r="A36" s="55">
        <v>2028</v>
      </c>
      <c r="B36" s="56">
        <f t="shared" ref="B36:O49" si="7">IF(AND($A36&gt;YEAR(B$29),$A36&lt;YEAR(B$30)),(DATE($A36,12,31)-DATE($A36,1,0))*B$33,IF(AND($A36=YEAR(B$29),$A36=YEAR(B$30)),(B$30-B$29)*B$33,IF($A36=YEAR(B$29),(DATE(YEAR(B$29),12,31)-B$29+1)*B$33,IF($A36=YEAR(B$30),(B$30-DATE(YEAR(B$30),1,1))*B$33,0))))</f>
        <v>0</v>
      </c>
      <c r="C36" s="56">
        <f t="shared" si="7"/>
        <v>0</v>
      </c>
      <c r="D36" s="56">
        <f t="shared" si="7"/>
        <v>0</v>
      </c>
      <c r="E36" s="56">
        <f t="shared" si="7"/>
        <v>0</v>
      </c>
      <c r="F36" s="56">
        <f t="shared" si="7"/>
        <v>0</v>
      </c>
      <c r="G36" s="56">
        <f t="shared" si="7"/>
        <v>0</v>
      </c>
      <c r="H36" s="56">
        <f t="shared" si="7"/>
        <v>0</v>
      </c>
      <c r="I36" s="56">
        <f t="shared" si="7"/>
        <v>0</v>
      </c>
      <c r="J36" s="56">
        <f t="shared" si="7"/>
        <v>0</v>
      </c>
      <c r="K36" s="56">
        <f t="shared" si="7"/>
        <v>0</v>
      </c>
      <c r="L36" s="56">
        <f t="shared" si="7"/>
        <v>0</v>
      </c>
      <c r="M36" s="56">
        <f t="shared" si="7"/>
        <v>0</v>
      </c>
      <c r="N36" s="56">
        <f t="shared" si="7"/>
        <v>0</v>
      </c>
      <c r="O36" s="56">
        <f t="shared" si="7"/>
        <v>0</v>
      </c>
      <c r="P36" s="99"/>
      <c r="Q36" s="99"/>
      <c r="R36" s="99"/>
    </row>
    <row r="37" spans="1:18" ht="12" thickBot="1" x14ac:dyDescent="0.25">
      <c r="A37" s="55">
        <v>2029</v>
      </c>
      <c r="B37" s="56">
        <f t="shared" si="7"/>
        <v>0</v>
      </c>
      <c r="C37" s="56">
        <f t="shared" si="7"/>
        <v>0</v>
      </c>
      <c r="D37" s="56">
        <f t="shared" si="7"/>
        <v>0</v>
      </c>
      <c r="E37" s="56">
        <f t="shared" si="7"/>
        <v>0</v>
      </c>
      <c r="F37" s="56">
        <f t="shared" si="7"/>
        <v>0</v>
      </c>
      <c r="G37" s="56">
        <f t="shared" si="7"/>
        <v>0</v>
      </c>
      <c r="H37" s="56">
        <f t="shared" si="7"/>
        <v>0</v>
      </c>
      <c r="I37" s="56">
        <f t="shared" si="7"/>
        <v>0</v>
      </c>
      <c r="J37" s="56">
        <f t="shared" si="7"/>
        <v>0</v>
      </c>
      <c r="K37" s="56">
        <f t="shared" si="7"/>
        <v>0</v>
      </c>
      <c r="L37" s="56">
        <f t="shared" si="7"/>
        <v>0</v>
      </c>
      <c r="M37" s="56">
        <f t="shared" si="7"/>
        <v>0</v>
      </c>
      <c r="N37" s="56">
        <f t="shared" si="7"/>
        <v>0</v>
      </c>
      <c r="O37" s="56">
        <f t="shared" si="7"/>
        <v>0</v>
      </c>
      <c r="P37" s="99"/>
      <c r="Q37" s="99"/>
      <c r="R37" s="99"/>
    </row>
    <row r="38" spans="1:18" ht="12" thickBot="1" x14ac:dyDescent="0.25">
      <c r="A38" s="55">
        <v>2030</v>
      </c>
      <c r="B38" s="56">
        <f t="shared" si="7"/>
        <v>0</v>
      </c>
      <c r="C38" s="56">
        <f t="shared" si="7"/>
        <v>0</v>
      </c>
      <c r="D38" s="56">
        <f t="shared" si="7"/>
        <v>0</v>
      </c>
      <c r="E38" s="56">
        <f t="shared" si="7"/>
        <v>0</v>
      </c>
      <c r="F38" s="56">
        <f t="shared" si="7"/>
        <v>0</v>
      </c>
      <c r="G38" s="56">
        <f t="shared" si="7"/>
        <v>0</v>
      </c>
      <c r="H38" s="56">
        <f t="shared" si="7"/>
        <v>0</v>
      </c>
      <c r="I38" s="56">
        <f t="shared" si="7"/>
        <v>0</v>
      </c>
      <c r="J38" s="56">
        <f t="shared" si="7"/>
        <v>0</v>
      </c>
      <c r="K38" s="56">
        <f t="shared" si="7"/>
        <v>0</v>
      </c>
      <c r="L38" s="56">
        <f t="shared" si="7"/>
        <v>0</v>
      </c>
      <c r="M38" s="56">
        <f t="shared" si="7"/>
        <v>0</v>
      </c>
      <c r="N38" s="56">
        <f t="shared" si="7"/>
        <v>0</v>
      </c>
      <c r="O38" s="56">
        <f t="shared" si="7"/>
        <v>0</v>
      </c>
      <c r="P38" s="99"/>
      <c r="Q38" s="99"/>
      <c r="R38" s="99"/>
    </row>
    <row r="39" spans="1:18" ht="12" thickBot="1" x14ac:dyDescent="0.25">
      <c r="A39" s="55">
        <v>2031</v>
      </c>
      <c r="B39" s="56">
        <f t="shared" si="7"/>
        <v>0</v>
      </c>
      <c r="C39" s="56">
        <f t="shared" si="7"/>
        <v>0</v>
      </c>
      <c r="D39" s="56">
        <f t="shared" si="7"/>
        <v>0</v>
      </c>
      <c r="E39" s="56">
        <f t="shared" si="7"/>
        <v>0</v>
      </c>
      <c r="F39" s="56">
        <f t="shared" si="7"/>
        <v>0</v>
      </c>
      <c r="G39" s="56">
        <f t="shared" si="7"/>
        <v>0</v>
      </c>
      <c r="H39" s="56">
        <f t="shared" si="7"/>
        <v>0</v>
      </c>
      <c r="I39" s="56">
        <f t="shared" si="7"/>
        <v>0</v>
      </c>
      <c r="J39" s="56">
        <f t="shared" si="7"/>
        <v>0</v>
      </c>
      <c r="K39" s="56">
        <f t="shared" si="7"/>
        <v>0</v>
      </c>
      <c r="L39" s="56">
        <f t="shared" si="7"/>
        <v>0</v>
      </c>
      <c r="M39" s="56">
        <f t="shared" si="7"/>
        <v>0</v>
      </c>
      <c r="N39" s="56">
        <f t="shared" si="7"/>
        <v>0</v>
      </c>
      <c r="O39" s="56">
        <f t="shared" si="7"/>
        <v>0</v>
      </c>
      <c r="P39" s="99"/>
      <c r="Q39" s="99"/>
      <c r="R39" s="99"/>
    </row>
    <row r="40" spans="1:18" ht="12" thickBot="1" x14ac:dyDescent="0.25">
      <c r="A40" s="55">
        <v>2032</v>
      </c>
      <c r="B40" s="56">
        <f t="shared" si="7"/>
        <v>0</v>
      </c>
      <c r="C40" s="56">
        <f t="shared" si="7"/>
        <v>0</v>
      </c>
      <c r="D40" s="56">
        <f t="shared" si="7"/>
        <v>0</v>
      </c>
      <c r="E40" s="56">
        <f t="shared" si="7"/>
        <v>0</v>
      </c>
      <c r="F40" s="56">
        <f t="shared" si="7"/>
        <v>0</v>
      </c>
      <c r="G40" s="56">
        <f t="shared" si="7"/>
        <v>0</v>
      </c>
      <c r="H40" s="56">
        <f t="shared" si="7"/>
        <v>0</v>
      </c>
      <c r="I40" s="56">
        <f t="shared" si="7"/>
        <v>0</v>
      </c>
      <c r="J40" s="56">
        <f t="shared" si="7"/>
        <v>0</v>
      </c>
      <c r="K40" s="56">
        <f t="shared" si="7"/>
        <v>0</v>
      </c>
      <c r="L40" s="56">
        <f t="shared" si="7"/>
        <v>0</v>
      </c>
      <c r="M40" s="56">
        <f t="shared" si="7"/>
        <v>0</v>
      </c>
      <c r="N40" s="56">
        <f t="shared" si="7"/>
        <v>0</v>
      </c>
      <c r="O40" s="56">
        <f t="shared" si="7"/>
        <v>0</v>
      </c>
      <c r="P40" s="99"/>
      <c r="Q40" s="99"/>
      <c r="R40" s="99"/>
    </row>
    <row r="41" spans="1:18" ht="12" thickBot="1" x14ac:dyDescent="0.25">
      <c r="A41" s="55">
        <v>2033</v>
      </c>
      <c r="B41" s="56">
        <f t="shared" si="7"/>
        <v>0</v>
      </c>
      <c r="C41" s="56">
        <f t="shared" si="7"/>
        <v>0</v>
      </c>
      <c r="D41" s="56">
        <f t="shared" si="7"/>
        <v>0</v>
      </c>
      <c r="E41" s="56">
        <f t="shared" si="7"/>
        <v>0</v>
      </c>
      <c r="F41" s="56">
        <f t="shared" si="7"/>
        <v>0</v>
      </c>
      <c r="G41" s="56">
        <f t="shared" si="7"/>
        <v>0</v>
      </c>
      <c r="H41" s="56">
        <f t="shared" si="7"/>
        <v>0</v>
      </c>
      <c r="I41" s="56">
        <f t="shared" si="7"/>
        <v>0</v>
      </c>
      <c r="J41" s="56">
        <f t="shared" si="7"/>
        <v>0</v>
      </c>
      <c r="K41" s="56">
        <f t="shared" si="7"/>
        <v>0</v>
      </c>
      <c r="L41" s="56">
        <f t="shared" si="7"/>
        <v>0</v>
      </c>
      <c r="M41" s="56">
        <f t="shared" si="7"/>
        <v>0</v>
      </c>
      <c r="N41" s="56">
        <f t="shared" si="7"/>
        <v>0</v>
      </c>
      <c r="O41" s="56">
        <f t="shared" si="7"/>
        <v>0</v>
      </c>
      <c r="P41" s="99"/>
      <c r="Q41" s="99"/>
      <c r="R41" s="99"/>
    </row>
    <row r="42" spans="1:18" ht="12" thickBot="1" x14ac:dyDescent="0.25">
      <c r="A42" s="55">
        <v>2034</v>
      </c>
      <c r="B42" s="56">
        <f t="shared" si="7"/>
        <v>0</v>
      </c>
      <c r="C42" s="56">
        <f t="shared" si="7"/>
        <v>0</v>
      </c>
      <c r="D42" s="56">
        <f t="shared" si="7"/>
        <v>0</v>
      </c>
      <c r="E42" s="56">
        <f t="shared" si="7"/>
        <v>0</v>
      </c>
      <c r="F42" s="56">
        <f t="shared" si="7"/>
        <v>0</v>
      </c>
      <c r="G42" s="56">
        <f t="shared" si="7"/>
        <v>0</v>
      </c>
      <c r="H42" s="56">
        <f t="shared" si="7"/>
        <v>0</v>
      </c>
      <c r="I42" s="56">
        <f t="shared" si="7"/>
        <v>0</v>
      </c>
      <c r="J42" s="56">
        <f t="shared" si="7"/>
        <v>0</v>
      </c>
      <c r="K42" s="56">
        <f t="shared" si="7"/>
        <v>0</v>
      </c>
      <c r="L42" s="56">
        <f t="shared" si="7"/>
        <v>0</v>
      </c>
      <c r="M42" s="56">
        <f t="shared" si="7"/>
        <v>0</v>
      </c>
      <c r="N42" s="56">
        <f t="shared" si="7"/>
        <v>0</v>
      </c>
      <c r="O42" s="56">
        <f t="shared" si="7"/>
        <v>0</v>
      </c>
      <c r="P42" s="99"/>
      <c r="Q42" s="99"/>
      <c r="R42" s="99"/>
    </row>
    <row r="43" spans="1:18" ht="12" thickBot="1" x14ac:dyDescent="0.25">
      <c r="A43" s="55">
        <v>2035</v>
      </c>
      <c r="B43" s="56">
        <f t="shared" si="7"/>
        <v>0</v>
      </c>
      <c r="C43" s="56">
        <f t="shared" si="7"/>
        <v>0</v>
      </c>
      <c r="D43" s="56">
        <f t="shared" si="7"/>
        <v>0</v>
      </c>
      <c r="E43" s="56">
        <f t="shared" si="7"/>
        <v>0</v>
      </c>
      <c r="F43" s="56">
        <f t="shared" si="7"/>
        <v>0</v>
      </c>
      <c r="G43" s="56">
        <f t="shared" si="7"/>
        <v>0</v>
      </c>
      <c r="H43" s="56">
        <f t="shared" si="7"/>
        <v>0</v>
      </c>
      <c r="I43" s="56">
        <f t="shared" si="7"/>
        <v>0</v>
      </c>
      <c r="J43" s="56">
        <f t="shared" si="7"/>
        <v>0</v>
      </c>
      <c r="K43" s="56">
        <f t="shared" si="7"/>
        <v>0</v>
      </c>
      <c r="L43" s="56">
        <f t="shared" si="7"/>
        <v>0</v>
      </c>
      <c r="M43" s="56">
        <f t="shared" si="7"/>
        <v>0</v>
      </c>
      <c r="N43" s="56">
        <f t="shared" si="7"/>
        <v>0</v>
      </c>
      <c r="O43" s="56">
        <f t="shared" si="7"/>
        <v>0</v>
      </c>
      <c r="P43" s="99"/>
      <c r="Q43" s="99"/>
      <c r="R43" s="99"/>
    </row>
    <row r="44" spans="1:18" ht="12" thickBot="1" x14ac:dyDescent="0.25">
      <c r="A44" s="55">
        <v>2036</v>
      </c>
      <c r="B44" s="56">
        <f t="shared" si="7"/>
        <v>0</v>
      </c>
      <c r="C44" s="56">
        <f t="shared" si="7"/>
        <v>0</v>
      </c>
      <c r="D44" s="56">
        <f t="shared" si="7"/>
        <v>0</v>
      </c>
      <c r="E44" s="56">
        <f t="shared" si="7"/>
        <v>0</v>
      </c>
      <c r="F44" s="56">
        <f t="shared" si="7"/>
        <v>0</v>
      </c>
      <c r="G44" s="56">
        <f t="shared" si="7"/>
        <v>0</v>
      </c>
      <c r="H44" s="56">
        <f t="shared" si="7"/>
        <v>0</v>
      </c>
      <c r="I44" s="56">
        <f t="shared" si="7"/>
        <v>0</v>
      </c>
      <c r="J44" s="56">
        <f t="shared" si="7"/>
        <v>0</v>
      </c>
      <c r="K44" s="56">
        <f t="shared" si="7"/>
        <v>0</v>
      </c>
      <c r="L44" s="56">
        <f t="shared" si="7"/>
        <v>0</v>
      </c>
      <c r="M44" s="56">
        <f t="shared" si="7"/>
        <v>0</v>
      </c>
      <c r="N44" s="56">
        <f t="shared" si="7"/>
        <v>0</v>
      </c>
      <c r="O44" s="56">
        <f t="shared" si="7"/>
        <v>0</v>
      </c>
      <c r="P44" s="99"/>
      <c r="Q44" s="99"/>
      <c r="R44" s="99"/>
    </row>
    <row r="45" spans="1:18" ht="12" thickBot="1" x14ac:dyDescent="0.25">
      <c r="A45" s="55">
        <v>2037</v>
      </c>
      <c r="B45" s="56">
        <f t="shared" si="7"/>
        <v>0</v>
      </c>
      <c r="C45" s="56">
        <f t="shared" si="7"/>
        <v>0</v>
      </c>
      <c r="D45" s="56">
        <f t="shared" si="7"/>
        <v>0</v>
      </c>
      <c r="E45" s="56">
        <f t="shared" si="7"/>
        <v>0</v>
      </c>
      <c r="F45" s="56">
        <f t="shared" si="7"/>
        <v>0</v>
      </c>
      <c r="G45" s="56">
        <f t="shared" si="7"/>
        <v>0</v>
      </c>
      <c r="H45" s="56">
        <f t="shared" si="7"/>
        <v>0</v>
      </c>
      <c r="I45" s="56">
        <f t="shared" si="7"/>
        <v>0</v>
      </c>
      <c r="J45" s="56">
        <f t="shared" si="7"/>
        <v>0</v>
      </c>
      <c r="K45" s="56">
        <f t="shared" si="7"/>
        <v>0</v>
      </c>
      <c r="L45" s="56">
        <f t="shared" si="7"/>
        <v>0</v>
      </c>
      <c r="M45" s="56">
        <f t="shared" si="7"/>
        <v>0</v>
      </c>
      <c r="N45" s="56">
        <f t="shared" si="7"/>
        <v>0</v>
      </c>
      <c r="O45" s="56">
        <f t="shared" si="7"/>
        <v>0</v>
      </c>
      <c r="P45" s="99"/>
      <c r="Q45" s="99"/>
      <c r="R45" s="99"/>
    </row>
    <row r="46" spans="1:18" ht="12" thickBot="1" x14ac:dyDescent="0.25">
      <c r="A46" s="55">
        <v>2038</v>
      </c>
      <c r="B46" s="56">
        <f t="shared" si="7"/>
        <v>0</v>
      </c>
      <c r="C46" s="56">
        <f t="shared" si="7"/>
        <v>0</v>
      </c>
      <c r="D46" s="56">
        <f t="shared" si="7"/>
        <v>0</v>
      </c>
      <c r="E46" s="56">
        <f t="shared" si="7"/>
        <v>0</v>
      </c>
      <c r="F46" s="56">
        <f t="shared" si="7"/>
        <v>0</v>
      </c>
      <c r="G46" s="56">
        <f t="shared" si="7"/>
        <v>0</v>
      </c>
      <c r="H46" s="56">
        <f t="shared" si="7"/>
        <v>0</v>
      </c>
      <c r="I46" s="56">
        <f t="shared" si="7"/>
        <v>0</v>
      </c>
      <c r="J46" s="56">
        <f t="shared" si="7"/>
        <v>0</v>
      </c>
      <c r="K46" s="56">
        <f t="shared" si="7"/>
        <v>0</v>
      </c>
      <c r="L46" s="56">
        <f t="shared" si="7"/>
        <v>0</v>
      </c>
      <c r="M46" s="56">
        <f t="shared" si="7"/>
        <v>0</v>
      </c>
      <c r="N46" s="56">
        <f t="shared" si="7"/>
        <v>0</v>
      </c>
      <c r="O46" s="56">
        <f t="shared" si="7"/>
        <v>0</v>
      </c>
      <c r="P46" s="99"/>
      <c r="Q46" s="99"/>
      <c r="R46" s="99"/>
    </row>
    <row r="47" spans="1:18" ht="12" thickBot="1" x14ac:dyDescent="0.25">
      <c r="A47" s="55">
        <v>2039</v>
      </c>
      <c r="B47" s="56">
        <f t="shared" si="7"/>
        <v>0</v>
      </c>
      <c r="C47" s="56">
        <f t="shared" si="7"/>
        <v>0</v>
      </c>
      <c r="D47" s="56">
        <f t="shared" si="7"/>
        <v>0</v>
      </c>
      <c r="E47" s="56">
        <f t="shared" si="7"/>
        <v>0</v>
      </c>
      <c r="F47" s="56">
        <f t="shared" si="7"/>
        <v>0</v>
      </c>
      <c r="G47" s="56">
        <f t="shared" si="7"/>
        <v>0</v>
      </c>
      <c r="H47" s="56">
        <f t="shared" si="7"/>
        <v>0</v>
      </c>
      <c r="I47" s="56">
        <f t="shared" si="7"/>
        <v>0</v>
      </c>
      <c r="J47" s="56">
        <f t="shared" si="7"/>
        <v>0</v>
      </c>
      <c r="K47" s="56">
        <f t="shared" si="7"/>
        <v>0</v>
      </c>
      <c r="L47" s="56">
        <f t="shared" si="7"/>
        <v>0</v>
      </c>
      <c r="M47" s="56">
        <f t="shared" si="7"/>
        <v>0</v>
      </c>
      <c r="N47" s="56">
        <f t="shared" si="7"/>
        <v>0</v>
      </c>
      <c r="O47" s="56">
        <f t="shared" si="7"/>
        <v>0</v>
      </c>
      <c r="P47" s="99"/>
      <c r="Q47" s="99"/>
      <c r="R47" s="99"/>
    </row>
    <row r="48" spans="1:18" ht="12" thickBot="1" x14ac:dyDescent="0.25">
      <c r="A48" s="55">
        <v>2040</v>
      </c>
      <c r="B48" s="56">
        <f t="shared" si="7"/>
        <v>0</v>
      </c>
      <c r="C48" s="56">
        <f t="shared" si="7"/>
        <v>0</v>
      </c>
      <c r="D48" s="56">
        <f t="shared" si="7"/>
        <v>0</v>
      </c>
      <c r="E48" s="56">
        <f t="shared" si="7"/>
        <v>0</v>
      </c>
      <c r="F48" s="56">
        <f t="shared" si="7"/>
        <v>0</v>
      </c>
      <c r="G48" s="56">
        <f t="shared" si="7"/>
        <v>0</v>
      </c>
      <c r="H48" s="56">
        <f t="shared" si="7"/>
        <v>0</v>
      </c>
      <c r="I48" s="56">
        <f t="shared" si="7"/>
        <v>0</v>
      </c>
      <c r="J48" s="56">
        <f t="shared" si="7"/>
        <v>0</v>
      </c>
      <c r="K48" s="56">
        <f t="shared" si="7"/>
        <v>0</v>
      </c>
      <c r="L48" s="56">
        <f t="shared" si="7"/>
        <v>0</v>
      </c>
      <c r="M48" s="56">
        <f t="shared" si="7"/>
        <v>0</v>
      </c>
      <c r="N48" s="56">
        <f t="shared" si="7"/>
        <v>0</v>
      </c>
      <c r="O48" s="56">
        <f t="shared" si="7"/>
        <v>0</v>
      </c>
      <c r="P48" s="99"/>
      <c r="Q48" s="99"/>
      <c r="R48" s="99"/>
    </row>
    <row r="49" spans="1:18" ht="12" thickBot="1" x14ac:dyDescent="0.25">
      <c r="A49" s="55">
        <v>2041</v>
      </c>
      <c r="B49" s="56">
        <f t="shared" si="7"/>
        <v>0</v>
      </c>
      <c r="C49" s="56">
        <f t="shared" si="7"/>
        <v>0</v>
      </c>
      <c r="D49" s="56">
        <f t="shared" si="7"/>
        <v>0</v>
      </c>
      <c r="E49" s="56">
        <f t="shared" si="7"/>
        <v>0</v>
      </c>
      <c r="F49" s="56">
        <f t="shared" si="7"/>
        <v>0</v>
      </c>
      <c r="G49" s="56">
        <f t="shared" si="7"/>
        <v>0</v>
      </c>
      <c r="H49" s="56">
        <f t="shared" si="7"/>
        <v>0</v>
      </c>
      <c r="I49" s="56">
        <f t="shared" si="7"/>
        <v>0</v>
      </c>
      <c r="J49" s="56">
        <f t="shared" si="7"/>
        <v>0</v>
      </c>
      <c r="K49" s="56">
        <f t="shared" si="7"/>
        <v>0</v>
      </c>
      <c r="L49" s="56">
        <f t="shared" si="7"/>
        <v>0</v>
      </c>
      <c r="M49" s="56">
        <f t="shared" si="7"/>
        <v>0</v>
      </c>
      <c r="N49" s="56">
        <f t="shared" si="7"/>
        <v>0</v>
      </c>
      <c r="O49" s="56">
        <f t="shared" si="7"/>
        <v>0</v>
      </c>
      <c r="P49" s="99"/>
      <c r="Q49" s="99"/>
      <c r="R49" s="99"/>
    </row>
    <row r="50" spans="1:18" ht="10.8" thickBot="1" x14ac:dyDescent="0.25"/>
    <row r="51" spans="1:18" ht="12" thickBot="1" x14ac:dyDescent="0.25">
      <c r="A51" s="130" t="s">
        <v>227</v>
      </c>
      <c r="B51" s="83">
        <f>SUM(B36:B49)</f>
        <v>0</v>
      </c>
      <c r="C51" s="83">
        <f t="shared" ref="C51:O51" si="8">SUM(C36:C49)</f>
        <v>0</v>
      </c>
      <c r="D51" s="83">
        <f t="shared" si="8"/>
        <v>0</v>
      </c>
      <c r="E51" s="83">
        <f t="shared" si="8"/>
        <v>0</v>
      </c>
      <c r="F51" s="83">
        <f t="shared" si="8"/>
        <v>0</v>
      </c>
      <c r="G51" s="83">
        <f t="shared" si="8"/>
        <v>0</v>
      </c>
      <c r="H51" s="83">
        <f t="shared" si="8"/>
        <v>0</v>
      </c>
      <c r="I51" s="83">
        <f t="shared" si="8"/>
        <v>0</v>
      </c>
      <c r="J51" s="83">
        <f t="shared" si="8"/>
        <v>0</v>
      </c>
      <c r="K51" s="83">
        <f t="shared" si="8"/>
        <v>0</v>
      </c>
      <c r="L51" s="83">
        <f t="shared" si="8"/>
        <v>0</v>
      </c>
      <c r="M51" s="83">
        <f t="shared" si="8"/>
        <v>0</v>
      </c>
      <c r="N51" s="83">
        <f t="shared" si="8"/>
        <v>0</v>
      </c>
      <c r="O51" s="83">
        <f t="shared" si="8"/>
        <v>0</v>
      </c>
    </row>
    <row r="52" spans="1:18" ht="10.8" thickBot="1" x14ac:dyDescent="0.25"/>
    <row r="53" spans="1:18" ht="23.4" thickBot="1" x14ac:dyDescent="0.25">
      <c r="A53" s="130" t="s">
        <v>265</v>
      </c>
      <c r="B53" s="83">
        <f>B28-B51</f>
        <v>0</v>
      </c>
      <c r="C53" s="83">
        <f t="shared" ref="C53:O53" si="9">C28-C51</f>
        <v>0</v>
      </c>
      <c r="D53" s="83">
        <f t="shared" si="9"/>
        <v>0</v>
      </c>
      <c r="E53" s="83">
        <f t="shared" si="9"/>
        <v>0</v>
      </c>
      <c r="F53" s="83">
        <f t="shared" si="9"/>
        <v>0</v>
      </c>
      <c r="G53" s="83">
        <f t="shared" si="9"/>
        <v>0</v>
      </c>
      <c r="H53" s="83">
        <f t="shared" si="9"/>
        <v>0</v>
      </c>
      <c r="I53" s="83">
        <f t="shared" si="9"/>
        <v>0</v>
      </c>
      <c r="J53" s="83">
        <f t="shared" si="9"/>
        <v>0</v>
      </c>
      <c r="K53" s="83">
        <f t="shared" si="9"/>
        <v>0</v>
      </c>
      <c r="L53" s="83">
        <f t="shared" si="9"/>
        <v>0</v>
      </c>
      <c r="M53" s="83">
        <f t="shared" si="9"/>
        <v>0</v>
      </c>
      <c r="N53" s="83">
        <f t="shared" si="9"/>
        <v>0</v>
      </c>
      <c r="O53" s="83">
        <f t="shared" si="9"/>
        <v>0</v>
      </c>
    </row>
    <row r="54" spans="1:18" x14ac:dyDescent="0.2">
      <c r="A54" t="s">
        <v>229</v>
      </c>
      <c r="B54" s="197">
        <f>(B31-B32)*B33-B53</f>
        <v>0</v>
      </c>
      <c r="C54" s="197">
        <f t="shared" ref="C54:O54" si="10">(C31-C32)*C33-C53</f>
        <v>0</v>
      </c>
      <c r="D54" s="197">
        <f t="shared" si="10"/>
        <v>0</v>
      </c>
      <c r="E54" s="197">
        <f t="shared" si="10"/>
        <v>0</v>
      </c>
      <c r="F54" s="197">
        <f t="shared" si="10"/>
        <v>0</v>
      </c>
      <c r="G54" s="197">
        <f t="shared" si="10"/>
        <v>0</v>
      </c>
      <c r="H54" s="197">
        <f t="shared" si="10"/>
        <v>0</v>
      </c>
      <c r="I54" s="197">
        <f t="shared" si="10"/>
        <v>0</v>
      </c>
      <c r="J54" s="197">
        <f t="shared" si="10"/>
        <v>0</v>
      </c>
      <c r="K54" s="197">
        <f t="shared" si="10"/>
        <v>0</v>
      </c>
      <c r="L54" s="197">
        <f t="shared" si="10"/>
        <v>0</v>
      </c>
      <c r="M54" s="197">
        <f t="shared" si="10"/>
        <v>0</v>
      </c>
      <c r="N54" s="197">
        <f t="shared" si="10"/>
        <v>0</v>
      </c>
      <c r="O54" s="197">
        <f t="shared" si="10"/>
        <v>0</v>
      </c>
    </row>
    <row r="55" spans="1:18" x14ac:dyDescent="0.2">
      <c r="F55" s="129"/>
      <c r="Q55" s="125"/>
    </row>
    <row r="56" spans="1:18" x14ac:dyDescent="0.2">
      <c r="B56" s="229"/>
      <c r="C56" s="229"/>
      <c r="D56" s="229"/>
      <c r="E56" s="229"/>
      <c r="F56" s="229"/>
      <c r="G56" s="229"/>
      <c r="I56" s="126"/>
      <c r="Q56" s="125"/>
    </row>
    <row r="57" spans="1:18" x14ac:dyDescent="0.2">
      <c r="F57" s="126"/>
      <c r="G57" s="126"/>
      <c r="I57" s="126"/>
      <c r="Q57" s="125"/>
    </row>
    <row r="58" spans="1:18" x14ac:dyDescent="0.2">
      <c r="D58" s="99"/>
      <c r="E58" s="99"/>
      <c r="F58" s="126"/>
      <c r="G58" s="126"/>
      <c r="I58" s="127"/>
      <c r="J58" s="99"/>
      <c r="Q58" s="125"/>
    </row>
    <row r="59" spans="1:18" x14ac:dyDescent="0.2">
      <c r="D59" s="99"/>
      <c r="E59" s="99"/>
      <c r="F59" s="126"/>
      <c r="G59" s="126"/>
      <c r="I59" s="127"/>
      <c r="J59" s="99"/>
      <c r="Q59" s="125"/>
    </row>
    <row r="60" spans="1:18" ht="11.4" x14ac:dyDescent="0.2">
      <c r="D60" s="99"/>
      <c r="E60" s="99"/>
      <c r="F60" s="128"/>
      <c r="G60" s="126"/>
      <c r="I60" s="127"/>
      <c r="J60" s="128"/>
      <c r="Q60" s="125"/>
    </row>
    <row r="61" spans="1:18" ht="11.4" x14ac:dyDescent="0.2">
      <c r="D61" s="99"/>
      <c r="E61" s="99"/>
      <c r="F61" s="128"/>
      <c r="G61" s="126"/>
      <c r="H61" s="230"/>
      <c r="I61" s="127"/>
      <c r="J61" s="128"/>
      <c r="Q61" s="125"/>
    </row>
    <row r="62" spans="1:18" ht="11.4" x14ac:dyDescent="0.2">
      <c r="F62" s="128"/>
      <c r="G62" s="126"/>
      <c r="H62" s="126"/>
      <c r="I62" s="126"/>
      <c r="J62" s="128"/>
      <c r="Q62" s="125"/>
    </row>
    <row r="63" spans="1:18" ht="11.4" x14ac:dyDescent="0.2">
      <c r="F63" s="128"/>
      <c r="G63" s="126"/>
      <c r="H63" s="126"/>
      <c r="I63" s="126"/>
      <c r="Q63" s="125"/>
    </row>
    <row r="64" spans="1:18" ht="11.4" x14ac:dyDescent="0.2">
      <c r="F64" s="128"/>
      <c r="G64" s="126"/>
      <c r="H64" s="126"/>
      <c r="I64" s="126"/>
      <c r="Q64" s="125"/>
    </row>
    <row r="65" spans="6:17" ht="11.4" x14ac:dyDescent="0.2">
      <c r="F65" s="128"/>
      <c r="G65" s="126"/>
      <c r="H65" s="126"/>
      <c r="I65" s="126"/>
      <c r="Q65" s="125"/>
    </row>
    <row r="66" spans="6:17" ht="11.4" x14ac:dyDescent="0.2">
      <c r="F66" s="128"/>
      <c r="G66" s="126"/>
      <c r="H66" s="126"/>
      <c r="I66" s="126"/>
      <c r="Q66" s="125"/>
    </row>
    <row r="67" spans="6:17" ht="11.4" x14ac:dyDescent="0.2">
      <c r="F67" s="128"/>
      <c r="G67" s="126"/>
      <c r="H67" s="126"/>
      <c r="I67" s="126"/>
      <c r="Q67" s="125"/>
    </row>
    <row r="68" spans="6:17" ht="11.4" x14ac:dyDescent="0.2">
      <c r="F68" s="128"/>
      <c r="G68" s="126"/>
      <c r="H68" s="126"/>
      <c r="I68" s="126"/>
      <c r="Q68" s="125"/>
    </row>
    <row r="69" spans="6:17" ht="11.4" x14ac:dyDescent="0.2">
      <c r="F69" s="128"/>
      <c r="G69" s="126"/>
      <c r="H69" s="126"/>
      <c r="I69" s="126"/>
      <c r="Q69" s="125"/>
    </row>
    <row r="70" spans="6:17" ht="11.4" x14ac:dyDescent="0.2">
      <c r="F70" s="128"/>
      <c r="G70" s="126"/>
      <c r="H70" s="126"/>
      <c r="I70" s="126"/>
      <c r="Q70" s="125"/>
    </row>
    <row r="71" spans="6:17" ht="11.4" x14ac:dyDescent="0.2">
      <c r="F71" s="128"/>
      <c r="G71" s="126"/>
      <c r="H71" s="126"/>
      <c r="I71" s="126"/>
      <c r="Q71" s="125"/>
    </row>
    <row r="72" spans="6:17" ht="11.4" x14ac:dyDescent="0.2">
      <c r="F72" s="128"/>
      <c r="G72" s="126"/>
      <c r="H72" s="126"/>
      <c r="I72" s="126"/>
      <c r="Q72" s="125"/>
    </row>
    <row r="73" spans="6:17" ht="11.4" x14ac:dyDescent="0.2">
      <c r="F73" s="128"/>
      <c r="G73" s="126"/>
      <c r="H73" s="126"/>
      <c r="I73" s="126"/>
      <c r="Q73" s="125"/>
    </row>
    <row r="74" spans="6:17" ht="11.4" x14ac:dyDescent="0.2">
      <c r="F74" s="128"/>
      <c r="G74" s="129"/>
      <c r="H74" s="126"/>
      <c r="I74" s="126"/>
      <c r="Q74" s="125"/>
    </row>
    <row r="75" spans="6:17" x14ac:dyDescent="0.2">
      <c r="Q75" s="125"/>
    </row>
    <row r="76" spans="6:17" x14ac:dyDescent="0.2">
      <c r="Q76" s="125"/>
    </row>
    <row r="77" spans="6:17" x14ac:dyDescent="0.2">
      <c r="Q77" s="125"/>
    </row>
    <row r="78" spans="6:17" x14ac:dyDescent="0.2">
      <c r="Q78" s="125"/>
    </row>
    <row r="79" spans="6:17" x14ac:dyDescent="0.2">
      <c r="Q79" s="125"/>
    </row>
    <row r="80" spans="6:17" x14ac:dyDescent="0.2">
      <c r="Q80" s="125"/>
    </row>
    <row r="81" spans="17:17" x14ac:dyDescent="0.2">
      <c r="Q81" s="125"/>
    </row>
    <row r="82" spans="17:17" x14ac:dyDescent="0.2">
      <c r="Q82" s="125"/>
    </row>
    <row r="83" spans="17:17" x14ac:dyDescent="0.2">
      <c r="Q83" s="125"/>
    </row>
    <row r="84" spans="17:17" x14ac:dyDescent="0.2">
      <c r="Q84" s="125"/>
    </row>
    <row r="85" spans="17:17" x14ac:dyDescent="0.2">
      <c r="Q85" s="125"/>
    </row>
    <row r="86" spans="17:17" x14ac:dyDescent="0.2">
      <c r="Q86" s="125"/>
    </row>
    <row r="87" spans="17:17" x14ac:dyDescent="0.2">
      <c r="Q87" s="125"/>
    </row>
    <row r="88" spans="17:17" x14ac:dyDescent="0.2">
      <c r="Q88" s="125"/>
    </row>
    <row r="89" spans="17:17" x14ac:dyDescent="0.2">
      <c r="Q89" s="125"/>
    </row>
    <row r="90" spans="17:17" x14ac:dyDescent="0.2">
      <c r="Q90" s="125"/>
    </row>
    <row r="91" spans="17:17" x14ac:dyDescent="0.2">
      <c r="Q91" s="125"/>
    </row>
    <row r="92" spans="17:17" x14ac:dyDescent="0.2">
      <c r="Q92" s="125"/>
    </row>
    <row r="93" spans="17:17" x14ac:dyDescent="0.2">
      <c r="Q93" s="125"/>
    </row>
    <row r="94" spans="17:17" x14ac:dyDescent="0.2">
      <c r="Q94" s="125"/>
    </row>
    <row r="95" spans="17:17" x14ac:dyDescent="0.2">
      <c r="Q95" s="125"/>
    </row>
    <row r="96" spans="17:17" x14ac:dyDescent="0.2">
      <c r="Q96" s="125"/>
    </row>
    <row r="97" spans="17:17" x14ac:dyDescent="0.2">
      <c r="Q97" s="125"/>
    </row>
    <row r="98" spans="17:17" x14ac:dyDescent="0.2">
      <c r="Q98" s="125"/>
    </row>
    <row r="99" spans="17:17" x14ac:dyDescent="0.2">
      <c r="Q99" s="125"/>
    </row>
    <row r="100" spans="17:17" x14ac:dyDescent="0.2">
      <c r="Q100" s="125"/>
    </row>
    <row r="101" spans="17:17" x14ac:dyDescent="0.2">
      <c r="Q101" s="125"/>
    </row>
    <row r="102" spans="17:17" x14ac:dyDescent="0.2">
      <c r="Q102" s="125"/>
    </row>
    <row r="103" spans="17:17" x14ac:dyDescent="0.2">
      <c r="Q103" s="125"/>
    </row>
    <row r="104" spans="17:17" x14ac:dyDescent="0.2">
      <c r="Q104" s="125"/>
    </row>
    <row r="105" spans="17:17" x14ac:dyDescent="0.2">
      <c r="Q105" s="125"/>
    </row>
    <row r="106" spans="17:17" x14ac:dyDescent="0.2">
      <c r="Q106" s="125"/>
    </row>
    <row r="107" spans="17:17" x14ac:dyDescent="0.2">
      <c r="Q107" s="125"/>
    </row>
    <row r="108" spans="17:17" x14ac:dyDescent="0.2">
      <c r="Q108" s="125"/>
    </row>
    <row r="109" spans="17:17" x14ac:dyDescent="0.2">
      <c r="Q109" s="125"/>
    </row>
    <row r="110" spans="17:17" x14ac:dyDescent="0.2">
      <c r="Q110" s="125"/>
    </row>
    <row r="111" spans="17:17" x14ac:dyDescent="0.2">
      <c r="Q111" s="125"/>
    </row>
    <row r="112" spans="17:17" x14ac:dyDescent="0.2">
      <c r="Q112" s="125"/>
    </row>
    <row r="113" spans="17:17" x14ac:dyDescent="0.2">
      <c r="Q113" s="125"/>
    </row>
    <row r="114" spans="17:17" x14ac:dyDescent="0.2">
      <c r="Q114" s="125"/>
    </row>
    <row r="115" spans="17:17" x14ac:dyDescent="0.2">
      <c r="Q115" s="125"/>
    </row>
    <row r="116" spans="17:17" x14ac:dyDescent="0.2">
      <c r="Q116" s="125"/>
    </row>
    <row r="117" spans="17:17" x14ac:dyDescent="0.2">
      <c r="Q117" s="125"/>
    </row>
    <row r="118" spans="17:17" x14ac:dyDescent="0.2">
      <c r="Q118" s="125"/>
    </row>
    <row r="119" spans="17:17" x14ac:dyDescent="0.2">
      <c r="Q119" s="125"/>
    </row>
    <row r="120" spans="17:17" x14ac:dyDescent="0.2">
      <c r="Q120" s="125"/>
    </row>
    <row r="121" spans="17:17" x14ac:dyDescent="0.2">
      <c r="Q121" s="125"/>
    </row>
    <row r="122" spans="17:17" x14ac:dyDescent="0.2">
      <c r="Q122" s="125"/>
    </row>
    <row r="123" spans="17:17" x14ac:dyDescent="0.2">
      <c r="Q123" s="125"/>
    </row>
    <row r="124" spans="17:17" x14ac:dyDescent="0.2">
      <c r="Q124" s="125"/>
    </row>
    <row r="125" spans="17:17" x14ac:dyDescent="0.2">
      <c r="Q125" s="125"/>
    </row>
    <row r="126" spans="17:17" x14ac:dyDescent="0.2">
      <c r="Q126" s="125"/>
    </row>
    <row r="127" spans="17:17" x14ac:dyDescent="0.2">
      <c r="Q127" s="125"/>
    </row>
    <row r="128" spans="17:17" x14ac:dyDescent="0.2">
      <c r="Q128" s="125"/>
    </row>
    <row r="129" spans="17:17" x14ac:dyDescent="0.2">
      <c r="Q129" s="125"/>
    </row>
    <row r="130" spans="17:17" x14ac:dyDescent="0.2">
      <c r="Q130" s="125"/>
    </row>
    <row r="131" spans="17:17" x14ac:dyDescent="0.2">
      <c r="Q131" s="125"/>
    </row>
    <row r="132" spans="17:17" x14ac:dyDescent="0.2">
      <c r="Q132" s="125"/>
    </row>
    <row r="133" spans="17:17" x14ac:dyDescent="0.2">
      <c r="Q133" s="125"/>
    </row>
    <row r="134" spans="17:17" x14ac:dyDescent="0.2">
      <c r="Q134" s="125"/>
    </row>
    <row r="135" spans="17:17" x14ac:dyDescent="0.2">
      <c r="Q135" s="125"/>
    </row>
    <row r="136" spans="17:17" x14ac:dyDescent="0.2">
      <c r="Q136" s="125"/>
    </row>
    <row r="137" spans="17:17" x14ac:dyDescent="0.2">
      <c r="Q137" s="125"/>
    </row>
    <row r="138" spans="17:17" x14ac:dyDescent="0.2">
      <c r="Q138" s="125"/>
    </row>
    <row r="139" spans="17:17" x14ac:dyDescent="0.2">
      <c r="Q139" s="125"/>
    </row>
    <row r="140" spans="17:17" x14ac:dyDescent="0.2">
      <c r="Q140" s="125"/>
    </row>
    <row r="141" spans="17:17" x14ac:dyDescent="0.2">
      <c r="Q141" s="125"/>
    </row>
    <row r="142" spans="17:17" x14ac:dyDescent="0.2">
      <c r="Q142" s="125"/>
    </row>
    <row r="143" spans="17:17" x14ac:dyDescent="0.2">
      <c r="Q143" s="125"/>
    </row>
    <row r="144" spans="17:17" x14ac:dyDescent="0.2">
      <c r="Q144" s="125"/>
    </row>
    <row r="145" spans="17:17" x14ac:dyDescent="0.2">
      <c r="Q145" s="125"/>
    </row>
    <row r="146" spans="17:17" x14ac:dyDescent="0.2">
      <c r="Q146" s="125"/>
    </row>
    <row r="147" spans="17:17" x14ac:dyDescent="0.2">
      <c r="Q147" s="125"/>
    </row>
    <row r="148" spans="17:17" x14ac:dyDescent="0.2">
      <c r="Q148" s="125"/>
    </row>
    <row r="149" spans="17:17" x14ac:dyDescent="0.2">
      <c r="Q149" s="125"/>
    </row>
    <row r="150" spans="17:17" x14ac:dyDescent="0.2">
      <c r="Q150" s="125"/>
    </row>
    <row r="151" spans="17:17" x14ac:dyDescent="0.2">
      <c r="Q151" s="125"/>
    </row>
    <row r="152" spans="17:17" x14ac:dyDescent="0.2">
      <c r="Q152" s="125"/>
    </row>
    <row r="153" spans="17:17" x14ac:dyDescent="0.2">
      <c r="Q153" s="125"/>
    </row>
    <row r="154" spans="17:17" x14ac:dyDescent="0.2">
      <c r="Q154" s="125"/>
    </row>
    <row r="155" spans="17:17" x14ac:dyDescent="0.2">
      <c r="Q155" s="125"/>
    </row>
    <row r="156" spans="17:17" x14ac:dyDescent="0.2">
      <c r="Q156" s="125"/>
    </row>
    <row r="157" spans="17:17" x14ac:dyDescent="0.2">
      <c r="Q157" s="125"/>
    </row>
    <row r="158" spans="17:17" x14ac:dyDescent="0.2">
      <c r="Q158" s="125"/>
    </row>
    <row r="159" spans="17:17" x14ac:dyDescent="0.2">
      <c r="Q159" s="125"/>
    </row>
    <row r="160" spans="17:17" x14ac:dyDescent="0.2">
      <c r="Q160" s="125"/>
    </row>
    <row r="161" spans="17:17" x14ac:dyDescent="0.2">
      <c r="Q161" s="125"/>
    </row>
    <row r="162" spans="17:17" x14ac:dyDescent="0.2">
      <c r="Q162" s="125"/>
    </row>
    <row r="163" spans="17:17" x14ac:dyDescent="0.2">
      <c r="Q163" s="125"/>
    </row>
    <row r="164" spans="17:17" x14ac:dyDescent="0.2">
      <c r="Q164" s="125"/>
    </row>
    <row r="165" spans="17:17" x14ac:dyDescent="0.2">
      <c r="Q165" s="125"/>
    </row>
    <row r="166" spans="17:17" x14ac:dyDescent="0.2">
      <c r="Q166" s="125"/>
    </row>
    <row r="167" spans="17:17" x14ac:dyDescent="0.2">
      <c r="Q167" s="125"/>
    </row>
    <row r="168" spans="17:17" x14ac:dyDescent="0.2">
      <c r="Q168" s="125"/>
    </row>
    <row r="169" spans="17:17" x14ac:dyDescent="0.2">
      <c r="Q169" s="125"/>
    </row>
    <row r="170" spans="17:17" x14ac:dyDescent="0.2">
      <c r="Q170" s="125"/>
    </row>
    <row r="171" spans="17:17" x14ac:dyDescent="0.2">
      <c r="Q171" s="125"/>
    </row>
    <row r="172" spans="17:17" x14ac:dyDescent="0.2">
      <c r="Q172" s="125"/>
    </row>
    <row r="173" spans="17:17" x14ac:dyDescent="0.2">
      <c r="Q173" s="125"/>
    </row>
    <row r="174" spans="17:17" x14ac:dyDescent="0.2">
      <c r="Q174" s="125"/>
    </row>
    <row r="175" spans="17:17" x14ac:dyDescent="0.2">
      <c r="Q175" s="125"/>
    </row>
    <row r="176" spans="17:17" x14ac:dyDescent="0.2">
      <c r="Q176" s="125"/>
    </row>
    <row r="177" spans="17:17" x14ac:dyDescent="0.2">
      <c r="Q177" s="125"/>
    </row>
    <row r="178" spans="17:17" x14ac:dyDescent="0.2">
      <c r="Q178" s="125"/>
    </row>
    <row r="179" spans="17:17" x14ac:dyDescent="0.2">
      <c r="Q179" s="125"/>
    </row>
    <row r="180" spans="17:17" x14ac:dyDescent="0.2">
      <c r="Q180" s="125"/>
    </row>
    <row r="181" spans="17:17" x14ac:dyDescent="0.2">
      <c r="Q181" s="125"/>
    </row>
    <row r="182" spans="17:17" x14ac:dyDescent="0.2">
      <c r="Q182" s="125"/>
    </row>
    <row r="183" spans="17:17" x14ac:dyDescent="0.2">
      <c r="Q183" s="125"/>
    </row>
    <row r="184" spans="17:17" x14ac:dyDescent="0.2">
      <c r="Q184" s="125"/>
    </row>
    <row r="185" spans="17:17" x14ac:dyDescent="0.2">
      <c r="Q185" s="125"/>
    </row>
    <row r="186" spans="17:17" x14ac:dyDescent="0.2">
      <c r="Q186" s="125"/>
    </row>
    <row r="187" spans="17:17" x14ac:dyDescent="0.2">
      <c r="Q187" s="125"/>
    </row>
    <row r="188" spans="17:17" x14ac:dyDescent="0.2">
      <c r="Q188" s="125"/>
    </row>
    <row r="189" spans="17:17" x14ac:dyDescent="0.2">
      <c r="Q189" s="125"/>
    </row>
    <row r="190" spans="17:17" x14ac:dyDescent="0.2">
      <c r="Q190" s="125"/>
    </row>
    <row r="191" spans="17:17" x14ac:dyDescent="0.2">
      <c r="Q191" s="125"/>
    </row>
    <row r="192" spans="17:17" x14ac:dyDescent="0.2">
      <c r="Q192" s="125"/>
    </row>
    <row r="193" spans="17:17" x14ac:dyDescent="0.2">
      <c r="Q193" s="125"/>
    </row>
    <row r="194" spans="17:17" x14ac:dyDescent="0.2">
      <c r="Q194" s="125"/>
    </row>
    <row r="195" spans="17:17" x14ac:dyDescent="0.2">
      <c r="Q195" s="125"/>
    </row>
    <row r="196" spans="17:17" x14ac:dyDescent="0.2">
      <c r="Q196" s="125"/>
    </row>
    <row r="197" spans="17:17" x14ac:dyDescent="0.2">
      <c r="Q197" s="125"/>
    </row>
    <row r="198" spans="17:17" x14ac:dyDescent="0.2">
      <c r="Q198" s="125"/>
    </row>
    <row r="199" spans="17:17" x14ac:dyDescent="0.2">
      <c r="Q199" s="125"/>
    </row>
    <row r="200" spans="17:17" x14ac:dyDescent="0.2">
      <c r="Q200" s="125"/>
    </row>
    <row r="201" spans="17:17" x14ac:dyDescent="0.2">
      <c r="Q201" s="125"/>
    </row>
    <row r="202" spans="17:17" x14ac:dyDescent="0.2">
      <c r="Q202" s="125"/>
    </row>
    <row r="203" spans="17:17" x14ac:dyDescent="0.2">
      <c r="Q203" s="125"/>
    </row>
    <row r="204" spans="17:17" x14ac:dyDescent="0.2">
      <c r="Q204" s="125"/>
    </row>
    <row r="205" spans="17:17" x14ac:dyDescent="0.2">
      <c r="Q205" s="125"/>
    </row>
    <row r="206" spans="17:17" x14ac:dyDescent="0.2">
      <c r="Q206" s="125"/>
    </row>
    <row r="207" spans="17:17" x14ac:dyDescent="0.2">
      <c r="Q207" s="125"/>
    </row>
    <row r="208" spans="17:17" x14ac:dyDescent="0.2">
      <c r="Q208" s="125"/>
    </row>
    <row r="209" spans="17:17" x14ac:dyDescent="0.2">
      <c r="Q209" s="125"/>
    </row>
    <row r="210" spans="17:17" x14ac:dyDescent="0.2">
      <c r="Q210" s="125"/>
    </row>
    <row r="211" spans="17:17" x14ac:dyDescent="0.2">
      <c r="Q211" s="125"/>
    </row>
    <row r="212" spans="17:17" x14ac:dyDescent="0.2">
      <c r="Q212" s="125"/>
    </row>
    <row r="213" spans="17:17" x14ac:dyDescent="0.2">
      <c r="Q213" s="125"/>
    </row>
    <row r="214" spans="17:17" x14ac:dyDescent="0.2">
      <c r="Q214" s="125"/>
    </row>
    <row r="215" spans="17:17" x14ac:dyDescent="0.2">
      <c r="Q215" s="125"/>
    </row>
    <row r="216" spans="17:17" x14ac:dyDescent="0.2">
      <c r="Q216" s="125"/>
    </row>
    <row r="217" spans="17:17" x14ac:dyDescent="0.2">
      <c r="Q217" s="125"/>
    </row>
    <row r="218" spans="17:17" x14ac:dyDescent="0.2">
      <c r="Q218" s="125"/>
    </row>
    <row r="219" spans="17:17" x14ac:dyDescent="0.2">
      <c r="Q219" s="125"/>
    </row>
    <row r="220" spans="17:17" x14ac:dyDescent="0.2">
      <c r="Q220" s="125"/>
    </row>
    <row r="221" spans="17:17" x14ac:dyDescent="0.2">
      <c r="Q221" s="125"/>
    </row>
    <row r="222" spans="17:17" x14ac:dyDescent="0.2">
      <c r="Q222" s="125"/>
    </row>
    <row r="223" spans="17:17" x14ac:dyDescent="0.2">
      <c r="Q223" s="125"/>
    </row>
    <row r="224" spans="17:17" x14ac:dyDescent="0.2">
      <c r="Q224" s="125"/>
    </row>
    <row r="225" spans="17:17" x14ac:dyDescent="0.2">
      <c r="Q225" s="125"/>
    </row>
    <row r="226" spans="17:17" x14ac:dyDescent="0.2">
      <c r="Q226" s="125"/>
    </row>
    <row r="227" spans="17:17" x14ac:dyDescent="0.2">
      <c r="Q227" s="125"/>
    </row>
    <row r="228" spans="17:17" x14ac:dyDescent="0.2">
      <c r="Q228" s="125"/>
    </row>
    <row r="229" spans="17:17" x14ac:dyDescent="0.2">
      <c r="Q229" s="125"/>
    </row>
    <row r="230" spans="17:17" x14ac:dyDescent="0.2">
      <c r="Q230" s="125"/>
    </row>
    <row r="231" spans="17:17" x14ac:dyDescent="0.2">
      <c r="Q231" s="125"/>
    </row>
    <row r="232" spans="17:17" x14ac:dyDescent="0.2">
      <c r="Q232" s="125"/>
    </row>
    <row r="233" spans="17:17" x14ac:dyDescent="0.2">
      <c r="Q233" s="125"/>
    </row>
    <row r="234" spans="17:17" x14ac:dyDescent="0.2">
      <c r="Q234" s="125"/>
    </row>
    <row r="235" spans="17:17" x14ac:dyDescent="0.2">
      <c r="Q235" s="125"/>
    </row>
    <row r="236" spans="17:17" x14ac:dyDescent="0.2">
      <c r="Q236" s="125"/>
    </row>
    <row r="237" spans="17:17" x14ac:dyDescent="0.2">
      <c r="Q237" s="125"/>
    </row>
    <row r="238" spans="17:17" x14ac:dyDescent="0.2">
      <c r="Q238" s="125"/>
    </row>
    <row r="239" spans="17:17" x14ac:dyDescent="0.2">
      <c r="Q239" s="125"/>
    </row>
    <row r="240" spans="17:17" x14ac:dyDescent="0.2">
      <c r="Q240" s="125"/>
    </row>
    <row r="241" spans="17:17" x14ac:dyDescent="0.2">
      <c r="Q241" s="125"/>
    </row>
    <row r="242" spans="17:17" x14ac:dyDescent="0.2">
      <c r="Q242" s="125"/>
    </row>
    <row r="243" spans="17:17" x14ac:dyDescent="0.2">
      <c r="Q243" s="125"/>
    </row>
    <row r="244" spans="17:17" x14ac:dyDescent="0.2">
      <c r="Q244" s="125"/>
    </row>
    <row r="245" spans="17:17" x14ac:dyDescent="0.2">
      <c r="Q245" s="125"/>
    </row>
    <row r="246" spans="17:17" x14ac:dyDescent="0.2">
      <c r="Q246" s="125"/>
    </row>
    <row r="247" spans="17:17" x14ac:dyDescent="0.2">
      <c r="Q247" s="125"/>
    </row>
    <row r="248" spans="17:17" x14ac:dyDescent="0.2">
      <c r="Q248" s="125"/>
    </row>
    <row r="249" spans="17:17" x14ac:dyDescent="0.2">
      <c r="Q249" s="125"/>
    </row>
    <row r="250" spans="17:17" x14ac:dyDescent="0.2">
      <c r="Q250" s="125"/>
    </row>
    <row r="251" spans="17:17" x14ac:dyDescent="0.2">
      <c r="Q251" s="125"/>
    </row>
    <row r="252" spans="17:17" x14ac:dyDescent="0.2">
      <c r="Q252" s="125"/>
    </row>
    <row r="253" spans="17:17" x14ac:dyDescent="0.2">
      <c r="Q253" s="125"/>
    </row>
    <row r="254" spans="17:17" x14ac:dyDescent="0.2">
      <c r="Q254" s="125"/>
    </row>
    <row r="255" spans="17:17" x14ac:dyDescent="0.2">
      <c r="Q255" s="125"/>
    </row>
    <row r="256" spans="17:17" x14ac:dyDescent="0.2">
      <c r="Q256" s="125"/>
    </row>
    <row r="257" spans="17:17" x14ac:dyDescent="0.2">
      <c r="Q257" s="125"/>
    </row>
    <row r="258" spans="17:17" x14ac:dyDescent="0.2">
      <c r="Q258" s="125"/>
    </row>
    <row r="259" spans="17:17" x14ac:dyDescent="0.2">
      <c r="Q259" s="125"/>
    </row>
    <row r="260" spans="17:17" x14ac:dyDescent="0.2">
      <c r="Q260" s="125"/>
    </row>
    <row r="261" spans="17:17" x14ac:dyDescent="0.2">
      <c r="Q261" s="125"/>
    </row>
    <row r="262" spans="17:17" x14ac:dyDescent="0.2">
      <c r="Q262" s="125"/>
    </row>
    <row r="263" spans="17:17" x14ac:dyDescent="0.2">
      <c r="Q263" s="125"/>
    </row>
    <row r="264" spans="17:17" x14ac:dyDescent="0.2">
      <c r="Q264" s="125"/>
    </row>
    <row r="265" spans="17:17" x14ac:dyDescent="0.2">
      <c r="Q265" s="125"/>
    </row>
    <row r="266" spans="17:17" x14ac:dyDescent="0.2">
      <c r="Q266" s="125"/>
    </row>
    <row r="267" spans="17:17" x14ac:dyDescent="0.2">
      <c r="Q267" s="125"/>
    </row>
    <row r="268" spans="17:17" x14ac:dyDescent="0.2">
      <c r="Q268" s="125"/>
    </row>
    <row r="269" spans="17:17" x14ac:dyDescent="0.2">
      <c r="Q269" s="125"/>
    </row>
    <row r="270" spans="17:17" x14ac:dyDescent="0.2">
      <c r="Q270" s="125"/>
    </row>
    <row r="271" spans="17:17" x14ac:dyDescent="0.2">
      <c r="Q271" s="125"/>
    </row>
    <row r="272" spans="17:17" x14ac:dyDescent="0.2">
      <c r="Q272" s="125"/>
    </row>
    <row r="273" spans="17:17" x14ac:dyDescent="0.2">
      <c r="Q273" s="125"/>
    </row>
    <row r="274" spans="17:17" x14ac:dyDescent="0.2">
      <c r="Q274" s="125"/>
    </row>
    <row r="275" spans="17:17" x14ac:dyDescent="0.2">
      <c r="Q275" s="125"/>
    </row>
    <row r="276" spans="17:17" x14ac:dyDescent="0.2">
      <c r="Q276" s="125"/>
    </row>
    <row r="277" spans="17:17" x14ac:dyDescent="0.2">
      <c r="Q277" s="125"/>
    </row>
    <row r="278" spans="17:17" x14ac:dyDescent="0.2">
      <c r="Q278" s="125"/>
    </row>
    <row r="279" spans="17:17" x14ac:dyDescent="0.2">
      <c r="Q279" s="125"/>
    </row>
    <row r="280" spans="17:17" x14ac:dyDescent="0.2">
      <c r="Q280" s="125"/>
    </row>
    <row r="281" spans="17:17" x14ac:dyDescent="0.2">
      <c r="Q281" s="125"/>
    </row>
    <row r="282" spans="17:17" x14ac:dyDescent="0.2">
      <c r="Q282" s="125"/>
    </row>
    <row r="283" spans="17:17" x14ac:dyDescent="0.2">
      <c r="Q283" s="125"/>
    </row>
    <row r="284" spans="17:17" x14ac:dyDescent="0.2">
      <c r="Q284" s="125"/>
    </row>
    <row r="285" spans="17:17" x14ac:dyDescent="0.2">
      <c r="Q285" s="125"/>
    </row>
    <row r="286" spans="17:17" x14ac:dyDescent="0.2">
      <c r="Q286" s="125"/>
    </row>
    <row r="287" spans="17:17" x14ac:dyDescent="0.2">
      <c r="Q287" s="125"/>
    </row>
    <row r="288" spans="17:17" x14ac:dyDescent="0.2">
      <c r="Q288" s="125"/>
    </row>
    <row r="289" spans="17:17" x14ac:dyDescent="0.2">
      <c r="Q289" s="125"/>
    </row>
    <row r="290" spans="17:17" x14ac:dyDescent="0.2">
      <c r="Q290" s="125"/>
    </row>
    <row r="291" spans="17:17" x14ac:dyDescent="0.2">
      <c r="Q291" s="125"/>
    </row>
    <row r="292" spans="17:17" x14ac:dyDescent="0.2">
      <c r="Q292" s="125"/>
    </row>
    <row r="293" spans="17:17" x14ac:dyDescent="0.2">
      <c r="Q293" s="125"/>
    </row>
    <row r="294" spans="17:17" x14ac:dyDescent="0.2">
      <c r="Q294" s="125"/>
    </row>
    <row r="295" spans="17:17" x14ac:dyDescent="0.2">
      <c r="Q295" s="125"/>
    </row>
    <row r="296" spans="17:17" x14ac:dyDescent="0.2">
      <c r="Q296" s="125"/>
    </row>
    <row r="297" spans="17:17" x14ac:dyDescent="0.2">
      <c r="Q297" s="125"/>
    </row>
    <row r="298" spans="17:17" x14ac:dyDescent="0.2">
      <c r="Q298" s="125"/>
    </row>
    <row r="299" spans="17:17" x14ac:dyDescent="0.2">
      <c r="Q299" s="125"/>
    </row>
    <row r="300" spans="17:17" x14ac:dyDescent="0.2">
      <c r="Q300" s="125"/>
    </row>
    <row r="301" spans="17:17" x14ac:dyDescent="0.2">
      <c r="Q301" s="125"/>
    </row>
    <row r="302" spans="17:17" x14ac:dyDescent="0.2">
      <c r="Q302" s="125"/>
    </row>
    <row r="303" spans="17:17" x14ac:dyDescent="0.2">
      <c r="Q303" s="125"/>
    </row>
    <row r="304" spans="17:17" x14ac:dyDescent="0.2">
      <c r="Q304" s="125"/>
    </row>
    <row r="305" spans="17:17" x14ac:dyDescent="0.2">
      <c r="Q305" s="125"/>
    </row>
    <row r="306" spans="17:17" x14ac:dyDescent="0.2">
      <c r="Q306" s="125"/>
    </row>
    <row r="307" spans="17:17" x14ac:dyDescent="0.2">
      <c r="Q307" s="125"/>
    </row>
    <row r="308" spans="17:17" x14ac:dyDescent="0.2">
      <c r="Q308" s="125"/>
    </row>
    <row r="309" spans="17:17" x14ac:dyDescent="0.2">
      <c r="Q309" s="125"/>
    </row>
    <row r="310" spans="17:17" x14ac:dyDescent="0.2">
      <c r="Q310" s="125"/>
    </row>
    <row r="311" spans="17:17" x14ac:dyDescent="0.2">
      <c r="Q311" s="125"/>
    </row>
    <row r="312" spans="17:17" x14ac:dyDescent="0.2">
      <c r="Q312" s="125"/>
    </row>
    <row r="313" spans="17:17" x14ac:dyDescent="0.2">
      <c r="Q313" s="125"/>
    </row>
    <row r="314" spans="17:17" x14ac:dyDescent="0.2">
      <c r="Q314" s="125"/>
    </row>
    <row r="315" spans="17:17" x14ac:dyDescent="0.2">
      <c r="Q315" s="125"/>
    </row>
    <row r="316" spans="17:17" x14ac:dyDescent="0.2">
      <c r="Q316" s="125"/>
    </row>
    <row r="317" spans="17:17" x14ac:dyDescent="0.2">
      <c r="Q317" s="125"/>
    </row>
    <row r="318" spans="17:17" x14ac:dyDescent="0.2">
      <c r="Q318" s="125"/>
    </row>
    <row r="319" spans="17:17" x14ac:dyDescent="0.2">
      <c r="Q319" s="125"/>
    </row>
    <row r="320" spans="17:17" x14ac:dyDescent="0.2">
      <c r="Q320" s="125"/>
    </row>
    <row r="321" spans="17:17" x14ac:dyDescent="0.2">
      <c r="Q321" s="125"/>
    </row>
    <row r="322" spans="17:17" x14ac:dyDescent="0.2">
      <c r="Q322" s="125"/>
    </row>
    <row r="323" spans="17:17" x14ac:dyDescent="0.2">
      <c r="Q323" s="125"/>
    </row>
    <row r="324" spans="17:17" x14ac:dyDescent="0.2">
      <c r="Q324" s="125"/>
    </row>
    <row r="325" spans="17:17" x14ac:dyDescent="0.2">
      <c r="Q325" s="125"/>
    </row>
    <row r="326" spans="17:17" x14ac:dyDescent="0.2">
      <c r="Q326" s="125"/>
    </row>
    <row r="327" spans="17:17" x14ac:dyDescent="0.2">
      <c r="Q327" s="125"/>
    </row>
    <row r="328" spans="17:17" x14ac:dyDescent="0.2">
      <c r="Q328" s="125"/>
    </row>
    <row r="329" spans="17:17" x14ac:dyDescent="0.2">
      <c r="Q329" s="125"/>
    </row>
    <row r="330" spans="17:17" x14ac:dyDescent="0.2">
      <c r="Q330" s="125"/>
    </row>
    <row r="331" spans="17:17" x14ac:dyDescent="0.2">
      <c r="Q331" s="125"/>
    </row>
    <row r="332" spans="17:17" x14ac:dyDescent="0.2">
      <c r="Q332" s="125"/>
    </row>
    <row r="333" spans="17:17" x14ac:dyDescent="0.2">
      <c r="Q333" s="125"/>
    </row>
    <row r="334" spans="17:17" x14ac:dyDescent="0.2">
      <c r="Q334" s="125"/>
    </row>
    <row r="335" spans="17:17" x14ac:dyDescent="0.2">
      <c r="Q335" s="125"/>
    </row>
    <row r="336" spans="17:17" x14ac:dyDescent="0.2">
      <c r="Q336" s="125"/>
    </row>
    <row r="337" spans="17:17" x14ac:dyDescent="0.2">
      <c r="Q337" s="125"/>
    </row>
    <row r="338" spans="17:17" x14ac:dyDescent="0.2">
      <c r="Q338" s="125"/>
    </row>
    <row r="339" spans="17:17" x14ac:dyDescent="0.2">
      <c r="Q339" s="125"/>
    </row>
    <row r="340" spans="17:17" x14ac:dyDescent="0.2">
      <c r="Q340" s="125"/>
    </row>
    <row r="341" spans="17:17" x14ac:dyDescent="0.2">
      <c r="Q341" s="125"/>
    </row>
    <row r="342" spans="17:17" x14ac:dyDescent="0.2">
      <c r="Q342" s="125"/>
    </row>
    <row r="343" spans="17:17" x14ac:dyDescent="0.2">
      <c r="Q343" s="125"/>
    </row>
    <row r="344" spans="17:17" x14ac:dyDescent="0.2">
      <c r="Q344" s="125"/>
    </row>
    <row r="345" spans="17:17" x14ac:dyDescent="0.2">
      <c r="Q345" s="125"/>
    </row>
    <row r="346" spans="17:17" x14ac:dyDescent="0.2">
      <c r="Q346" s="125"/>
    </row>
    <row r="347" spans="17:17" x14ac:dyDescent="0.2">
      <c r="Q347" s="125"/>
    </row>
    <row r="348" spans="17:17" x14ac:dyDescent="0.2">
      <c r="Q348" s="125"/>
    </row>
    <row r="349" spans="17:17" x14ac:dyDescent="0.2">
      <c r="Q349" s="125"/>
    </row>
    <row r="350" spans="17:17" x14ac:dyDescent="0.2">
      <c r="Q350" s="125"/>
    </row>
    <row r="351" spans="17:17" x14ac:dyDescent="0.2">
      <c r="Q351" s="125"/>
    </row>
    <row r="352" spans="17:17" x14ac:dyDescent="0.2">
      <c r="Q352" s="125"/>
    </row>
    <row r="353" spans="17:17" x14ac:dyDescent="0.2">
      <c r="Q353" s="125"/>
    </row>
    <row r="354" spans="17:17" x14ac:dyDescent="0.2">
      <c r="Q354" s="125"/>
    </row>
    <row r="355" spans="17:17" x14ac:dyDescent="0.2">
      <c r="Q355" s="125"/>
    </row>
    <row r="356" spans="17:17" x14ac:dyDescent="0.2">
      <c r="Q356" s="125"/>
    </row>
    <row r="357" spans="17:17" x14ac:dyDescent="0.2">
      <c r="Q357" s="125"/>
    </row>
    <row r="358" spans="17:17" x14ac:dyDescent="0.2">
      <c r="Q358" s="125"/>
    </row>
    <row r="359" spans="17:17" x14ac:dyDescent="0.2">
      <c r="Q359" s="125"/>
    </row>
    <row r="360" spans="17:17" x14ac:dyDescent="0.2">
      <c r="Q360" s="125"/>
    </row>
    <row r="361" spans="17:17" x14ac:dyDescent="0.2">
      <c r="Q361" s="125"/>
    </row>
    <row r="362" spans="17:17" x14ac:dyDescent="0.2">
      <c r="Q362" s="125"/>
    </row>
    <row r="363" spans="17:17" x14ac:dyDescent="0.2">
      <c r="Q363" s="125"/>
    </row>
    <row r="364" spans="17:17" x14ac:dyDescent="0.2">
      <c r="Q364" s="125"/>
    </row>
    <row r="365" spans="17:17" x14ac:dyDescent="0.2">
      <c r="Q365" s="125"/>
    </row>
    <row r="366" spans="17:17" x14ac:dyDescent="0.2">
      <c r="Q366" s="125"/>
    </row>
    <row r="367" spans="17:17" x14ac:dyDescent="0.2">
      <c r="Q367" s="125"/>
    </row>
    <row r="368" spans="17:17" x14ac:dyDescent="0.2">
      <c r="Q368" s="125"/>
    </row>
    <row r="369" spans="17:17" x14ac:dyDescent="0.2">
      <c r="Q369" s="125"/>
    </row>
    <row r="370" spans="17:17" x14ac:dyDescent="0.2">
      <c r="Q370" s="125"/>
    </row>
    <row r="371" spans="17:17" x14ac:dyDescent="0.2">
      <c r="Q371" s="125"/>
    </row>
    <row r="372" spans="17:17" x14ac:dyDescent="0.2">
      <c r="Q372" s="125"/>
    </row>
    <row r="373" spans="17:17" x14ac:dyDescent="0.2">
      <c r="Q373" s="125"/>
    </row>
    <row r="374" spans="17:17" x14ac:dyDescent="0.2">
      <c r="Q374" s="125"/>
    </row>
    <row r="375" spans="17:17" x14ac:dyDescent="0.2">
      <c r="Q375" s="125"/>
    </row>
    <row r="376" spans="17:17" x14ac:dyDescent="0.2">
      <c r="Q376" s="125"/>
    </row>
    <row r="377" spans="17:17" x14ac:dyDescent="0.2">
      <c r="Q377" s="125"/>
    </row>
    <row r="378" spans="17:17" x14ac:dyDescent="0.2">
      <c r="Q378" s="125"/>
    </row>
    <row r="379" spans="17:17" x14ac:dyDescent="0.2">
      <c r="Q379" s="125"/>
    </row>
    <row r="380" spans="17:17" x14ac:dyDescent="0.2">
      <c r="Q380" s="125"/>
    </row>
    <row r="381" spans="17:17" x14ac:dyDescent="0.2">
      <c r="Q381" s="125"/>
    </row>
    <row r="382" spans="17:17" x14ac:dyDescent="0.2">
      <c r="Q382" s="125"/>
    </row>
    <row r="383" spans="17:17" x14ac:dyDescent="0.2">
      <c r="Q383" s="125"/>
    </row>
    <row r="384" spans="17:17" x14ac:dyDescent="0.2">
      <c r="Q384" s="125"/>
    </row>
    <row r="385" spans="17:17" x14ac:dyDescent="0.2">
      <c r="Q385" s="125"/>
    </row>
    <row r="386" spans="17:17" x14ac:dyDescent="0.2">
      <c r="Q386" s="125"/>
    </row>
    <row r="387" spans="17:17" x14ac:dyDescent="0.2">
      <c r="Q387" s="125"/>
    </row>
    <row r="388" spans="17:17" x14ac:dyDescent="0.2">
      <c r="Q388" s="125"/>
    </row>
    <row r="389" spans="17:17" x14ac:dyDescent="0.2">
      <c r="Q389" s="125"/>
    </row>
    <row r="390" spans="17:17" x14ac:dyDescent="0.2">
      <c r="Q390" s="125"/>
    </row>
    <row r="391" spans="17:17" x14ac:dyDescent="0.2">
      <c r="Q391" s="125"/>
    </row>
    <row r="392" spans="17:17" x14ac:dyDescent="0.2">
      <c r="Q392" s="125"/>
    </row>
    <row r="393" spans="17:17" x14ac:dyDescent="0.2">
      <c r="Q393" s="125"/>
    </row>
    <row r="394" spans="17:17" x14ac:dyDescent="0.2">
      <c r="Q394" s="125"/>
    </row>
    <row r="395" spans="17:17" x14ac:dyDescent="0.2">
      <c r="Q395" s="125"/>
    </row>
    <row r="396" spans="17:17" x14ac:dyDescent="0.2">
      <c r="Q396" s="125"/>
    </row>
    <row r="397" spans="17:17" x14ac:dyDescent="0.2">
      <c r="Q397" s="125"/>
    </row>
    <row r="398" spans="17:17" x14ac:dyDescent="0.2">
      <c r="Q398" s="125"/>
    </row>
    <row r="399" spans="17:17" x14ac:dyDescent="0.2">
      <c r="Q399" s="125"/>
    </row>
    <row r="400" spans="17:17" x14ac:dyDescent="0.2">
      <c r="Q400" s="125"/>
    </row>
    <row r="401" spans="17:17" x14ac:dyDescent="0.2">
      <c r="Q401" s="125"/>
    </row>
    <row r="402" spans="17:17" x14ac:dyDescent="0.2">
      <c r="Q402" s="125"/>
    </row>
    <row r="403" spans="17:17" x14ac:dyDescent="0.2">
      <c r="Q403" s="125"/>
    </row>
    <row r="404" spans="17:17" x14ac:dyDescent="0.2">
      <c r="Q404" s="125"/>
    </row>
    <row r="405" spans="17:17" x14ac:dyDescent="0.2">
      <c r="Q405" s="125"/>
    </row>
    <row r="406" spans="17:17" x14ac:dyDescent="0.2">
      <c r="Q406" s="125"/>
    </row>
  </sheetData>
  <mergeCells count="1">
    <mergeCell ref="M1:O1"/>
  </mergeCells>
  <hyperlinks>
    <hyperlink ref="A2" location="FEO!A1" display="terug" xr:uid="{B417516B-A65B-4ADE-B71D-D66E607FC94D}"/>
  </hyperlink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A2556-476E-4E36-B8C5-3671636DD7DB}">
  <sheetPr>
    <tabColor rgb="FFFFC000"/>
  </sheetPr>
  <dimension ref="A1:I51"/>
  <sheetViews>
    <sheetView workbookViewId="0">
      <selection activeCell="B51" sqref="B51"/>
    </sheetView>
  </sheetViews>
  <sheetFormatPr defaultRowHeight="10.199999999999999" x14ac:dyDescent="0.2"/>
  <cols>
    <col min="1" max="1" width="27.25" customWidth="1"/>
    <col min="2" max="9" width="17.125" customWidth="1"/>
    <col min="11" max="11" width="14.625" bestFit="1" customWidth="1"/>
  </cols>
  <sheetData>
    <row r="1" spans="1:9" ht="16.2" x14ac:dyDescent="0.3">
      <c r="A1" s="51" t="s">
        <v>311</v>
      </c>
      <c r="F1" s="144" t="s">
        <v>196</v>
      </c>
      <c r="G1" s="413" t="s">
        <v>94</v>
      </c>
      <c r="H1" s="413"/>
      <c r="I1" s="413"/>
    </row>
    <row r="2" spans="1:9" x14ac:dyDescent="0.2">
      <c r="A2" s="58" t="s">
        <v>197</v>
      </c>
      <c r="G2" s="237" t="str">
        <f>"Versie ("&amp;Legenda!$C$11&amp;")"</f>
        <v>Versie (1)</v>
      </c>
      <c r="H2" s="250">
        <f>Legenda!$B$11</f>
        <v>46105</v>
      </c>
      <c r="I2" s="307">
        <f>Legenda!$D$11</f>
        <v>0</v>
      </c>
    </row>
    <row r="3" spans="1:9" ht="10.8" thickBot="1" x14ac:dyDescent="0.25">
      <c r="A3" s="58"/>
    </row>
    <row r="4" spans="1:9" ht="46.2" thickBot="1" x14ac:dyDescent="0.25">
      <c r="A4" s="159" t="s">
        <v>312</v>
      </c>
      <c r="B4" s="160" t="s">
        <v>349</v>
      </c>
      <c r="C4" s="160"/>
      <c r="D4" s="60"/>
      <c r="E4" s="160"/>
      <c r="F4" s="60"/>
      <c r="G4" s="60"/>
      <c r="H4" s="60"/>
      <c r="I4" s="60"/>
    </row>
    <row r="5" spans="1:9" ht="12" thickBot="1" x14ac:dyDescent="0.25">
      <c r="A5" s="49" t="s">
        <v>313</v>
      </c>
      <c r="B5" s="158"/>
      <c r="C5" s="158"/>
      <c r="D5" s="158"/>
      <c r="E5" s="158"/>
      <c r="F5" s="158"/>
      <c r="G5" s="158"/>
      <c r="H5" s="158"/>
      <c r="I5" s="158"/>
    </row>
    <row r="6" spans="1:9" ht="12" thickBot="1" x14ac:dyDescent="0.25">
      <c r="A6" s="209" t="s">
        <v>284</v>
      </c>
      <c r="B6" s="161"/>
      <c r="C6" s="61"/>
      <c r="D6" s="61"/>
      <c r="E6" s="61"/>
      <c r="F6" s="61"/>
      <c r="G6" s="61"/>
      <c r="H6" s="61"/>
      <c r="I6" s="61"/>
    </row>
    <row r="7" spans="1:9" ht="12" thickBot="1" x14ac:dyDescent="0.25">
      <c r="A7" s="209" t="s">
        <v>245</v>
      </c>
      <c r="B7" s="61"/>
      <c r="C7" s="61"/>
      <c r="D7" s="61"/>
      <c r="E7" s="61"/>
      <c r="F7" s="62"/>
      <c r="G7" s="62"/>
      <c r="H7" s="62"/>
      <c r="I7" s="62"/>
    </row>
    <row r="8" spans="1:9" ht="12" thickBot="1" x14ac:dyDescent="0.25">
      <c r="A8" s="209" t="s">
        <v>245</v>
      </c>
      <c r="B8" s="61"/>
      <c r="C8" s="61"/>
      <c r="D8" s="61"/>
      <c r="E8" s="61"/>
      <c r="F8" s="62"/>
      <c r="G8" s="62"/>
      <c r="H8" s="62"/>
      <c r="I8" s="62"/>
    </row>
    <row r="9" spans="1:9" ht="12" thickBot="1" x14ac:dyDescent="0.25">
      <c r="A9" s="209" t="s">
        <v>245</v>
      </c>
      <c r="B9" s="61"/>
      <c r="C9" s="61"/>
      <c r="D9" s="61"/>
      <c r="E9" s="61"/>
      <c r="F9" s="62"/>
      <c r="G9" s="62"/>
      <c r="H9" s="62"/>
      <c r="I9" s="62"/>
    </row>
    <row r="10" spans="1:9" ht="12" thickBot="1" x14ac:dyDescent="0.25">
      <c r="A10" s="209" t="s">
        <v>245</v>
      </c>
      <c r="B10" s="61"/>
      <c r="C10" s="61"/>
      <c r="D10" s="61"/>
      <c r="E10" s="61"/>
      <c r="F10" s="62"/>
      <c r="G10" s="62"/>
      <c r="H10" s="62"/>
      <c r="I10" s="62"/>
    </row>
    <row r="11" spans="1:9" ht="12" thickBot="1" x14ac:dyDescent="0.25">
      <c r="A11" s="209" t="s">
        <v>245</v>
      </c>
      <c r="B11" s="61"/>
      <c r="C11" s="61"/>
      <c r="D11" s="61"/>
      <c r="E11" s="61"/>
      <c r="F11" s="62"/>
      <c r="G11" s="62"/>
      <c r="H11" s="62"/>
      <c r="I11" s="62"/>
    </row>
    <row r="12" spans="1:9" ht="12" thickBot="1" x14ac:dyDescent="0.25">
      <c r="A12" s="209" t="s">
        <v>245</v>
      </c>
      <c r="B12" s="61"/>
      <c r="C12" s="61"/>
      <c r="D12" s="61"/>
      <c r="E12" s="61"/>
      <c r="F12" s="63"/>
      <c r="G12" s="63"/>
      <c r="H12" s="63"/>
      <c r="I12" s="63"/>
    </row>
    <row r="13" spans="1:9" ht="12" thickBot="1" x14ac:dyDescent="0.25">
      <c r="A13" s="209" t="s">
        <v>245</v>
      </c>
      <c r="B13" s="61"/>
      <c r="C13" s="61"/>
      <c r="D13" s="61"/>
      <c r="E13" s="61"/>
      <c r="F13" s="63"/>
      <c r="G13" s="63"/>
      <c r="H13" s="63"/>
      <c r="I13" s="63"/>
    </row>
    <row r="14" spans="1:9" ht="12" thickBot="1" x14ac:dyDescent="0.25">
      <c r="A14" s="209" t="s">
        <v>245</v>
      </c>
      <c r="B14" s="61"/>
      <c r="C14" s="61"/>
      <c r="D14" s="61"/>
      <c r="E14" s="61"/>
      <c r="F14" s="63"/>
      <c r="G14" s="63"/>
      <c r="H14" s="63"/>
      <c r="I14" s="63"/>
    </row>
    <row r="15" spans="1:9" ht="12" thickBot="1" x14ac:dyDescent="0.25">
      <c r="A15" s="209"/>
      <c r="B15" s="61"/>
      <c r="C15" s="61"/>
      <c r="D15" s="61"/>
      <c r="E15" s="61"/>
      <c r="F15" s="63"/>
      <c r="G15" s="63"/>
      <c r="H15" s="63"/>
      <c r="I15" s="63"/>
    </row>
    <row r="16" spans="1:9" ht="12" thickBot="1" x14ac:dyDescent="0.25">
      <c r="A16" s="209"/>
      <c r="B16" s="61"/>
      <c r="C16" s="61"/>
      <c r="D16" s="61"/>
      <c r="E16" s="61"/>
      <c r="F16" s="63"/>
      <c r="G16" s="63"/>
      <c r="H16" s="63"/>
      <c r="I16" s="63"/>
    </row>
    <row r="17" spans="1:9" ht="12" thickBot="1" x14ac:dyDescent="0.25">
      <c r="A17" s="209"/>
      <c r="B17" s="61"/>
      <c r="C17" s="61"/>
      <c r="D17" s="61"/>
      <c r="E17" s="61"/>
      <c r="F17" s="63"/>
      <c r="G17" s="63"/>
      <c r="H17" s="63"/>
      <c r="I17" s="63"/>
    </row>
    <row r="18" spans="1:9" ht="12" thickBot="1" x14ac:dyDescent="0.25">
      <c r="A18" s="209"/>
      <c r="B18" s="61"/>
      <c r="C18" s="61"/>
      <c r="D18" s="61"/>
      <c r="E18" s="61"/>
      <c r="F18" s="63"/>
      <c r="G18" s="63"/>
      <c r="H18" s="63"/>
      <c r="I18" s="63"/>
    </row>
    <row r="19" spans="1:9" ht="12" thickBot="1" x14ac:dyDescent="0.25">
      <c r="A19" s="209"/>
      <c r="B19" s="61"/>
      <c r="C19" s="61"/>
      <c r="D19" s="61"/>
      <c r="E19" s="61"/>
      <c r="F19" s="63"/>
      <c r="G19" s="63"/>
      <c r="H19" s="63"/>
      <c r="I19" s="63"/>
    </row>
    <row r="20" spans="1:9" ht="12" thickBot="1" x14ac:dyDescent="0.25">
      <c r="A20" s="209"/>
      <c r="B20" s="61"/>
      <c r="C20" s="61"/>
      <c r="D20" s="61"/>
      <c r="E20" s="61"/>
      <c r="F20" s="63"/>
      <c r="G20" s="63"/>
      <c r="H20" s="63"/>
      <c r="I20" s="63"/>
    </row>
    <row r="21" spans="1:9" ht="12" thickBot="1" x14ac:dyDescent="0.25">
      <c r="A21" s="209"/>
      <c r="B21" s="61"/>
      <c r="C21" s="61"/>
      <c r="D21" s="61"/>
      <c r="E21" s="61"/>
      <c r="F21" s="63"/>
      <c r="G21" s="63"/>
      <c r="H21" s="63"/>
      <c r="I21" s="63"/>
    </row>
    <row r="22" spans="1:9" ht="12" thickBot="1" x14ac:dyDescent="0.25">
      <c r="A22" s="209"/>
      <c r="B22" s="61"/>
      <c r="C22" s="61"/>
      <c r="D22" s="61"/>
      <c r="E22" s="61"/>
      <c r="F22" s="63"/>
      <c r="G22" s="63"/>
      <c r="H22" s="63"/>
      <c r="I22" s="63"/>
    </row>
    <row r="23" spans="1:9" ht="12" thickBot="1" x14ac:dyDescent="0.25">
      <c r="A23" s="209"/>
      <c r="B23" s="61"/>
      <c r="C23" s="61"/>
      <c r="D23" s="61"/>
      <c r="E23" s="61"/>
      <c r="F23" s="63"/>
      <c r="G23" s="63"/>
      <c r="H23" s="63"/>
      <c r="I23" s="63"/>
    </row>
    <row r="24" spans="1:9" ht="12" thickBot="1" x14ac:dyDescent="0.25">
      <c r="A24" s="209"/>
      <c r="B24" s="61"/>
      <c r="C24" s="61"/>
      <c r="D24" s="61"/>
      <c r="E24" s="61"/>
      <c r="F24" s="63"/>
      <c r="G24" s="63"/>
      <c r="H24" s="63"/>
      <c r="I24" s="63"/>
    </row>
    <row r="25" spans="1:9" ht="12" thickBot="1" x14ac:dyDescent="0.25">
      <c r="A25" s="209"/>
      <c r="B25" s="62"/>
      <c r="C25" s="62"/>
      <c r="D25" s="62"/>
      <c r="E25" s="62"/>
      <c r="F25" s="63"/>
      <c r="G25" s="63"/>
      <c r="H25" s="63"/>
      <c r="I25" s="63"/>
    </row>
    <row r="26" spans="1:9" ht="12" thickBot="1" x14ac:dyDescent="0.25">
      <c r="A26" s="209"/>
      <c r="B26" s="62"/>
      <c r="C26" s="62"/>
      <c r="D26" s="62"/>
      <c r="E26" s="62"/>
      <c r="F26" s="63"/>
      <c r="G26" s="63"/>
      <c r="H26" s="63"/>
      <c r="I26" s="63"/>
    </row>
    <row r="27" spans="1:9" ht="12" thickBot="1" x14ac:dyDescent="0.25">
      <c r="A27" s="209"/>
      <c r="B27" s="62"/>
      <c r="C27" s="62"/>
      <c r="D27" s="62"/>
      <c r="E27" s="62"/>
      <c r="F27" s="63"/>
      <c r="G27" s="63"/>
      <c r="H27" s="63"/>
      <c r="I27" s="63"/>
    </row>
    <row r="28" spans="1:9" ht="12" thickBot="1" x14ac:dyDescent="0.25">
      <c r="A28" s="49" t="s">
        <v>314</v>
      </c>
      <c r="B28" s="62"/>
      <c r="C28" s="62"/>
      <c r="D28" s="62"/>
      <c r="E28" s="62"/>
      <c r="F28" s="63"/>
      <c r="G28" s="63"/>
      <c r="H28" s="63"/>
      <c r="I28" s="63"/>
    </row>
    <row r="29" spans="1:9" ht="12" thickBot="1" x14ac:dyDescent="0.25">
      <c r="A29" s="82" t="s">
        <v>315</v>
      </c>
      <c r="B29" s="207">
        <f>(SUM(B6:B27)-B28)</f>
        <v>0</v>
      </c>
      <c r="C29" s="207">
        <f t="shared" ref="C29:I29" si="0">(SUM(C6:C27)-C28)</f>
        <v>0</v>
      </c>
      <c r="D29" s="207">
        <f t="shared" si="0"/>
        <v>0</v>
      </c>
      <c r="E29" s="207">
        <f t="shared" si="0"/>
        <v>0</v>
      </c>
      <c r="F29" s="207">
        <f t="shared" si="0"/>
        <v>0</v>
      </c>
      <c r="G29" s="207">
        <f t="shared" si="0"/>
        <v>0</v>
      </c>
      <c r="H29" s="207">
        <f t="shared" si="0"/>
        <v>0</v>
      </c>
      <c r="I29" s="207">
        <f t="shared" si="0"/>
        <v>0</v>
      </c>
    </row>
    <row r="30" spans="1:9" ht="12" thickBot="1" x14ac:dyDescent="0.25">
      <c r="A30" s="49" t="s">
        <v>316</v>
      </c>
      <c r="B30" s="314">
        <v>46950</v>
      </c>
      <c r="C30" s="314">
        <v>46950</v>
      </c>
      <c r="D30" s="314">
        <v>46950</v>
      </c>
      <c r="E30" s="314">
        <v>46950</v>
      </c>
      <c r="F30" s="314">
        <v>46950</v>
      </c>
      <c r="G30" s="314">
        <v>46950</v>
      </c>
      <c r="H30" s="314">
        <v>46950</v>
      </c>
      <c r="I30" s="314">
        <v>46950</v>
      </c>
    </row>
    <row r="31" spans="1:9" ht="23.4" thickBot="1" x14ac:dyDescent="0.25">
      <c r="A31" s="49" t="s">
        <v>317</v>
      </c>
      <c r="B31" s="313">
        <v>47118</v>
      </c>
      <c r="C31" s="313">
        <v>47118</v>
      </c>
      <c r="D31" s="313">
        <v>47118</v>
      </c>
      <c r="E31" s="313">
        <v>47118</v>
      </c>
      <c r="F31" s="313">
        <v>47118</v>
      </c>
      <c r="G31" s="313">
        <v>47118</v>
      </c>
      <c r="H31" s="313">
        <v>47118</v>
      </c>
      <c r="I31" s="313">
        <v>47118</v>
      </c>
    </row>
    <row r="32" spans="1:9" ht="34.799999999999997" thickBot="1" x14ac:dyDescent="0.25">
      <c r="A32" s="49" t="s">
        <v>318</v>
      </c>
      <c r="B32" s="86">
        <f t="shared" ref="B32:E32" si="1">DATEDIF(B30,B31,"D")</f>
        <v>168</v>
      </c>
      <c r="C32" s="86">
        <f t="shared" si="1"/>
        <v>168</v>
      </c>
      <c r="D32" s="86">
        <f t="shared" si="1"/>
        <v>168</v>
      </c>
      <c r="E32" s="86">
        <f t="shared" si="1"/>
        <v>168</v>
      </c>
      <c r="F32" s="86">
        <f t="shared" ref="F32:I32" si="2">DATEDIF(F30,F31,"D")</f>
        <v>168</v>
      </c>
      <c r="G32" s="86">
        <f t="shared" si="2"/>
        <v>168</v>
      </c>
      <c r="H32" s="86">
        <f t="shared" si="2"/>
        <v>168</v>
      </c>
      <c r="I32" s="86">
        <f t="shared" si="2"/>
        <v>168</v>
      </c>
    </row>
    <row r="33" spans="1:9" ht="12" thickBot="1" x14ac:dyDescent="0.25">
      <c r="A33" s="49" t="s">
        <v>225</v>
      </c>
      <c r="B33" s="50">
        <f>IFERROR(B29/B32,0)</f>
        <v>0</v>
      </c>
      <c r="C33" s="50">
        <f>IFERROR(C29/C32,0)</f>
        <v>0</v>
      </c>
      <c r="D33" s="50">
        <f>IFERROR(D29/D32,0)</f>
        <v>0</v>
      </c>
      <c r="E33" s="50">
        <f>IFERROR(E29/E32,0)</f>
        <v>0</v>
      </c>
      <c r="F33" s="50">
        <f t="shared" ref="F33:I33" si="3">IFERROR(F29/F32,0)</f>
        <v>0</v>
      </c>
      <c r="G33" s="50">
        <f t="shared" si="3"/>
        <v>0</v>
      </c>
      <c r="H33" s="50">
        <f t="shared" si="3"/>
        <v>0</v>
      </c>
      <c r="I33" s="50">
        <f t="shared" si="3"/>
        <v>0</v>
      </c>
    </row>
    <row r="34" spans="1:9" ht="11.4" x14ac:dyDescent="0.2">
      <c r="A34" s="52"/>
      <c r="B34" s="157"/>
      <c r="C34" s="157"/>
      <c r="D34" s="157"/>
      <c r="E34" s="157"/>
      <c r="F34" s="157"/>
      <c r="G34" s="157"/>
      <c r="H34" s="157"/>
      <c r="I34" s="157"/>
    </row>
    <row r="35" spans="1:9" ht="11.4" x14ac:dyDescent="0.2">
      <c r="A35" s="52"/>
      <c r="B35" s="157"/>
      <c r="C35" s="157"/>
      <c r="D35" s="157"/>
      <c r="E35" s="157"/>
      <c r="F35" s="157"/>
      <c r="G35" s="157"/>
      <c r="H35" s="157"/>
      <c r="I35" s="157"/>
    </row>
    <row r="37" spans="1:9" ht="12" thickBot="1" x14ac:dyDescent="0.25">
      <c r="A37" s="52" t="s">
        <v>226</v>
      </c>
      <c r="E37" s="125"/>
    </row>
    <row r="38" spans="1:9" ht="12" thickBot="1" x14ac:dyDescent="0.25">
      <c r="A38" s="53">
        <v>2027</v>
      </c>
      <c r="B38" s="56">
        <f t="shared" ref="B38:I38" si="4">IF(AND($A38&gt;YEAR(B$30),$A38&lt;YEAR(B$31)),(DATE($A38,12,31)-DATE($A38,1,0))*B$33,IF(AND($A38=YEAR(B$30),$A38=YEAR(B$31)),(B$31-B$30)*B$33,IF($A38=YEAR(B$30),(DATE(YEAR(B$30),12,31)-B$30)*B$33,IF($A38=YEAR(B$31),(B$31-DATE(YEAR(B$31),1,0))*B$33,0))))</f>
        <v>0</v>
      </c>
      <c r="C38" s="56">
        <f t="shared" si="4"/>
        <v>0</v>
      </c>
      <c r="D38" s="56">
        <f t="shared" si="4"/>
        <v>0</v>
      </c>
      <c r="E38" s="56">
        <f t="shared" si="4"/>
        <v>0</v>
      </c>
      <c r="F38" s="56">
        <f t="shared" si="4"/>
        <v>0</v>
      </c>
      <c r="G38" s="56">
        <f t="shared" si="4"/>
        <v>0</v>
      </c>
      <c r="H38" s="56">
        <f t="shared" si="4"/>
        <v>0</v>
      </c>
      <c r="I38" s="56">
        <f t="shared" si="4"/>
        <v>0</v>
      </c>
    </row>
    <row r="39" spans="1:9" ht="10.8" thickBot="1" x14ac:dyDescent="0.25"/>
    <row r="40" spans="1:9" ht="12" thickBot="1" x14ac:dyDescent="0.25">
      <c r="A40" s="130" t="s">
        <v>227</v>
      </c>
      <c r="B40" s="83">
        <f t="shared" ref="B40:I40" si="5">SUM(B38:B38)</f>
        <v>0</v>
      </c>
      <c r="C40" s="83">
        <f t="shared" si="5"/>
        <v>0</v>
      </c>
      <c r="D40" s="83">
        <f t="shared" si="5"/>
        <v>0</v>
      </c>
      <c r="E40" s="83">
        <f t="shared" si="5"/>
        <v>0</v>
      </c>
      <c r="F40" s="83">
        <f t="shared" si="5"/>
        <v>0</v>
      </c>
      <c r="G40" s="83">
        <f t="shared" si="5"/>
        <v>0</v>
      </c>
      <c r="H40" s="83">
        <f t="shared" si="5"/>
        <v>0</v>
      </c>
      <c r="I40" s="83">
        <f t="shared" si="5"/>
        <v>0</v>
      </c>
    </row>
    <row r="47" spans="1:9" x14ac:dyDescent="0.2">
      <c r="E47" s="22"/>
    </row>
    <row r="48" spans="1:9" x14ac:dyDescent="0.2">
      <c r="D48" s="99"/>
      <c r="E48" s="22"/>
    </row>
    <row r="49" spans="4:5" x14ac:dyDescent="0.2">
      <c r="D49" s="99"/>
      <c r="E49" s="99"/>
    </row>
    <row r="50" spans="4:5" x14ac:dyDescent="0.2">
      <c r="D50" s="99"/>
      <c r="E50" s="99"/>
    </row>
    <row r="51" spans="4:5" x14ac:dyDescent="0.2">
      <c r="D51" s="99"/>
      <c r="E51" s="99"/>
    </row>
  </sheetData>
  <mergeCells count="1">
    <mergeCell ref="G1:I1"/>
  </mergeCells>
  <hyperlinks>
    <hyperlink ref="A2" location="FEO!A1" display="terug" xr:uid="{57BF198C-001F-441F-85C9-82AD08C4C609}"/>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8C7D2-CE08-46E5-B149-308D064855E5}">
  <sheetPr>
    <tabColor rgb="FF00B050"/>
  </sheetPr>
  <dimension ref="A1:M371"/>
  <sheetViews>
    <sheetView zoomScale="90" zoomScaleNormal="90" workbookViewId="0">
      <selection activeCell="S27" sqref="S27"/>
    </sheetView>
  </sheetViews>
  <sheetFormatPr defaultColWidth="9.125" defaultRowHeight="13.2" x14ac:dyDescent="0.25"/>
  <cols>
    <col min="1" max="1" width="9.125" style="133"/>
    <col min="2" max="2" width="12.375" style="133" customWidth="1"/>
    <col min="3" max="3" width="13.75" style="133" customWidth="1"/>
    <col min="4" max="4" width="8.375" style="133" bestFit="1" customWidth="1"/>
    <col min="5" max="5" width="11.25" style="133" bestFit="1" customWidth="1"/>
    <col min="6" max="6" width="7.375" style="133" bestFit="1" customWidth="1"/>
    <col min="7" max="7" width="17.625" style="133" customWidth="1"/>
    <col min="8" max="8" width="12.375" style="133" bestFit="1" customWidth="1"/>
    <col min="9" max="9" width="15.25" style="133" customWidth="1"/>
    <col min="10" max="10" width="15.875" style="133" bestFit="1" customWidth="1"/>
    <col min="11" max="11" width="15.125" style="133" customWidth="1"/>
    <col min="12" max="12" width="16.25" style="133" bestFit="1" customWidth="1"/>
    <col min="13" max="16384" width="9.125" style="133"/>
  </cols>
  <sheetData>
    <row r="1" spans="1:13" x14ac:dyDescent="0.25">
      <c r="A1" s="140" t="s">
        <v>319</v>
      </c>
    </row>
    <row r="3" spans="1:13" ht="13.8" thickBot="1" x14ac:dyDescent="0.3">
      <c r="A3" s="140" t="s">
        <v>98</v>
      </c>
      <c r="G3" s="64">
        <v>46950</v>
      </c>
    </row>
    <row r="4" spans="1:13" ht="13.8" thickBot="1" x14ac:dyDescent="0.3">
      <c r="A4" s="140" t="s">
        <v>320</v>
      </c>
      <c r="G4" s="64">
        <v>51702</v>
      </c>
      <c r="I4" s="143"/>
      <c r="M4" s="142"/>
    </row>
    <row r="5" spans="1:13" x14ac:dyDescent="0.25">
      <c r="A5" s="140" t="s">
        <v>321</v>
      </c>
      <c r="G5" s="133">
        <f>(YEAR(G4)-YEAR(G3))*12+MONTH(G4)-MONTH(G3)</f>
        <v>156</v>
      </c>
    </row>
    <row r="6" spans="1:13" x14ac:dyDescent="0.25">
      <c r="A6" s="140" t="s">
        <v>322</v>
      </c>
      <c r="G6" s="327"/>
    </row>
    <row r="7" spans="1:13" x14ac:dyDescent="0.25">
      <c r="A7" s="140" t="s">
        <v>323</v>
      </c>
      <c r="G7" s="328"/>
    </row>
    <row r="9" spans="1:13" x14ac:dyDescent="0.25">
      <c r="D9" s="133">
        <v>1</v>
      </c>
      <c r="E9" s="133">
        <v>2</v>
      </c>
      <c r="F9" s="133">
        <v>3</v>
      </c>
      <c r="G9" s="133">
        <v>4</v>
      </c>
      <c r="H9" s="133">
        <v>5</v>
      </c>
      <c r="I9" s="133">
        <v>6</v>
      </c>
      <c r="J9" s="133">
        <v>7</v>
      </c>
      <c r="K9" s="133">
        <v>8</v>
      </c>
      <c r="L9" s="133">
        <v>9</v>
      </c>
    </row>
    <row r="10" spans="1:13" x14ac:dyDescent="0.25">
      <c r="A10" s="140" t="s">
        <v>198</v>
      </c>
      <c r="B10" s="141" t="s">
        <v>324</v>
      </c>
      <c r="C10" s="141" t="s">
        <v>325</v>
      </c>
      <c r="D10" s="140" t="s">
        <v>326</v>
      </c>
      <c r="E10" s="140" t="s">
        <v>327</v>
      </c>
      <c r="F10" s="140" t="s">
        <v>100</v>
      </c>
      <c r="G10" s="140" t="s">
        <v>328</v>
      </c>
      <c r="H10" s="140" t="s">
        <v>323</v>
      </c>
      <c r="I10" s="140" t="s">
        <v>329</v>
      </c>
      <c r="J10" s="140" t="s">
        <v>330</v>
      </c>
      <c r="K10" s="140" t="s">
        <v>331</v>
      </c>
      <c r="L10" s="133" t="s">
        <v>328</v>
      </c>
    </row>
    <row r="11" spans="1:13" x14ac:dyDescent="0.25">
      <c r="A11" s="133">
        <f t="shared" ref="A11:A74" si="0">YEAR(B11)</f>
        <v>2028</v>
      </c>
      <c r="B11" s="137">
        <f>G3</f>
        <v>46950</v>
      </c>
      <c r="C11" s="137">
        <f t="shared" ref="C11:C75" si="1">DATE(YEAR(B11),MONTH(B11)+1,DAY(B11))</f>
        <v>46981</v>
      </c>
      <c r="D11" s="133">
        <v>1</v>
      </c>
      <c r="E11" s="133">
        <f>IF(G5&lt;=0,0,G5)</f>
        <v>156</v>
      </c>
      <c r="F11" s="133">
        <f t="shared" ref="F11:F74" si="2">C11-B11</f>
        <v>31</v>
      </c>
      <c r="G11" s="135">
        <f>G6</f>
        <v>0</v>
      </c>
      <c r="H11" s="135">
        <f>ROUND(G11*($G$7/12),2)</f>
        <v>0</v>
      </c>
      <c r="I11" s="135">
        <f>IF(E11=0,0,G11/E11)</f>
        <v>0</v>
      </c>
      <c r="J11" s="139"/>
      <c r="K11" s="134">
        <f>$G$6-G11+I11+J11</f>
        <v>0</v>
      </c>
      <c r="L11" s="136">
        <f>G11-I11-J11</f>
        <v>0</v>
      </c>
    </row>
    <row r="12" spans="1:13" x14ac:dyDescent="0.25">
      <c r="A12" s="133">
        <f t="shared" si="0"/>
        <v>2028</v>
      </c>
      <c r="B12" s="138">
        <f t="shared" ref="B12:B75" si="3">C11</f>
        <v>46981</v>
      </c>
      <c r="C12" s="137">
        <f t="shared" si="1"/>
        <v>47012</v>
      </c>
      <c r="D12" s="133">
        <v>2</v>
      </c>
      <c r="E12" s="133">
        <f t="shared" ref="E12:E75" si="4">IF(E11-1&lt;=0,0,E11-1)</f>
        <v>155</v>
      </c>
      <c r="F12" s="133">
        <f t="shared" si="2"/>
        <v>31</v>
      </c>
      <c r="G12" s="136">
        <f>L11</f>
        <v>0</v>
      </c>
      <c r="H12" s="135">
        <f>ROUND(G12*($G$7/12),2)</f>
        <v>0</v>
      </c>
      <c r="I12" s="135">
        <f>IF(E12=0,0,G12/E12)</f>
        <v>0</v>
      </c>
      <c r="J12" s="134"/>
      <c r="K12" s="134">
        <f>$G$6-G12+I12+J12</f>
        <v>0</v>
      </c>
      <c r="L12" s="136">
        <f>G12-I12-J12</f>
        <v>0</v>
      </c>
    </row>
    <row r="13" spans="1:13" x14ac:dyDescent="0.25">
      <c r="A13" s="133">
        <f t="shared" si="0"/>
        <v>2028</v>
      </c>
      <c r="B13" s="138">
        <f t="shared" si="3"/>
        <v>47012</v>
      </c>
      <c r="C13" s="137">
        <f t="shared" si="1"/>
        <v>47042</v>
      </c>
      <c r="D13" s="133">
        <v>3</v>
      </c>
      <c r="E13" s="133">
        <f t="shared" si="4"/>
        <v>154</v>
      </c>
      <c r="F13" s="133">
        <f t="shared" si="2"/>
        <v>30</v>
      </c>
      <c r="G13" s="136">
        <f t="shared" ref="G13:G76" si="5">L12</f>
        <v>0</v>
      </c>
      <c r="H13" s="135">
        <f t="shared" ref="H13:H76" si="6">ROUND(G13*($G$7/12),2)</f>
        <v>0</v>
      </c>
      <c r="I13" s="135">
        <f t="shared" ref="I13:I76" si="7">IF(E13=0,0,G13/E13)</f>
        <v>0</v>
      </c>
      <c r="J13" s="134"/>
      <c r="K13" s="134">
        <f t="shared" ref="K13:K76" si="8">$G$6-G13+I13+J13</f>
        <v>0</v>
      </c>
      <c r="L13" s="136">
        <f t="shared" ref="L13:L76" si="9">G13-I13-J13</f>
        <v>0</v>
      </c>
    </row>
    <row r="14" spans="1:13" x14ac:dyDescent="0.25">
      <c r="A14" s="133">
        <f t="shared" si="0"/>
        <v>2028</v>
      </c>
      <c r="B14" s="138">
        <f t="shared" si="3"/>
        <v>47042</v>
      </c>
      <c r="C14" s="137">
        <f t="shared" si="1"/>
        <v>47073</v>
      </c>
      <c r="D14" s="133">
        <v>4</v>
      </c>
      <c r="E14" s="133">
        <f t="shared" si="4"/>
        <v>153</v>
      </c>
      <c r="F14" s="133">
        <f t="shared" si="2"/>
        <v>31</v>
      </c>
      <c r="G14" s="136">
        <f t="shared" si="5"/>
        <v>0</v>
      </c>
      <c r="H14" s="135">
        <f t="shared" si="6"/>
        <v>0</v>
      </c>
      <c r="I14" s="135">
        <f t="shared" si="7"/>
        <v>0</v>
      </c>
      <c r="J14" s="134"/>
      <c r="K14" s="134">
        <f t="shared" si="8"/>
        <v>0</v>
      </c>
      <c r="L14" s="136">
        <f t="shared" si="9"/>
        <v>0</v>
      </c>
    </row>
    <row r="15" spans="1:13" x14ac:dyDescent="0.25">
      <c r="A15" s="133">
        <f t="shared" si="0"/>
        <v>2028</v>
      </c>
      <c r="B15" s="138">
        <f t="shared" si="3"/>
        <v>47073</v>
      </c>
      <c r="C15" s="137">
        <f t="shared" si="1"/>
        <v>47103</v>
      </c>
      <c r="D15" s="133">
        <v>5</v>
      </c>
      <c r="E15" s="133">
        <f t="shared" si="4"/>
        <v>152</v>
      </c>
      <c r="F15" s="133">
        <f t="shared" si="2"/>
        <v>30</v>
      </c>
      <c r="G15" s="136">
        <f t="shared" si="5"/>
        <v>0</v>
      </c>
      <c r="H15" s="135">
        <f t="shared" si="6"/>
        <v>0</v>
      </c>
      <c r="I15" s="135">
        <f t="shared" si="7"/>
        <v>0</v>
      </c>
      <c r="J15" s="134"/>
      <c r="K15" s="134">
        <f t="shared" si="8"/>
        <v>0</v>
      </c>
      <c r="L15" s="136">
        <f t="shared" si="9"/>
        <v>0</v>
      </c>
    </row>
    <row r="16" spans="1:13" x14ac:dyDescent="0.25">
      <c r="A16" s="133">
        <f t="shared" si="0"/>
        <v>2028</v>
      </c>
      <c r="B16" s="138">
        <f t="shared" si="3"/>
        <v>47103</v>
      </c>
      <c r="C16" s="137">
        <f t="shared" si="1"/>
        <v>47134</v>
      </c>
      <c r="D16" s="133">
        <v>6</v>
      </c>
      <c r="E16" s="133">
        <f t="shared" si="4"/>
        <v>151</v>
      </c>
      <c r="F16" s="133">
        <f t="shared" si="2"/>
        <v>31</v>
      </c>
      <c r="G16" s="136">
        <f t="shared" si="5"/>
        <v>0</v>
      </c>
      <c r="H16" s="135">
        <f t="shared" si="6"/>
        <v>0</v>
      </c>
      <c r="I16" s="135">
        <f t="shared" si="7"/>
        <v>0</v>
      </c>
      <c r="J16" s="134"/>
      <c r="K16" s="134">
        <f t="shared" si="8"/>
        <v>0</v>
      </c>
      <c r="L16" s="136">
        <f t="shared" si="9"/>
        <v>0</v>
      </c>
    </row>
    <row r="17" spans="1:12" x14ac:dyDescent="0.25">
      <c r="A17" s="133">
        <f t="shared" si="0"/>
        <v>2029</v>
      </c>
      <c r="B17" s="138">
        <f t="shared" si="3"/>
        <v>47134</v>
      </c>
      <c r="C17" s="137">
        <f t="shared" si="1"/>
        <v>47165</v>
      </c>
      <c r="D17" s="133">
        <v>7</v>
      </c>
      <c r="E17" s="133">
        <f t="shared" si="4"/>
        <v>150</v>
      </c>
      <c r="F17" s="133">
        <f t="shared" si="2"/>
        <v>31</v>
      </c>
      <c r="G17" s="136">
        <f t="shared" si="5"/>
        <v>0</v>
      </c>
      <c r="H17" s="135">
        <f t="shared" si="6"/>
        <v>0</v>
      </c>
      <c r="I17" s="135">
        <f t="shared" si="7"/>
        <v>0</v>
      </c>
      <c r="J17" s="134"/>
      <c r="K17" s="134">
        <f t="shared" si="8"/>
        <v>0</v>
      </c>
      <c r="L17" s="136">
        <f t="shared" si="9"/>
        <v>0</v>
      </c>
    </row>
    <row r="18" spans="1:12" x14ac:dyDescent="0.25">
      <c r="A18" s="133">
        <f t="shared" si="0"/>
        <v>2029</v>
      </c>
      <c r="B18" s="138">
        <f t="shared" si="3"/>
        <v>47165</v>
      </c>
      <c r="C18" s="137">
        <f t="shared" si="1"/>
        <v>47193</v>
      </c>
      <c r="D18" s="133">
        <v>8</v>
      </c>
      <c r="E18" s="133">
        <f t="shared" si="4"/>
        <v>149</v>
      </c>
      <c r="F18" s="133">
        <f t="shared" si="2"/>
        <v>28</v>
      </c>
      <c r="G18" s="136">
        <f t="shared" si="5"/>
        <v>0</v>
      </c>
      <c r="H18" s="135">
        <f t="shared" si="6"/>
        <v>0</v>
      </c>
      <c r="I18" s="135">
        <f t="shared" si="7"/>
        <v>0</v>
      </c>
      <c r="J18" s="134"/>
      <c r="K18" s="134">
        <f t="shared" si="8"/>
        <v>0</v>
      </c>
      <c r="L18" s="136">
        <f t="shared" si="9"/>
        <v>0</v>
      </c>
    </row>
    <row r="19" spans="1:12" x14ac:dyDescent="0.25">
      <c r="A19" s="133">
        <f t="shared" si="0"/>
        <v>2029</v>
      </c>
      <c r="B19" s="138">
        <f t="shared" si="3"/>
        <v>47193</v>
      </c>
      <c r="C19" s="137">
        <f t="shared" si="1"/>
        <v>47224</v>
      </c>
      <c r="D19" s="133">
        <v>9</v>
      </c>
      <c r="E19" s="133">
        <f t="shared" si="4"/>
        <v>148</v>
      </c>
      <c r="F19" s="133">
        <f t="shared" si="2"/>
        <v>31</v>
      </c>
      <c r="G19" s="136">
        <f t="shared" si="5"/>
        <v>0</v>
      </c>
      <c r="H19" s="135">
        <f t="shared" si="6"/>
        <v>0</v>
      </c>
      <c r="I19" s="135">
        <f t="shared" si="7"/>
        <v>0</v>
      </c>
      <c r="J19" s="134"/>
      <c r="K19" s="134">
        <f t="shared" si="8"/>
        <v>0</v>
      </c>
      <c r="L19" s="136">
        <f t="shared" si="9"/>
        <v>0</v>
      </c>
    </row>
    <row r="20" spans="1:12" x14ac:dyDescent="0.25">
      <c r="A20" s="133">
        <f t="shared" si="0"/>
        <v>2029</v>
      </c>
      <c r="B20" s="138">
        <f t="shared" si="3"/>
        <v>47224</v>
      </c>
      <c r="C20" s="137">
        <f t="shared" si="1"/>
        <v>47254</v>
      </c>
      <c r="D20" s="133">
        <v>10</v>
      </c>
      <c r="E20" s="133">
        <f t="shared" si="4"/>
        <v>147</v>
      </c>
      <c r="F20" s="133">
        <f t="shared" si="2"/>
        <v>30</v>
      </c>
      <c r="G20" s="136">
        <f t="shared" si="5"/>
        <v>0</v>
      </c>
      <c r="H20" s="135">
        <f t="shared" si="6"/>
        <v>0</v>
      </c>
      <c r="I20" s="135">
        <f t="shared" si="7"/>
        <v>0</v>
      </c>
      <c r="J20" s="134"/>
      <c r="K20" s="134">
        <f t="shared" si="8"/>
        <v>0</v>
      </c>
      <c r="L20" s="136">
        <f t="shared" si="9"/>
        <v>0</v>
      </c>
    </row>
    <row r="21" spans="1:12" x14ac:dyDescent="0.25">
      <c r="A21" s="133">
        <f t="shared" si="0"/>
        <v>2029</v>
      </c>
      <c r="B21" s="138">
        <f t="shared" si="3"/>
        <v>47254</v>
      </c>
      <c r="C21" s="137">
        <f t="shared" si="1"/>
        <v>47285</v>
      </c>
      <c r="D21" s="133">
        <v>11</v>
      </c>
      <c r="E21" s="133">
        <f t="shared" si="4"/>
        <v>146</v>
      </c>
      <c r="F21" s="133">
        <f t="shared" si="2"/>
        <v>31</v>
      </c>
      <c r="G21" s="136">
        <f t="shared" si="5"/>
        <v>0</v>
      </c>
      <c r="H21" s="135">
        <f t="shared" si="6"/>
        <v>0</v>
      </c>
      <c r="I21" s="135">
        <f t="shared" si="7"/>
        <v>0</v>
      </c>
      <c r="J21" s="134"/>
      <c r="K21" s="134">
        <f t="shared" si="8"/>
        <v>0</v>
      </c>
      <c r="L21" s="136">
        <f t="shared" si="9"/>
        <v>0</v>
      </c>
    </row>
    <row r="22" spans="1:12" x14ac:dyDescent="0.25">
      <c r="A22" s="133">
        <f t="shared" si="0"/>
        <v>2029</v>
      </c>
      <c r="B22" s="138">
        <f t="shared" si="3"/>
        <v>47285</v>
      </c>
      <c r="C22" s="137">
        <f t="shared" si="1"/>
        <v>47315</v>
      </c>
      <c r="D22" s="133">
        <v>12</v>
      </c>
      <c r="E22" s="133">
        <f t="shared" si="4"/>
        <v>145</v>
      </c>
      <c r="F22" s="133">
        <f t="shared" si="2"/>
        <v>30</v>
      </c>
      <c r="G22" s="136">
        <f t="shared" si="5"/>
        <v>0</v>
      </c>
      <c r="H22" s="135">
        <f t="shared" si="6"/>
        <v>0</v>
      </c>
      <c r="I22" s="135">
        <f t="shared" si="7"/>
        <v>0</v>
      </c>
      <c r="J22" s="134"/>
      <c r="K22" s="134">
        <f t="shared" si="8"/>
        <v>0</v>
      </c>
      <c r="L22" s="136">
        <f t="shared" si="9"/>
        <v>0</v>
      </c>
    </row>
    <row r="23" spans="1:12" x14ac:dyDescent="0.25">
      <c r="A23" s="133">
        <f t="shared" si="0"/>
        <v>2029</v>
      </c>
      <c r="B23" s="138">
        <f t="shared" si="3"/>
        <v>47315</v>
      </c>
      <c r="C23" s="137">
        <f t="shared" si="1"/>
        <v>47346</v>
      </c>
      <c r="D23" s="133">
        <v>13</v>
      </c>
      <c r="E23" s="133">
        <f t="shared" si="4"/>
        <v>144</v>
      </c>
      <c r="F23" s="133">
        <f t="shared" si="2"/>
        <v>31</v>
      </c>
      <c r="G23" s="136">
        <f t="shared" si="5"/>
        <v>0</v>
      </c>
      <c r="H23" s="135">
        <f t="shared" si="6"/>
        <v>0</v>
      </c>
      <c r="I23" s="135">
        <f t="shared" si="7"/>
        <v>0</v>
      </c>
      <c r="J23" s="134"/>
      <c r="K23" s="134">
        <f t="shared" si="8"/>
        <v>0</v>
      </c>
      <c r="L23" s="136">
        <f t="shared" si="9"/>
        <v>0</v>
      </c>
    </row>
    <row r="24" spans="1:12" x14ac:dyDescent="0.25">
      <c r="A24" s="133">
        <f t="shared" si="0"/>
        <v>2029</v>
      </c>
      <c r="B24" s="138">
        <f t="shared" si="3"/>
        <v>47346</v>
      </c>
      <c r="C24" s="137">
        <f t="shared" si="1"/>
        <v>47377</v>
      </c>
      <c r="D24" s="133">
        <v>14</v>
      </c>
      <c r="E24" s="133">
        <f t="shared" si="4"/>
        <v>143</v>
      </c>
      <c r="F24" s="133">
        <f t="shared" si="2"/>
        <v>31</v>
      </c>
      <c r="G24" s="136">
        <f t="shared" si="5"/>
        <v>0</v>
      </c>
      <c r="H24" s="135">
        <f t="shared" si="6"/>
        <v>0</v>
      </c>
      <c r="I24" s="135">
        <f t="shared" si="7"/>
        <v>0</v>
      </c>
      <c r="J24" s="134"/>
      <c r="K24" s="134">
        <f t="shared" si="8"/>
        <v>0</v>
      </c>
      <c r="L24" s="136">
        <f t="shared" si="9"/>
        <v>0</v>
      </c>
    </row>
    <row r="25" spans="1:12" x14ac:dyDescent="0.25">
      <c r="A25" s="133">
        <f t="shared" si="0"/>
        <v>2029</v>
      </c>
      <c r="B25" s="138">
        <f t="shared" si="3"/>
        <v>47377</v>
      </c>
      <c r="C25" s="137">
        <f t="shared" si="1"/>
        <v>47407</v>
      </c>
      <c r="D25" s="133">
        <v>15</v>
      </c>
      <c r="E25" s="133">
        <f t="shared" si="4"/>
        <v>142</v>
      </c>
      <c r="F25" s="133">
        <f t="shared" si="2"/>
        <v>30</v>
      </c>
      <c r="G25" s="136">
        <f t="shared" si="5"/>
        <v>0</v>
      </c>
      <c r="H25" s="135">
        <f t="shared" si="6"/>
        <v>0</v>
      </c>
      <c r="I25" s="135">
        <f t="shared" si="7"/>
        <v>0</v>
      </c>
      <c r="J25" s="134"/>
      <c r="K25" s="134">
        <f t="shared" si="8"/>
        <v>0</v>
      </c>
      <c r="L25" s="136">
        <f t="shared" si="9"/>
        <v>0</v>
      </c>
    </row>
    <row r="26" spans="1:12" x14ac:dyDescent="0.25">
      <c r="A26" s="133">
        <f t="shared" si="0"/>
        <v>2029</v>
      </c>
      <c r="B26" s="138">
        <f t="shared" si="3"/>
        <v>47407</v>
      </c>
      <c r="C26" s="137">
        <f t="shared" si="1"/>
        <v>47438</v>
      </c>
      <c r="D26" s="133">
        <v>16</v>
      </c>
      <c r="E26" s="133">
        <f t="shared" si="4"/>
        <v>141</v>
      </c>
      <c r="F26" s="133">
        <f t="shared" si="2"/>
        <v>31</v>
      </c>
      <c r="G26" s="136">
        <f t="shared" si="5"/>
        <v>0</v>
      </c>
      <c r="H26" s="135">
        <f t="shared" si="6"/>
        <v>0</v>
      </c>
      <c r="I26" s="135">
        <f t="shared" si="7"/>
        <v>0</v>
      </c>
      <c r="J26" s="134"/>
      <c r="K26" s="134">
        <f t="shared" si="8"/>
        <v>0</v>
      </c>
      <c r="L26" s="136">
        <f t="shared" si="9"/>
        <v>0</v>
      </c>
    </row>
    <row r="27" spans="1:12" x14ac:dyDescent="0.25">
      <c r="A27" s="133">
        <f t="shared" si="0"/>
        <v>2029</v>
      </c>
      <c r="B27" s="138">
        <f t="shared" si="3"/>
        <v>47438</v>
      </c>
      <c r="C27" s="137">
        <f t="shared" si="1"/>
        <v>47468</v>
      </c>
      <c r="D27" s="133">
        <v>17</v>
      </c>
      <c r="E27" s="133">
        <f t="shared" si="4"/>
        <v>140</v>
      </c>
      <c r="F27" s="133">
        <f t="shared" si="2"/>
        <v>30</v>
      </c>
      <c r="G27" s="136">
        <f t="shared" si="5"/>
        <v>0</v>
      </c>
      <c r="H27" s="135">
        <f t="shared" si="6"/>
        <v>0</v>
      </c>
      <c r="I27" s="135">
        <f t="shared" si="7"/>
        <v>0</v>
      </c>
      <c r="J27" s="134"/>
      <c r="K27" s="134">
        <f t="shared" si="8"/>
        <v>0</v>
      </c>
      <c r="L27" s="136">
        <f t="shared" si="9"/>
        <v>0</v>
      </c>
    </row>
    <row r="28" spans="1:12" x14ac:dyDescent="0.25">
      <c r="A28" s="133">
        <f t="shared" si="0"/>
        <v>2029</v>
      </c>
      <c r="B28" s="138">
        <f t="shared" si="3"/>
        <v>47468</v>
      </c>
      <c r="C28" s="137">
        <f t="shared" si="1"/>
        <v>47499</v>
      </c>
      <c r="D28" s="133">
        <v>18</v>
      </c>
      <c r="E28" s="133">
        <f t="shared" si="4"/>
        <v>139</v>
      </c>
      <c r="F28" s="133">
        <f t="shared" si="2"/>
        <v>31</v>
      </c>
      <c r="G28" s="136">
        <f t="shared" si="5"/>
        <v>0</v>
      </c>
      <c r="H28" s="135">
        <f t="shared" si="6"/>
        <v>0</v>
      </c>
      <c r="I28" s="135">
        <f t="shared" si="7"/>
        <v>0</v>
      </c>
      <c r="J28" s="134"/>
      <c r="K28" s="134">
        <f t="shared" si="8"/>
        <v>0</v>
      </c>
      <c r="L28" s="136">
        <f t="shared" si="9"/>
        <v>0</v>
      </c>
    </row>
    <row r="29" spans="1:12" x14ac:dyDescent="0.25">
      <c r="A29" s="133">
        <f t="shared" si="0"/>
        <v>2030</v>
      </c>
      <c r="B29" s="138">
        <f t="shared" si="3"/>
        <v>47499</v>
      </c>
      <c r="C29" s="137">
        <f t="shared" si="1"/>
        <v>47530</v>
      </c>
      <c r="D29" s="133">
        <v>19</v>
      </c>
      <c r="E29" s="133">
        <f t="shared" si="4"/>
        <v>138</v>
      </c>
      <c r="F29" s="133">
        <f t="shared" si="2"/>
        <v>31</v>
      </c>
      <c r="G29" s="136">
        <f t="shared" si="5"/>
        <v>0</v>
      </c>
      <c r="H29" s="135">
        <f t="shared" si="6"/>
        <v>0</v>
      </c>
      <c r="I29" s="135">
        <f t="shared" si="7"/>
        <v>0</v>
      </c>
      <c r="J29" s="134"/>
      <c r="K29" s="134">
        <f t="shared" si="8"/>
        <v>0</v>
      </c>
      <c r="L29" s="136">
        <f t="shared" si="9"/>
        <v>0</v>
      </c>
    </row>
    <row r="30" spans="1:12" x14ac:dyDescent="0.25">
      <c r="A30" s="133">
        <f t="shared" si="0"/>
        <v>2030</v>
      </c>
      <c r="B30" s="138">
        <f t="shared" si="3"/>
        <v>47530</v>
      </c>
      <c r="C30" s="137">
        <f t="shared" si="1"/>
        <v>47558</v>
      </c>
      <c r="D30" s="133">
        <v>20</v>
      </c>
      <c r="E30" s="133">
        <f t="shared" si="4"/>
        <v>137</v>
      </c>
      <c r="F30" s="133">
        <f t="shared" si="2"/>
        <v>28</v>
      </c>
      <c r="G30" s="136">
        <f t="shared" si="5"/>
        <v>0</v>
      </c>
      <c r="H30" s="135">
        <f t="shared" si="6"/>
        <v>0</v>
      </c>
      <c r="I30" s="135">
        <f t="shared" si="7"/>
        <v>0</v>
      </c>
      <c r="J30" s="134"/>
      <c r="K30" s="134">
        <f t="shared" si="8"/>
        <v>0</v>
      </c>
      <c r="L30" s="136">
        <f t="shared" si="9"/>
        <v>0</v>
      </c>
    </row>
    <row r="31" spans="1:12" x14ac:dyDescent="0.25">
      <c r="A31" s="133">
        <f t="shared" si="0"/>
        <v>2030</v>
      </c>
      <c r="B31" s="138">
        <f t="shared" si="3"/>
        <v>47558</v>
      </c>
      <c r="C31" s="137">
        <f t="shared" si="1"/>
        <v>47589</v>
      </c>
      <c r="D31" s="133">
        <v>21</v>
      </c>
      <c r="E31" s="133">
        <f t="shared" si="4"/>
        <v>136</v>
      </c>
      <c r="F31" s="133">
        <f t="shared" si="2"/>
        <v>31</v>
      </c>
      <c r="G31" s="136">
        <f t="shared" si="5"/>
        <v>0</v>
      </c>
      <c r="H31" s="135">
        <f t="shared" si="6"/>
        <v>0</v>
      </c>
      <c r="I31" s="135">
        <f t="shared" si="7"/>
        <v>0</v>
      </c>
      <c r="J31" s="134"/>
      <c r="K31" s="134">
        <f t="shared" si="8"/>
        <v>0</v>
      </c>
      <c r="L31" s="136">
        <f t="shared" si="9"/>
        <v>0</v>
      </c>
    </row>
    <row r="32" spans="1:12" x14ac:dyDescent="0.25">
      <c r="A32" s="133">
        <f t="shared" si="0"/>
        <v>2030</v>
      </c>
      <c r="B32" s="138">
        <f t="shared" si="3"/>
        <v>47589</v>
      </c>
      <c r="C32" s="137">
        <f t="shared" si="1"/>
        <v>47619</v>
      </c>
      <c r="D32" s="133">
        <v>22</v>
      </c>
      <c r="E32" s="133">
        <f t="shared" si="4"/>
        <v>135</v>
      </c>
      <c r="F32" s="133">
        <f t="shared" si="2"/>
        <v>30</v>
      </c>
      <c r="G32" s="136">
        <f t="shared" si="5"/>
        <v>0</v>
      </c>
      <c r="H32" s="135">
        <f t="shared" si="6"/>
        <v>0</v>
      </c>
      <c r="I32" s="135">
        <f t="shared" si="7"/>
        <v>0</v>
      </c>
      <c r="J32" s="134"/>
      <c r="K32" s="134">
        <f t="shared" si="8"/>
        <v>0</v>
      </c>
      <c r="L32" s="136">
        <f t="shared" si="9"/>
        <v>0</v>
      </c>
    </row>
    <row r="33" spans="1:12" x14ac:dyDescent="0.25">
      <c r="A33" s="133">
        <f t="shared" si="0"/>
        <v>2030</v>
      </c>
      <c r="B33" s="138">
        <f t="shared" si="3"/>
        <v>47619</v>
      </c>
      <c r="C33" s="137">
        <f t="shared" si="1"/>
        <v>47650</v>
      </c>
      <c r="D33" s="133">
        <v>23</v>
      </c>
      <c r="E33" s="133">
        <f t="shared" si="4"/>
        <v>134</v>
      </c>
      <c r="F33" s="133">
        <f t="shared" si="2"/>
        <v>31</v>
      </c>
      <c r="G33" s="136">
        <f t="shared" si="5"/>
        <v>0</v>
      </c>
      <c r="H33" s="135">
        <f t="shared" si="6"/>
        <v>0</v>
      </c>
      <c r="I33" s="135">
        <f t="shared" si="7"/>
        <v>0</v>
      </c>
      <c r="J33" s="134"/>
      <c r="K33" s="134">
        <f t="shared" si="8"/>
        <v>0</v>
      </c>
      <c r="L33" s="136">
        <f t="shared" si="9"/>
        <v>0</v>
      </c>
    </row>
    <row r="34" spans="1:12" x14ac:dyDescent="0.25">
      <c r="A34" s="133">
        <f t="shared" si="0"/>
        <v>2030</v>
      </c>
      <c r="B34" s="138">
        <f t="shared" si="3"/>
        <v>47650</v>
      </c>
      <c r="C34" s="137">
        <f t="shared" si="1"/>
        <v>47680</v>
      </c>
      <c r="D34" s="133">
        <v>24</v>
      </c>
      <c r="E34" s="133">
        <f t="shared" si="4"/>
        <v>133</v>
      </c>
      <c r="F34" s="133">
        <f t="shared" si="2"/>
        <v>30</v>
      </c>
      <c r="G34" s="136">
        <f t="shared" si="5"/>
        <v>0</v>
      </c>
      <c r="H34" s="135">
        <f t="shared" si="6"/>
        <v>0</v>
      </c>
      <c r="I34" s="135">
        <f t="shared" si="7"/>
        <v>0</v>
      </c>
      <c r="J34" s="134"/>
      <c r="K34" s="134">
        <f t="shared" si="8"/>
        <v>0</v>
      </c>
      <c r="L34" s="136">
        <f t="shared" si="9"/>
        <v>0</v>
      </c>
    </row>
    <row r="35" spans="1:12" x14ac:dyDescent="0.25">
      <c r="A35" s="133">
        <f t="shared" si="0"/>
        <v>2030</v>
      </c>
      <c r="B35" s="138">
        <f t="shared" si="3"/>
        <v>47680</v>
      </c>
      <c r="C35" s="137">
        <f t="shared" si="1"/>
        <v>47711</v>
      </c>
      <c r="D35" s="133">
        <v>25</v>
      </c>
      <c r="E35" s="133">
        <f t="shared" si="4"/>
        <v>132</v>
      </c>
      <c r="F35" s="133">
        <f t="shared" si="2"/>
        <v>31</v>
      </c>
      <c r="G35" s="136">
        <f t="shared" si="5"/>
        <v>0</v>
      </c>
      <c r="H35" s="135">
        <f t="shared" si="6"/>
        <v>0</v>
      </c>
      <c r="I35" s="135">
        <f t="shared" si="7"/>
        <v>0</v>
      </c>
      <c r="J35" s="134"/>
      <c r="K35" s="134">
        <f t="shared" si="8"/>
        <v>0</v>
      </c>
      <c r="L35" s="136">
        <f t="shared" si="9"/>
        <v>0</v>
      </c>
    </row>
    <row r="36" spans="1:12" x14ac:dyDescent="0.25">
      <c r="A36" s="133">
        <f t="shared" si="0"/>
        <v>2030</v>
      </c>
      <c r="B36" s="138">
        <f t="shared" si="3"/>
        <v>47711</v>
      </c>
      <c r="C36" s="137">
        <f t="shared" si="1"/>
        <v>47742</v>
      </c>
      <c r="D36" s="133">
        <v>26</v>
      </c>
      <c r="E36" s="133">
        <f t="shared" si="4"/>
        <v>131</v>
      </c>
      <c r="F36" s="133">
        <f t="shared" si="2"/>
        <v>31</v>
      </c>
      <c r="G36" s="136">
        <f t="shared" si="5"/>
        <v>0</v>
      </c>
      <c r="H36" s="135">
        <f t="shared" si="6"/>
        <v>0</v>
      </c>
      <c r="I36" s="135">
        <f t="shared" si="7"/>
        <v>0</v>
      </c>
      <c r="J36" s="134"/>
      <c r="K36" s="134">
        <f t="shared" si="8"/>
        <v>0</v>
      </c>
      <c r="L36" s="136">
        <f t="shared" si="9"/>
        <v>0</v>
      </c>
    </row>
    <row r="37" spans="1:12" x14ac:dyDescent="0.25">
      <c r="A37" s="133">
        <f t="shared" si="0"/>
        <v>2030</v>
      </c>
      <c r="B37" s="138">
        <f t="shared" si="3"/>
        <v>47742</v>
      </c>
      <c r="C37" s="137">
        <f t="shared" si="1"/>
        <v>47772</v>
      </c>
      <c r="D37" s="133">
        <v>27</v>
      </c>
      <c r="E37" s="133">
        <f t="shared" si="4"/>
        <v>130</v>
      </c>
      <c r="F37" s="133">
        <f t="shared" si="2"/>
        <v>30</v>
      </c>
      <c r="G37" s="136">
        <f t="shared" si="5"/>
        <v>0</v>
      </c>
      <c r="H37" s="135">
        <f t="shared" si="6"/>
        <v>0</v>
      </c>
      <c r="I37" s="135">
        <f t="shared" si="7"/>
        <v>0</v>
      </c>
      <c r="J37" s="134"/>
      <c r="K37" s="134">
        <f t="shared" si="8"/>
        <v>0</v>
      </c>
      <c r="L37" s="136">
        <f t="shared" si="9"/>
        <v>0</v>
      </c>
    </row>
    <row r="38" spans="1:12" x14ac:dyDescent="0.25">
      <c r="A38" s="133">
        <f t="shared" si="0"/>
        <v>2030</v>
      </c>
      <c r="B38" s="138">
        <f t="shared" si="3"/>
        <v>47772</v>
      </c>
      <c r="C38" s="137">
        <f t="shared" si="1"/>
        <v>47803</v>
      </c>
      <c r="D38" s="133">
        <v>28</v>
      </c>
      <c r="E38" s="133">
        <f t="shared" si="4"/>
        <v>129</v>
      </c>
      <c r="F38" s="133">
        <f t="shared" si="2"/>
        <v>31</v>
      </c>
      <c r="G38" s="136">
        <f t="shared" si="5"/>
        <v>0</v>
      </c>
      <c r="H38" s="135">
        <f t="shared" si="6"/>
        <v>0</v>
      </c>
      <c r="I38" s="135">
        <f t="shared" si="7"/>
        <v>0</v>
      </c>
      <c r="J38" s="134"/>
      <c r="K38" s="134">
        <f t="shared" si="8"/>
        <v>0</v>
      </c>
      <c r="L38" s="136">
        <f t="shared" si="9"/>
        <v>0</v>
      </c>
    </row>
    <row r="39" spans="1:12" x14ac:dyDescent="0.25">
      <c r="A39" s="133">
        <f t="shared" si="0"/>
        <v>2030</v>
      </c>
      <c r="B39" s="138">
        <f t="shared" si="3"/>
        <v>47803</v>
      </c>
      <c r="C39" s="137">
        <f t="shared" si="1"/>
        <v>47833</v>
      </c>
      <c r="D39" s="133">
        <v>29</v>
      </c>
      <c r="E39" s="133">
        <f t="shared" si="4"/>
        <v>128</v>
      </c>
      <c r="F39" s="133">
        <f t="shared" si="2"/>
        <v>30</v>
      </c>
      <c r="G39" s="136">
        <f t="shared" si="5"/>
        <v>0</v>
      </c>
      <c r="H39" s="135">
        <f t="shared" si="6"/>
        <v>0</v>
      </c>
      <c r="I39" s="135">
        <f t="shared" si="7"/>
        <v>0</v>
      </c>
      <c r="J39" s="134"/>
      <c r="K39" s="134">
        <f t="shared" si="8"/>
        <v>0</v>
      </c>
      <c r="L39" s="136">
        <f t="shared" si="9"/>
        <v>0</v>
      </c>
    </row>
    <row r="40" spans="1:12" x14ac:dyDescent="0.25">
      <c r="A40" s="133">
        <f t="shared" si="0"/>
        <v>2030</v>
      </c>
      <c r="B40" s="138">
        <f>C39</f>
        <v>47833</v>
      </c>
      <c r="C40" s="137">
        <f t="shared" si="1"/>
        <v>47864</v>
      </c>
      <c r="D40" s="133">
        <v>30</v>
      </c>
      <c r="E40" s="133">
        <f>IF(E39-1&lt;=0,0,E39-1)</f>
        <v>127</v>
      </c>
      <c r="F40" s="133">
        <f t="shared" si="2"/>
        <v>31</v>
      </c>
      <c r="G40" s="136">
        <f>L39</f>
        <v>0</v>
      </c>
      <c r="H40" s="135">
        <f t="shared" si="6"/>
        <v>0</v>
      </c>
      <c r="I40" s="135">
        <f t="shared" si="7"/>
        <v>0</v>
      </c>
      <c r="J40" s="134"/>
      <c r="K40" s="134">
        <f t="shared" si="8"/>
        <v>0</v>
      </c>
      <c r="L40" s="136">
        <f t="shared" si="9"/>
        <v>0</v>
      </c>
    </row>
    <row r="41" spans="1:12" x14ac:dyDescent="0.25">
      <c r="A41" s="133">
        <f t="shared" si="0"/>
        <v>2031</v>
      </c>
      <c r="B41" s="138">
        <f t="shared" si="3"/>
        <v>47864</v>
      </c>
      <c r="C41" s="137">
        <f t="shared" si="1"/>
        <v>47895</v>
      </c>
      <c r="D41" s="133">
        <v>31</v>
      </c>
      <c r="E41" s="133">
        <f t="shared" si="4"/>
        <v>126</v>
      </c>
      <c r="F41" s="133">
        <f t="shared" si="2"/>
        <v>31</v>
      </c>
      <c r="G41" s="136">
        <f t="shared" si="5"/>
        <v>0</v>
      </c>
      <c r="H41" s="135">
        <f t="shared" si="6"/>
        <v>0</v>
      </c>
      <c r="I41" s="135">
        <f t="shared" si="7"/>
        <v>0</v>
      </c>
      <c r="J41" s="134"/>
      <c r="K41" s="134">
        <f t="shared" si="8"/>
        <v>0</v>
      </c>
      <c r="L41" s="136">
        <f t="shared" si="9"/>
        <v>0</v>
      </c>
    </row>
    <row r="42" spans="1:12" x14ac:dyDescent="0.25">
      <c r="A42" s="133">
        <f t="shared" si="0"/>
        <v>2031</v>
      </c>
      <c r="B42" s="138">
        <f t="shared" si="3"/>
        <v>47895</v>
      </c>
      <c r="C42" s="137">
        <f t="shared" si="1"/>
        <v>47923</v>
      </c>
      <c r="D42" s="133">
        <v>32</v>
      </c>
      <c r="E42" s="133">
        <f t="shared" si="4"/>
        <v>125</v>
      </c>
      <c r="F42" s="133">
        <f t="shared" si="2"/>
        <v>28</v>
      </c>
      <c r="G42" s="136">
        <f t="shared" si="5"/>
        <v>0</v>
      </c>
      <c r="H42" s="135">
        <f t="shared" si="6"/>
        <v>0</v>
      </c>
      <c r="I42" s="135">
        <f t="shared" si="7"/>
        <v>0</v>
      </c>
      <c r="J42" s="134"/>
      <c r="K42" s="134">
        <f t="shared" si="8"/>
        <v>0</v>
      </c>
      <c r="L42" s="136">
        <f t="shared" si="9"/>
        <v>0</v>
      </c>
    </row>
    <row r="43" spans="1:12" x14ac:dyDescent="0.25">
      <c r="A43" s="133">
        <f t="shared" si="0"/>
        <v>2031</v>
      </c>
      <c r="B43" s="138">
        <f t="shared" si="3"/>
        <v>47923</v>
      </c>
      <c r="C43" s="137">
        <f t="shared" si="1"/>
        <v>47954</v>
      </c>
      <c r="D43" s="133">
        <v>33</v>
      </c>
      <c r="E43" s="133">
        <f t="shared" si="4"/>
        <v>124</v>
      </c>
      <c r="F43" s="133">
        <f t="shared" si="2"/>
        <v>31</v>
      </c>
      <c r="G43" s="136">
        <f t="shared" si="5"/>
        <v>0</v>
      </c>
      <c r="H43" s="135">
        <f t="shared" si="6"/>
        <v>0</v>
      </c>
      <c r="I43" s="135">
        <f t="shared" si="7"/>
        <v>0</v>
      </c>
      <c r="J43" s="134"/>
      <c r="K43" s="134">
        <f t="shared" si="8"/>
        <v>0</v>
      </c>
      <c r="L43" s="136">
        <f t="shared" si="9"/>
        <v>0</v>
      </c>
    </row>
    <row r="44" spans="1:12" x14ac:dyDescent="0.25">
      <c r="A44" s="133">
        <f t="shared" si="0"/>
        <v>2031</v>
      </c>
      <c r="B44" s="138">
        <f t="shared" si="3"/>
        <v>47954</v>
      </c>
      <c r="C44" s="137">
        <f t="shared" si="1"/>
        <v>47984</v>
      </c>
      <c r="D44" s="133">
        <v>34</v>
      </c>
      <c r="E44" s="133">
        <f t="shared" si="4"/>
        <v>123</v>
      </c>
      <c r="F44" s="133">
        <f t="shared" si="2"/>
        <v>30</v>
      </c>
      <c r="G44" s="136">
        <f t="shared" si="5"/>
        <v>0</v>
      </c>
      <c r="H44" s="135">
        <f t="shared" si="6"/>
        <v>0</v>
      </c>
      <c r="I44" s="135">
        <f t="shared" si="7"/>
        <v>0</v>
      </c>
      <c r="J44" s="134"/>
      <c r="K44" s="134">
        <f t="shared" si="8"/>
        <v>0</v>
      </c>
      <c r="L44" s="136">
        <f t="shared" si="9"/>
        <v>0</v>
      </c>
    </row>
    <row r="45" spans="1:12" x14ac:dyDescent="0.25">
      <c r="A45" s="133">
        <f t="shared" si="0"/>
        <v>2031</v>
      </c>
      <c r="B45" s="138">
        <f t="shared" si="3"/>
        <v>47984</v>
      </c>
      <c r="C45" s="137">
        <f t="shared" si="1"/>
        <v>48015</v>
      </c>
      <c r="D45" s="133">
        <v>35</v>
      </c>
      <c r="E45" s="133">
        <f t="shared" si="4"/>
        <v>122</v>
      </c>
      <c r="F45" s="133">
        <f t="shared" si="2"/>
        <v>31</v>
      </c>
      <c r="G45" s="136">
        <f t="shared" si="5"/>
        <v>0</v>
      </c>
      <c r="H45" s="135">
        <f t="shared" si="6"/>
        <v>0</v>
      </c>
      <c r="I45" s="135">
        <f t="shared" si="7"/>
        <v>0</v>
      </c>
      <c r="J45" s="134"/>
      <c r="K45" s="134">
        <f t="shared" si="8"/>
        <v>0</v>
      </c>
      <c r="L45" s="136">
        <f t="shared" si="9"/>
        <v>0</v>
      </c>
    </row>
    <row r="46" spans="1:12" x14ac:dyDescent="0.25">
      <c r="A46" s="133">
        <f t="shared" si="0"/>
        <v>2031</v>
      </c>
      <c r="B46" s="138">
        <f t="shared" si="3"/>
        <v>48015</v>
      </c>
      <c r="C46" s="137">
        <f t="shared" si="1"/>
        <v>48045</v>
      </c>
      <c r="D46" s="133">
        <v>36</v>
      </c>
      <c r="E46" s="133">
        <f t="shared" si="4"/>
        <v>121</v>
      </c>
      <c r="F46" s="133">
        <f t="shared" si="2"/>
        <v>30</v>
      </c>
      <c r="G46" s="136">
        <f t="shared" si="5"/>
        <v>0</v>
      </c>
      <c r="H46" s="135">
        <f t="shared" si="6"/>
        <v>0</v>
      </c>
      <c r="I46" s="135">
        <f t="shared" si="7"/>
        <v>0</v>
      </c>
      <c r="J46" s="134"/>
      <c r="K46" s="134">
        <f t="shared" si="8"/>
        <v>0</v>
      </c>
      <c r="L46" s="136">
        <f t="shared" si="9"/>
        <v>0</v>
      </c>
    </row>
    <row r="47" spans="1:12" x14ac:dyDescent="0.25">
      <c r="A47" s="133">
        <f t="shared" si="0"/>
        <v>2031</v>
      </c>
      <c r="B47" s="138">
        <f t="shared" si="3"/>
        <v>48045</v>
      </c>
      <c r="C47" s="137">
        <f t="shared" si="1"/>
        <v>48076</v>
      </c>
      <c r="D47" s="133">
        <v>37</v>
      </c>
      <c r="E47" s="133">
        <f t="shared" si="4"/>
        <v>120</v>
      </c>
      <c r="F47" s="133">
        <f t="shared" si="2"/>
        <v>31</v>
      </c>
      <c r="G47" s="136">
        <f t="shared" si="5"/>
        <v>0</v>
      </c>
      <c r="H47" s="135">
        <f t="shared" si="6"/>
        <v>0</v>
      </c>
      <c r="I47" s="135">
        <f t="shared" si="7"/>
        <v>0</v>
      </c>
      <c r="J47" s="134"/>
      <c r="K47" s="134">
        <f t="shared" si="8"/>
        <v>0</v>
      </c>
      <c r="L47" s="136">
        <f t="shared" si="9"/>
        <v>0</v>
      </c>
    </row>
    <row r="48" spans="1:12" x14ac:dyDescent="0.25">
      <c r="A48" s="133">
        <f t="shared" si="0"/>
        <v>2031</v>
      </c>
      <c r="B48" s="138">
        <f t="shared" si="3"/>
        <v>48076</v>
      </c>
      <c r="C48" s="137">
        <f t="shared" si="1"/>
        <v>48107</v>
      </c>
      <c r="D48" s="133">
        <v>38</v>
      </c>
      <c r="E48" s="133">
        <f t="shared" si="4"/>
        <v>119</v>
      </c>
      <c r="F48" s="133">
        <f t="shared" si="2"/>
        <v>31</v>
      </c>
      <c r="G48" s="136">
        <f t="shared" si="5"/>
        <v>0</v>
      </c>
      <c r="H48" s="135">
        <f t="shared" si="6"/>
        <v>0</v>
      </c>
      <c r="I48" s="135">
        <f t="shared" si="7"/>
        <v>0</v>
      </c>
      <c r="J48" s="134"/>
      <c r="K48" s="134">
        <f t="shared" si="8"/>
        <v>0</v>
      </c>
      <c r="L48" s="136">
        <f t="shared" si="9"/>
        <v>0</v>
      </c>
    </row>
    <row r="49" spans="1:12" x14ac:dyDescent="0.25">
      <c r="A49" s="133">
        <f t="shared" si="0"/>
        <v>2031</v>
      </c>
      <c r="B49" s="138">
        <f t="shared" si="3"/>
        <v>48107</v>
      </c>
      <c r="C49" s="137">
        <f t="shared" si="1"/>
        <v>48137</v>
      </c>
      <c r="D49" s="133">
        <v>39</v>
      </c>
      <c r="E49" s="133">
        <f t="shared" si="4"/>
        <v>118</v>
      </c>
      <c r="F49" s="133">
        <f t="shared" si="2"/>
        <v>30</v>
      </c>
      <c r="G49" s="136">
        <f t="shared" si="5"/>
        <v>0</v>
      </c>
      <c r="H49" s="135">
        <f t="shared" si="6"/>
        <v>0</v>
      </c>
      <c r="I49" s="135">
        <f t="shared" si="7"/>
        <v>0</v>
      </c>
      <c r="J49" s="134"/>
      <c r="K49" s="134">
        <f t="shared" si="8"/>
        <v>0</v>
      </c>
      <c r="L49" s="136">
        <f t="shared" si="9"/>
        <v>0</v>
      </c>
    </row>
    <row r="50" spans="1:12" x14ac:dyDescent="0.25">
      <c r="A50" s="133">
        <f t="shared" si="0"/>
        <v>2031</v>
      </c>
      <c r="B50" s="138">
        <f t="shared" si="3"/>
        <v>48137</v>
      </c>
      <c r="C50" s="137">
        <f t="shared" si="1"/>
        <v>48168</v>
      </c>
      <c r="D50" s="133">
        <v>40</v>
      </c>
      <c r="E50" s="133">
        <f t="shared" si="4"/>
        <v>117</v>
      </c>
      <c r="F50" s="133">
        <f t="shared" si="2"/>
        <v>31</v>
      </c>
      <c r="G50" s="136">
        <f t="shared" si="5"/>
        <v>0</v>
      </c>
      <c r="H50" s="135">
        <f t="shared" si="6"/>
        <v>0</v>
      </c>
      <c r="I50" s="135">
        <f t="shared" si="7"/>
        <v>0</v>
      </c>
      <c r="J50" s="134"/>
      <c r="K50" s="134">
        <f t="shared" si="8"/>
        <v>0</v>
      </c>
      <c r="L50" s="136">
        <f t="shared" si="9"/>
        <v>0</v>
      </c>
    </row>
    <row r="51" spans="1:12" x14ac:dyDescent="0.25">
      <c r="A51" s="133">
        <f t="shared" si="0"/>
        <v>2031</v>
      </c>
      <c r="B51" s="138">
        <f t="shared" si="3"/>
        <v>48168</v>
      </c>
      <c r="C51" s="137">
        <f t="shared" si="1"/>
        <v>48198</v>
      </c>
      <c r="D51" s="133">
        <v>41</v>
      </c>
      <c r="E51" s="133">
        <f t="shared" si="4"/>
        <v>116</v>
      </c>
      <c r="F51" s="133">
        <f t="shared" si="2"/>
        <v>30</v>
      </c>
      <c r="G51" s="136">
        <f t="shared" si="5"/>
        <v>0</v>
      </c>
      <c r="H51" s="135">
        <f t="shared" si="6"/>
        <v>0</v>
      </c>
      <c r="I51" s="135">
        <f t="shared" si="7"/>
        <v>0</v>
      </c>
      <c r="J51" s="134"/>
      <c r="K51" s="134">
        <f t="shared" si="8"/>
        <v>0</v>
      </c>
      <c r="L51" s="136">
        <f t="shared" si="9"/>
        <v>0</v>
      </c>
    </row>
    <row r="52" spans="1:12" x14ac:dyDescent="0.25">
      <c r="A52" s="133">
        <f t="shared" si="0"/>
        <v>2031</v>
      </c>
      <c r="B52" s="138">
        <f t="shared" si="3"/>
        <v>48198</v>
      </c>
      <c r="C52" s="137">
        <f t="shared" si="1"/>
        <v>48229</v>
      </c>
      <c r="D52" s="133">
        <v>42</v>
      </c>
      <c r="E52" s="133">
        <f t="shared" si="4"/>
        <v>115</v>
      </c>
      <c r="F52" s="133">
        <f t="shared" si="2"/>
        <v>31</v>
      </c>
      <c r="G52" s="136">
        <f t="shared" si="5"/>
        <v>0</v>
      </c>
      <c r="H52" s="135">
        <f t="shared" si="6"/>
        <v>0</v>
      </c>
      <c r="I52" s="135">
        <f t="shared" si="7"/>
        <v>0</v>
      </c>
      <c r="J52" s="134"/>
      <c r="K52" s="134">
        <f t="shared" si="8"/>
        <v>0</v>
      </c>
      <c r="L52" s="136">
        <f t="shared" si="9"/>
        <v>0</v>
      </c>
    </row>
    <row r="53" spans="1:12" x14ac:dyDescent="0.25">
      <c r="A53" s="133">
        <f t="shared" si="0"/>
        <v>2032</v>
      </c>
      <c r="B53" s="138">
        <f t="shared" si="3"/>
        <v>48229</v>
      </c>
      <c r="C53" s="137">
        <f t="shared" si="1"/>
        <v>48260</v>
      </c>
      <c r="D53" s="133">
        <v>43</v>
      </c>
      <c r="E53" s="133">
        <f t="shared" si="4"/>
        <v>114</v>
      </c>
      <c r="F53" s="133">
        <f t="shared" si="2"/>
        <v>31</v>
      </c>
      <c r="G53" s="136">
        <f t="shared" si="5"/>
        <v>0</v>
      </c>
      <c r="H53" s="135">
        <f t="shared" si="6"/>
        <v>0</v>
      </c>
      <c r="I53" s="135">
        <f t="shared" si="7"/>
        <v>0</v>
      </c>
      <c r="J53" s="134"/>
      <c r="K53" s="134">
        <f t="shared" si="8"/>
        <v>0</v>
      </c>
      <c r="L53" s="136">
        <f t="shared" si="9"/>
        <v>0</v>
      </c>
    </row>
    <row r="54" spans="1:12" x14ac:dyDescent="0.25">
      <c r="A54" s="133">
        <f t="shared" si="0"/>
        <v>2032</v>
      </c>
      <c r="B54" s="138">
        <f t="shared" si="3"/>
        <v>48260</v>
      </c>
      <c r="C54" s="137">
        <f t="shared" si="1"/>
        <v>48289</v>
      </c>
      <c r="D54" s="133">
        <v>44</v>
      </c>
      <c r="E54" s="133">
        <f t="shared" si="4"/>
        <v>113</v>
      </c>
      <c r="F54" s="133">
        <f t="shared" si="2"/>
        <v>29</v>
      </c>
      <c r="G54" s="136">
        <f t="shared" si="5"/>
        <v>0</v>
      </c>
      <c r="H54" s="135">
        <f t="shared" si="6"/>
        <v>0</v>
      </c>
      <c r="I54" s="135">
        <f t="shared" si="7"/>
        <v>0</v>
      </c>
      <c r="J54" s="134"/>
      <c r="K54" s="134">
        <f t="shared" si="8"/>
        <v>0</v>
      </c>
      <c r="L54" s="136">
        <f t="shared" si="9"/>
        <v>0</v>
      </c>
    </row>
    <row r="55" spans="1:12" x14ac:dyDescent="0.25">
      <c r="A55" s="133">
        <f t="shared" si="0"/>
        <v>2032</v>
      </c>
      <c r="B55" s="138">
        <f t="shared" si="3"/>
        <v>48289</v>
      </c>
      <c r="C55" s="137">
        <f t="shared" si="1"/>
        <v>48320</v>
      </c>
      <c r="D55" s="133">
        <v>45</v>
      </c>
      <c r="E55" s="133">
        <f t="shared" si="4"/>
        <v>112</v>
      </c>
      <c r="F55" s="133">
        <f t="shared" si="2"/>
        <v>31</v>
      </c>
      <c r="G55" s="136">
        <f t="shared" si="5"/>
        <v>0</v>
      </c>
      <c r="H55" s="135">
        <f t="shared" si="6"/>
        <v>0</v>
      </c>
      <c r="I55" s="135">
        <f t="shared" si="7"/>
        <v>0</v>
      </c>
      <c r="J55" s="134"/>
      <c r="K55" s="134">
        <f t="shared" si="8"/>
        <v>0</v>
      </c>
      <c r="L55" s="136">
        <f t="shared" si="9"/>
        <v>0</v>
      </c>
    </row>
    <row r="56" spans="1:12" x14ac:dyDescent="0.25">
      <c r="A56" s="133">
        <f t="shared" si="0"/>
        <v>2032</v>
      </c>
      <c r="B56" s="138">
        <f t="shared" si="3"/>
        <v>48320</v>
      </c>
      <c r="C56" s="137">
        <f t="shared" si="1"/>
        <v>48350</v>
      </c>
      <c r="D56" s="133">
        <v>46</v>
      </c>
      <c r="E56" s="133">
        <f t="shared" si="4"/>
        <v>111</v>
      </c>
      <c r="F56" s="133">
        <f t="shared" si="2"/>
        <v>30</v>
      </c>
      <c r="G56" s="136">
        <f t="shared" si="5"/>
        <v>0</v>
      </c>
      <c r="H56" s="135">
        <f t="shared" si="6"/>
        <v>0</v>
      </c>
      <c r="I56" s="135">
        <f t="shared" si="7"/>
        <v>0</v>
      </c>
      <c r="J56" s="134"/>
      <c r="K56" s="134">
        <f t="shared" si="8"/>
        <v>0</v>
      </c>
      <c r="L56" s="136">
        <f t="shared" si="9"/>
        <v>0</v>
      </c>
    </row>
    <row r="57" spans="1:12" x14ac:dyDescent="0.25">
      <c r="A57" s="133">
        <f t="shared" si="0"/>
        <v>2032</v>
      </c>
      <c r="B57" s="138">
        <f t="shared" si="3"/>
        <v>48350</v>
      </c>
      <c r="C57" s="137">
        <f t="shared" si="1"/>
        <v>48381</v>
      </c>
      <c r="D57" s="133">
        <v>47</v>
      </c>
      <c r="E57" s="133">
        <f t="shared" si="4"/>
        <v>110</v>
      </c>
      <c r="F57" s="133">
        <f t="shared" si="2"/>
        <v>31</v>
      </c>
      <c r="G57" s="136">
        <f t="shared" si="5"/>
        <v>0</v>
      </c>
      <c r="H57" s="135">
        <f t="shared" si="6"/>
        <v>0</v>
      </c>
      <c r="I57" s="135">
        <f t="shared" si="7"/>
        <v>0</v>
      </c>
      <c r="J57" s="134"/>
      <c r="K57" s="134">
        <f t="shared" si="8"/>
        <v>0</v>
      </c>
      <c r="L57" s="136">
        <f t="shared" si="9"/>
        <v>0</v>
      </c>
    </row>
    <row r="58" spans="1:12" x14ac:dyDescent="0.25">
      <c r="A58" s="133">
        <f t="shared" si="0"/>
        <v>2032</v>
      </c>
      <c r="B58" s="138">
        <f t="shared" si="3"/>
        <v>48381</v>
      </c>
      <c r="C58" s="137">
        <f t="shared" si="1"/>
        <v>48411</v>
      </c>
      <c r="D58" s="133">
        <v>48</v>
      </c>
      <c r="E58" s="133">
        <f t="shared" si="4"/>
        <v>109</v>
      </c>
      <c r="F58" s="133">
        <f t="shared" si="2"/>
        <v>30</v>
      </c>
      <c r="G58" s="136">
        <f t="shared" si="5"/>
        <v>0</v>
      </c>
      <c r="H58" s="135">
        <f t="shared" si="6"/>
        <v>0</v>
      </c>
      <c r="I58" s="135">
        <f t="shared" si="7"/>
        <v>0</v>
      </c>
      <c r="J58" s="134"/>
      <c r="K58" s="134">
        <f t="shared" si="8"/>
        <v>0</v>
      </c>
      <c r="L58" s="136">
        <f t="shared" si="9"/>
        <v>0</v>
      </c>
    </row>
    <row r="59" spans="1:12" x14ac:dyDescent="0.25">
      <c r="A59" s="133">
        <f t="shared" si="0"/>
        <v>2032</v>
      </c>
      <c r="B59" s="138">
        <f t="shared" si="3"/>
        <v>48411</v>
      </c>
      <c r="C59" s="137">
        <f t="shared" si="1"/>
        <v>48442</v>
      </c>
      <c r="D59" s="133">
        <v>49</v>
      </c>
      <c r="E59" s="133">
        <f t="shared" si="4"/>
        <v>108</v>
      </c>
      <c r="F59" s="133">
        <f t="shared" si="2"/>
        <v>31</v>
      </c>
      <c r="G59" s="136">
        <f t="shared" si="5"/>
        <v>0</v>
      </c>
      <c r="H59" s="135">
        <f t="shared" si="6"/>
        <v>0</v>
      </c>
      <c r="I59" s="135">
        <f t="shared" si="7"/>
        <v>0</v>
      </c>
      <c r="J59" s="134"/>
      <c r="K59" s="134">
        <f t="shared" si="8"/>
        <v>0</v>
      </c>
      <c r="L59" s="136">
        <f t="shared" si="9"/>
        <v>0</v>
      </c>
    </row>
    <row r="60" spans="1:12" x14ac:dyDescent="0.25">
      <c r="A60" s="133">
        <f t="shared" si="0"/>
        <v>2032</v>
      </c>
      <c r="B60" s="138">
        <f t="shared" si="3"/>
        <v>48442</v>
      </c>
      <c r="C60" s="137">
        <f t="shared" si="1"/>
        <v>48473</v>
      </c>
      <c r="D60" s="133">
        <v>50</v>
      </c>
      <c r="E60" s="133">
        <f t="shared" si="4"/>
        <v>107</v>
      </c>
      <c r="F60" s="133">
        <f t="shared" si="2"/>
        <v>31</v>
      </c>
      <c r="G60" s="136">
        <f t="shared" si="5"/>
        <v>0</v>
      </c>
      <c r="H60" s="135">
        <f t="shared" si="6"/>
        <v>0</v>
      </c>
      <c r="I60" s="135">
        <f t="shared" si="7"/>
        <v>0</v>
      </c>
      <c r="J60" s="134"/>
      <c r="K60" s="134">
        <f t="shared" si="8"/>
        <v>0</v>
      </c>
      <c r="L60" s="136">
        <f t="shared" si="9"/>
        <v>0</v>
      </c>
    </row>
    <row r="61" spans="1:12" x14ac:dyDescent="0.25">
      <c r="A61" s="133">
        <f t="shared" si="0"/>
        <v>2032</v>
      </c>
      <c r="B61" s="138">
        <f t="shared" si="3"/>
        <v>48473</v>
      </c>
      <c r="C61" s="137">
        <f t="shared" si="1"/>
        <v>48503</v>
      </c>
      <c r="D61" s="133">
        <v>51</v>
      </c>
      <c r="E61" s="133">
        <f t="shared" si="4"/>
        <v>106</v>
      </c>
      <c r="F61" s="133">
        <f t="shared" si="2"/>
        <v>30</v>
      </c>
      <c r="G61" s="136">
        <f t="shared" si="5"/>
        <v>0</v>
      </c>
      <c r="H61" s="135">
        <f t="shared" si="6"/>
        <v>0</v>
      </c>
      <c r="I61" s="135">
        <f t="shared" si="7"/>
        <v>0</v>
      </c>
      <c r="J61" s="134"/>
      <c r="K61" s="134">
        <f t="shared" si="8"/>
        <v>0</v>
      </c>
      <c r="L61" s="136">
        <f t="shared" si="9"/>
        <v>0</v>
      </c>
    </row>
    <row r="62" spans="1:12" x14ac:dyDescent="0.25">
      <c r="A62" s="133">
        <f t="shared" si="0"/>
        <v>2032</v>
      </c>
      <c r="B62" s="138">
        <f t="shared" si="3"/>
        <v>48503</v>
      </c>
      <c r="C62" s="137">
        <f t="shared" si="1"/>
        <v>48534</v>
      </c>
      <c r="D62" s="133">
        <v>52</v>
      </c>
      <c r="E62" s="133">
        <f t="shared" si="4"/>
        <v>105</v>
      </c>
      <c r="F62" s="133">
        <f t="shared" si="2"/>
        <v>31</v>
      </c>
      <c r="G62" s="136">
        <f t="shared" si="5"/>
        <v>0</v>
      </c>
      <c r="H62" s="135">
        <f t="shared" si="6"/>
        <v>0</v>
      </c>
      <c r="I62" s="135">
        <f t="shared" si="7"/>
        <v>0</v>
      </c>
      <c r="J62" s="134"/>
      <c r="K62" s="134">
        <f t="shared" si="8"/>
        <v>0</v>
      </c>
      <c r="L62" s="136">
        <f t="shared" si="9"/>
        <v>0</v>
      </c>
    </row>
    <row r="63" spans="1:12" x14ac:dyDescent="0.25">
      <c r="A63" s="133">
        <f t="shared" si="0"/>
        <v>2032</v>
      </c>
      <c r="B63" s="138">
        <f t="shared" si="3"/>
        <v>48534</v>
      </c>
      <c r="C63" s="137">
        <f t="shared" si="1"/>
        <v>48564</v>
      </c>
      <c r="D63" s="133">
        <v>53</v>
      </c>
      <c r="E63" s="133">
        <f t="shared" si="4"/>
        <v>104</v>
      </c>
      <c r="F63" s="133">
        <f t="shared" si="2"/>
        <v>30</v>
      </c>
      <c r="G63" s="136">
        <f t="shared" si="5"/>
        <v>0</v>
      </c>
      <c r="H63" s="135">
        <f t="shared" si="6"/>
        <v>0</v>
      </c>
      <c r="I63" s="135">
        <f t="shared" si="7"/>
        <v>0</v>
      </c>
      <c r="J63" s="134"/>
      <c r="K63" s="134">
        <f t="shared" si="8"/>
        <v>0</v>
      </c>
      <c r="L63" s="136">
        <f t="shared" si="9"/>
        <v>0</v>
      </c>
    </row>
    <row r="64" spans="1:12" x14ac:dyDescent="0.25">
      <c r="A64" s="133">
        <f t="shared" si="0"/>
        <v>2032</v>
      </c>
      <c r="B64" s="138">
        <f t="shared" si="3"/>
        <v>48564</v>
      </c>
      <c r="C64" s="137">
        <f t="shared" si="1"/>
        <v>48595</v>
      </c>
      <c r="D64" s="133">
        <v>54</v>
      </c>
      <c r="E64" s="133">
        <f t="shared" si="4"/>
        <v>103</v>
      </c>
      <c r="F64" s="133">
        <f t="shared" si="2"/>
        <v>31</v>
      </c>
      <c r="G64" s="136">
        <f t="shared" si="5"/>
        <v>0</v>
      </c>
      <c r="H64" s="135">
        <f t="shared" si="6"/>
        <v>0</v>
      </c>
      <c r="I64" s="135">
        <f t="shared" si="7"/>
        <v>0</v>
      </c>
      <c r="J64" s="134"/>
      <c r="K64" s="134">
        <f t="shared" si="8"/>
        <v>0</v>
      </c>
      <c r="L64" s="136">
        <f t="shared" si="9"/>
        <v>0</v>
      </c>
    </row>
    <row r="65" spans="1:12" x14ac:dyDescent="0.25">
      <c r="A65" s="133">
        <f t="shared" si="0"/>
        <v>2033</v>
      </c>
      <c r="B65" s="138">
        <f t="shared" si="3"/>
        <v>48595</v>
      </c>
      <c r="C65" s="137">
        <f t="shared" si="1"/>
        <v>48626</v>
      </c>
      <c r="D65" s="133">
        <v>55</v>
      </c>
      <c r="E65" s="133">
        <f t="shared" si="4"/>
        <v>102</v>
      </c>
      <c r="F65" s="133">
        <f t="shared" si="2"/>
        <v>31</v>
      </c>
      <c r="G65" s="136">
        <f t="shared" si="5"/>
        <v>0</v>
      </c>
      <c r="H65" s="135">
        <f t="shared" si="6"/>
        <v>0</v>
      </c>
      <c r="I65" s="135">
        <f t="shared" si="7"/>
        <v>0</v>
      </c>
      <c r="J65" s="134"/>
      <c r="K65" s="134">
        <f t="shared" si="8"/>
        <v>0</v>
      </c>
      <c r="L65" s="136">
        <f t="shared" si="9"/>
        <v>0</v>
      </c>
    </row>
    <row r="66" spans="1:12" x14ac:dyDescent="0.25">
      <c r="A66" s="133">
        <f t="shared" si="0"/>
        <v>2033</v>
      </c>
      <c r="B66" s="138">
        <f t="shared" si="3"/>
        <v>48626</v>
      </c>
      <c r="C66" s="137">
        <f t="shared" si="1"/>
        <v>48654</v>
      </c>
      <c r="D66" s="133">
        <v>56</v>
      </c>
      <c r="E66" s="133">
        <f t="shared" si="4"/>
        <v>101</v>
      </c>
      <c r="F66" s="133">
        <f t="shared" si="2"/>
        <v>28</v>
      </c>
      <c r="G66" s="136">
        <f t="shared" si="5"/>
        <v>0</v>
      </c>
      <c r="H66" s="135">
        <f t="shared" si="6"/>
        <v>0</v>
      </c>
      <c r="I66" s="135">
        <f t="shared" si="7"/>
        <v>0</v>
      </c>
      <c r="J66" s="134"/>
      <c r="K66" s="134">
        <f t="shared" si="8"/>
        <v>0</v>
      </c>
      <c r="L66" s="136">
        <f t="shared" si="9"/>
        <v>0</v>
      </c>
    </row>
    <row r="67" spans="1:12" x14ac:dyDescent="0.25">
      <c r="A67" s="133">
        <f t="shared" si="0"/>
        <v>2033</v>
      </c>
      <c r="B67" s="138">
        <f t="shared" si="3"/>
        <v>48654</v>
      </c>
      <c r="C67" s="137">
        <f t="shared" si="1"/>
        <v>48685</v>
      </c>
      <c r="D67" s="133">
        <v>57</v>
      </c>
      <c r="E67" s="133">
        <f t="shared" si="4"/>
        <v>100</v>
      </c>
      <c r="F67" s="133">
        <f t="shared" si="2"/>
        <v>31</v>
      </c>
      <c r="G67" s="136">
        <f t="shared" si="5"/>
        <v>0</v>
      </c>
      <c r="H67" s="135">
        <f t="shared" si="6"/>
        <v>0</v>
      </c>
      <c r="I67" s="135">
        <f t="shared" si="7"/>
        <v>0</v>
      </c>
      <c r="J67" s="134"/>
      <c r="K67" s="134">
        <f t="shared" si="8"/>
        <v>0</v>
      </c>
      <c r="L67" s="136">
        <f t="shared" si="9"/>
        <v>0</v>
      </c>
    </row>
    <row r="68" spans="1:12" x14ac:dyDescent="0.25">
      <c r="A68" s="133">
        <f t="shared" si="0"/>
        <v>2033</v>
      </c>
      <c r="B68" s="138">
        <f t="shared" si="3"/>
        <v>48685</v>
      </c>
      <c r="C68" s="137">
        <f t="shared" si="1"/>
        <v>48715</v>
      </c>
      <c r="D68" s="133">
        <v>58</v>
      </c>
      <c r="E68" s="133">
        <f t="shared" si="4"/>
        <v>99</v>
      </c>
      <c r="F68" s="133">
        <f t="shared" si="2"/>
        <v>30</v>
      </c>
      <c r="G68" s="136">
        <f t="shared" si="5"/>
        <v>0</v>
      </c>
      <c r="H68" s="135">
        <f t="shared" si="6"/>
        <v>0</v>
      </c>
      <c r="I68" s="135">
        <f t="shared" si="7"/>
        <v>0</v>
      </c>
      <c r="J68" s="134"/>
      <c r="K68" s="134">
        <f t="shared" si="8"/>
        <v>0</v>
      </c>
      <c r="L68" s="136">
        <f t="shared" si="9"/>
        <v>0</v>
      </c>
    </row>
    <row r="69" spans="1:12" x14ac:dyDescent="0.25">
      <c r="A69" s="133">
        <f t="shared" si="0"/>
        <v>2033</v>
      </c>
      <c r="B69" s="138">
        <f t="shared" si="3"/>
        <v>48715</v>
      </c>
      <c r="C69" s="137">
        <f t="shared" si="1"/>
        <v>48746</v>
      </c>
      <c r="D69" s="133">
        <v>59</v>
      </c>
      <c r="E69" s="133">
        <f t="shared" si="4"/>
        <v>98</v>
      </c>
      <c r="F69" s="133">
        <f t="shared" si="2"/>
        <v>31</v>
      </c>
      <c r="G69" s="136">
        <f t="shared" si="5"/>
        <v>0</v>
      </c>
      <c r="H69" s="135">
        <f t="shared" si="6"/>
        <v>0</v>
      </c>
      <c r="I69" s="135">
        <f t="shared" si="7"/>
        <v>0</v>
      </c>
      <c r="J69" s="134"/>
      <c r="K69" s="134">
        <f t="shared" si="8"/>
        <v>0</v>
      </c>
      <c r="L69" s="136">
        <f t="shared" si="9"/>
        <v>0</v>
      </c>
    </row>
    <row r="70" spans="1:12" x14ac:dyDescent="0.25">
      <c r="A70" s="133">
        <f t="shared" si="0"/>
        <v>2033</v>
      </c>
      <c r="B70" s="138">
        <f t="shared" si="3"/>
        <v>48746</v>
      </c>
      <c r="C70" s="137">
        <f t="shared" si="1"/>
        <v>48776</v>
      </c>
      <c r="D70" s="133">
        <v>60</v>
      </c>
      <c r="E70" s="133">
        <f t="shared" si="4"/>
        <v>97</v>
      </c>
      <c r="F70" s="133">
        <f t="shared" si="2"/>
        <v>30</v>
      </c>
      <c r="G70" s="136">
        <f t="shared" si="5"/>
        <v>0</v>
      </c>
      <c r="H70" s="135">
        <f t="shared" si="6"/>
        <v>0</v>
      </c>
      <c r="I70" s="135">
        <f t="shared" si="7"/>
        <v>0</v>
      </c>
      <c r="J70" s="134"/>
      <c r="K70" s="134">
        <f t="shared" si="8"/>
        <v>0</v>
      </c>
      <c r="L70" s="136">
        <f t="shared" si="9"/>
        <v>0</v>
      </c>
    </row>
    <row r="71" spans="1:12" x14ac:dyDescent="0.25">
      <c r="A71" s="133">
        <f t="shared" si="0"/>
        <v>2033</v>
      </c>
      <c r="B71" s="138">
        <f t="shared" si="3"/>
        <v>48776</v>
      </c>
      <c r="C71" s="137">
        <f t="shared" si="1"/>
        <v>48807</v>
      </c>
      <c r="D71" s="133">
        <v>61</v>
      </c>
      <c r="E71" s="133">
        <f t="shared" si="4"/>
        <v>96</v>
      </c>
      <c r="F71" s="133">
        <f t="shared" si="2"/>
        <v>31</v>
      </c>
      <c r="G71" s="136">
        <f t="shared" si="5"/>
        <v>0</v>
      </c>
      <c r="H71" s="135">
        <f t="shared" si="6"/>
        <v>0</v>
      </c>
      <c r="I71" s="135">
        <f t="shared" si="7"/>
        <v>0</v>
      </c>
      <c r="J71" s="134"/>
      <c r="K71" s="134">
        <f t="shared" si="8"/>
        <v>0</v>
      </c>
      <c r="L71" s="136">
        <f t="shared" si="9"/>
        <v>0</v>
      </c>
    </row>
    <row r="72" spans="1:12" x14ac:dyDescent="0.25">
      <c r="A72" s="133">
        <f t="shared" si="0"/>
        <v>2033</v>
      </c>
      <c r="B72" s="138">
        <f t="shared" si="3"/>
        <v>48807</v>
      </c>
      <c r="C72" s="137">
        <f t="shared" si="1"/>
        <v>48838</v>
      </c>
      <c r="D72" s="133">
        <v>62</v>
      </c>
      <c r="E72" s="133">
        <f t="shared" si="4"/>
        <v>95</v>
      </c>
      <c r="F72" s="133">
        <f t="shared" si="2"/>
        <v>31</v>
      </c>
      <c r="G72" s="136">
        <f t="shared" si="5"/>
        <v>0</v>
      </c>
      <c r="H72" s="135">
        <f t="shared" si="6"/>
        <v>0</v>
      </c>
      <c r="I72" s="135">
        <f t="shared" si="7"/>
        <v>0</v>
      </c>
      <c r="J72" s="134"/>
      <c r="K72" s="134">
        <f t="shared" si="8"/>
        <v>0</v>
      </c>
      <c r="L72" s="136">
        <f t="shared" si="9"/>
        <v>0</v>
      </c>
    </row>
    <row r="73" spans="1:12" x14ac:dyDescent="0.25">
      <c r="A73" s="133">
        <f t="shared" si="0"/>
        <v>2033</v>
      </c>
      <c r="B73" s="138">
        <f t="shared" si="3"/>
        <v>48838</v>
      </c>
      <c r="C73" s="137">
        <f t="shared" si="1"/>
        <v>48868</v>
      </c>
      <c r="D73" s="133">
        <v>63</v>
      </c>
      <c r="E73" s="133">
        <f t="shared" si="4"/>
        <v>94</v>
      </c>
      <c r="F73" s="133">
        <f t="shared" si="2"/>
        <v>30</v>
      </c>
      <c r="G73" s="136">
        <f t="shared" si="5"/>
        <v>0</v>
      </c>
      <c r="H73" s="135">
        <f t="shared" si="6"/>
        <v>0</v>
      </c>
      <c r="I73" s="135">
        <f t="shared" si="7"/>
        <v>0</v>
      </c>
      <c r="J73" s="134"/>
      <c r="K73" s="134">
        <f t="shared" si="8"/>
        <v>0</v>
      </c>
      <c r="L73" s="136">
        <f t="shared" si="9"/>
        <v>0</v>
      </c>
    </row>
    <row r="74" spans="1:12" x14ac:dyDescent="0.25">
      <c r="A74" s="133">
        <f t="shared" si="0"/>
        <v>2033</v>
      </c>
      <c r="B74" s="138">
        <f t="shared" si="3"/>
        <v>48868</v>
      </c>
      <c r="C74" s="137">
        <f t="shared" si="1"/>
        <v>48899</v>
      </c>
      <c r="D74" s="133">
        <v>64</v>
      </c>
      <c r="E74" s="133">
        <f t="shared" si="4"/>
        <v>93</v>
      </c>
      <c r="F74" s="133">
        <f t="shared" si="2"/>
        <v>31</v>
      </c>
      <c r="G74" s="136">
        <f t="shared" si="5"/>
        <v>0</v>
      </c>
      <c r="H74" s="135">
        <f t="shared" si="6"/>
        <v>0</v>
      </c>
      <c r="I74" s="135">
        <f t="shared" si="7"/>
        <v>0</v>
      </c>
      <c r="J74" s="134"/>
      <c r="K74" s="134">
        <f t="shared" si="8"/>
        <v>0</v>
      </c>
      <c r="L74" s="136">
        <f t="shared" si="9"/>
        <v>0</v>
      </c>
    </row>
    <row r="75" spans="1:12" x14ac:dyDescent="0.25">
      <c r="A75" s="133">
        <f t="shared" ref="A75:A138" si="10">YEAR(B75)</f>
        <v>2033</v>
      </c>
      <c r="B75" s="138">
        <f t="shared" si="3"/>
        <v>48899</v>
      </c>
      <c r="C75" s="137">
        <f t="shared" si="1"/>
        <v>48929</v>
      </c>
      <c r="D75" s="133">
        <v>65</v>
      </c>
      <c r="E75" s="133">
        <f t="shared" si="4"/>
        <v>92</v>
      </c>
      <c r="F75" s="133">
        <f t="shared" ref="F75:F138" si="11">C75-B75</f>
        <v>30</v>
      </c>
      <c r="G75" s="136">
        <f t="shared" si="5"/>
        <v>0</v>
      </c>
      <c r="H75" s="135">
        <f t="shared" si="6"/>
        <v>0</v>
      </c>
      <c r="I75" s="135">
        <f t="shared" si="7"/>
        <v>0</v>
      </c>
      <c r="J75" s="134"/>
      <c r="K75" s="134">
        <f t="shared" si="8"/>
        <v>0</v>
      </c>
      <c r="L75" s="136">
        <f t="shared" si="9"/>
        <v>0</v>
      </c>
    </row>
    <row r="76" spans="1:12" x14ac:dyDescent="0.25">
      <c r="A76" s="133">
        <f t="shared" si="10"/>
        <v>2033</v>
      </c>
      <c r="B76" s="138">
        <f t="shared" ref="B76:B139" si="12">C75</f>
        <v>48929</v>
      </c>
      <c r="C76" s="137">
        <f t="shared" ref="C76:C139" si="13">DATE(YEAR(B76),MONTH(B76)+1,DAY(B76))</f>
        <v>48960</v>
      </c>
      <c r="D76" s="133">
        <v>66</v>
      </c>
      <c r="E76" s="133">
        <f t="shared" ref="E76:E139" si="14">IF(E75-1&lt;=0,0,E75-1)</f>
        <v>91</v>
      </c>
      <c r="F76" s="133">
        <f t="shared" si="11"/>
        <v>31</v>
      </c>
      <c r="G76" s="136">
        <f t="shared" si="5"/>
        <v>0</v>
      </c>
      <c r="H76" s="135">
        <f t="shared" si="6"/>
        <v>0</v>
      </c>
      <c r="I76" s="135">
        <f t="shared" si="7"/>
        <v>0</v>
      </c>
      <c r="J76" s="134"/>
      <c r="K76" s="134">
        <f t="shared" si="8"/>
        <v>0</v>
      </c>
      <c r="L76" s="136">
        <f t="shared" si="9"/>
        <v>0</v>
      </c>
    </row>
    <row r="77" spans="1:12" x14ac:dyDescent="0.25">
      <c r="A77" s="133">
        <f t="shared" si="10"/>
        <v>2034</v>
      </c>
      <c r="B77" s="138">
        <f t="shared" si="12"/>
        <v>48960</v>
      </c>
      <c r="C77" s="137">
        <f t="shared" si="13"/>
        <v>48991</v>
      </c>
      <c r="D77" s="133">
        <v>67</v>
      </c>
      <c r="E77" s="133">
        <f t="shared" si="14"/>
        <v>90</v>
      </c>
      <c r="F77" s="133">
        <f t="shared" si="11"/>
        <v>31</v>
      </c>
      <c r="G77" s="136">
        <f t="shared" ref="G77:G140" si="15">L76</f>
        <v>0</v>
      </c>
      <c r="H77" s="135">
        <f t="shared" ref="H77:H140" si="16">ROUND(G77*($G$7/12),2)</f>
        <v>0</v>
      </c>
      <c r="I77" s="135">
        <f t="shared" ref="I77:I140" si="17">IF(E77=0,0,G77/E77)</f>
        <v>0</v>
      </c>
      <c r="J77" s="134"/>
      <c r="K77" s="134">
        <f t="shared" ref="K77:K140" si="18">$G$6-G77+I77+J77</f>
        <v>0</v>
      </c>
      <c r="L77" s="136">
        <f t="shared" ref="L77:L140" si="19">G77-I77-J77</f>
        <v>0</v>
      </c>
    </row>
    <row r="78" spans="1:12" x14ac:dyDescent="0.25">
      <c r="A78" s="133">
        <f t="shared" si="10"/>
        <v>2034</v>
      </c>
      <c r="B78" s="138">
        <f t="shared" si="12"/>
        <v>48991</v>
      </c>
      <c r="C78" s="137">
        <f t="shared" si="13"/>
        <v>49019</v>
      </c>
      <c r="D78" s="133">
        <v>68</v>
      </c>
      <c r="E78" s="133">
        <f t="shared" si="14"/>
        <v>89</v>
      </c>
      <c r="F78" s="133">
        <f t="shared" si="11"/>
        <v>28</v>
      </c>
      <c r="G78" s="136">
        <f t="shared" si="15"/>
        <v>0</v>
      </c>
      <c r="H78" s="135">
        <f t="shared" si="16"/>
        <v>0</v>
      </c>
      <c r="I78" s="135">
        <f t="shared" si="17"/>
        <v>0</v>
      </c>
      <c r="J78" s="134"/>
      <c r="K78" s="134">
        <f t="shared" si="18"/>
        <v>0</v>
      </c>
      <c r="L78" s="136">
        <f t="shared" si="19"/>
        <v>0</v>
      </c>
    </row>
    <row r="79" spans="1:12" x14ac:dyDescent="0.25">
      <c r="A79" s="133">
        <f t="shared" si="10"/>
        <v>2034</v>
      </c>
      <c r="B79" s="138">
        <f t="shared" si="12"/>
        <v>49019</v>
      </c>
      <c r="C79" s="137">
        <f t="shared" si="13"/>
        <v>49050</v>
      </c>
      <c r="D79" s="133">
        <v>69</v>
      </c>
      <c r="E79" s="133">
        <f t="shared" si="14"/>
        <v>88</v>
      </c>
      <c r="F79" s="133">
        <f t="shared" si="11"/>
        <v>31</v>
      </c>
      <c r="G79" s="136">
        <f t="shared" si="15"/>
        <v>0</v>
      </c>
      <c r="H79" s="135">
        <f t="shared" si="16"/>
        <v>0</v>
      </c>
      <c r="I79" s="135">
        <f t="shared" si="17"/>
        <v>0</v>
      </c>
      <c r="J79" s="134"/>
      <c r="K79" s="134">
        <f t="shared" si="18"/>
        <v>0</v>
      </c>
      <c r="L79" s="136">
        <f t="shared" si="19"/>
        <v>0</v>
      </c>
    </row>
    <row r="80" spans="1:12" x14ac:dyDescent="0.25">
      <c r="A80" s="133">
        <f t="shared" si="10"/>
        <v>2034</v>
      </c>
      <c r="B80" s="138">
        <f t="shared" si="12"/>
        <v>49050</v>
      </c>
      <c r="C80" s="137">
        <f t="shared" si="13"/>
        <v>49080</v>
      </c>
      <c r="D80" s="133">
        <v>70</v>
      </c>
      <c r="E80" s="133">
        <f t="shared" si="14"/>
        <v>87</v>
      </c>
      <c r="F80" s="133">
        <f t="shared" si="11"/>
        <v>30</v>
      </c>
      <c r="G80" s="136">
        <f t="shared" si="15"/>
        <v>0</v>
      </c>
      <c r="H80" s="135">
        <f t="shared" si="16"/>
        <v>0</v>
      </c>
      <c r="I80" s="135">
        <f t="shared" si="17"/>
        <v>0</v>
      </c>
      <c r="J80" s="134"/>
      <c r="K80" s="134">
        <f t="shared" si="18"/>
        <v>0</v>
      </c>
      <c r="L80" s="136">
        <f t="shared" si="19"/>
        <v>0</v>
      </c>
    </row>
    <row r="81" spans="1:12" x14ac:dyDescent="0.25">
      <c r="A81" s="133">
        <f t="shared" si="10"/>
        <v>2034</v>
      </c>
      <c r="B81" s="138">
        <f t="shared" si="12"/>
        <v>49080</v>
      </c>
      <c r="C81" s="137">
        <f t="shared" si="13"/>
        <v>49111</v>
      </c>
      <c r="D81" s="133">
        <v>71</v>
      </c>
      <c r="E81" s="133">
        <f t="shared" si="14"/>
        <v>86</v>
      </c>
      <c r="F81" s="133">
        <f t="shared" si="11"/>
        <v>31</v>
      </c>
      <c r="G81" s="136">
        <f t="shared" si="15"/>
        <v>0</v>
      </c>
      <c r="H81" s="135">
        <f t="shared" si="16"/>
        <v>0</v>
      </c>
      <c r="I81" s="135">
        <f t="shared" si="17"/>
        <v>0</v>
      </c>
      <c r="J81" s="134"/>
      <c r="K81" s="134">
        <f t="shared" si="18"/>
        <v>0</v>
      </c>
      <c r="L81" s="136">
        <f t="shared" si="19"/>
        <v>0</v>
      </c>
    </row>
    <row r="82" spans="1:12" x14ac:dyDescent="0.25">
      <c r="A82" s="133">
        <f t="shared" si="10"/>
        <v>2034</v>
      </c>
      <c r="B82" s="138">
        <f t="shared" si="12"/>
        <v>49111</v>
      </c>
      <c r="C82" s="137">
        <f t="shared" si="13"/>
        <v>49141</v>
      </c>
      <c r="D82" s="133">
        <v>72</v>
      </c>
      <c r="E82" s="133">
        <f t="shared" si="14"/>
        <v>85</v>
      </c>
      <c r="F82" s="133">
        <f t="shared" si="11"/>
        <v>30</v>
      </c>
      <c r="G82" s="136">
        <f t="shared" si="15"/>
        <v>0</v>
      </c>
      <c r="H82" s="135">
        <f t="shared" si="16"/>
        <v>0</v>
      </c>
      <c r="I82" s="135">
        <f t="shared" si="17"/>
        <v>0</v>
      </c>
      <c r="J82" s="134"/>
      <c r="K82" s="134">
        <f t="shared" si="18"/>
        <v>0</v>
      </c>
      <c r="L82" s="136">
        <f t="shared" si="19"/>
        <v>0</v>
      </c>
    </row>
    <row r="83" spans="1:12" x14ac:dyDescent="0.25">
      <c r="A83" s="133">
        <f t="shared" si="10"/>
        <v>2034</v>
      </c>
      <c r="B83" s="138">
        <f t="shared" si="12"/>
        <v>49141</v>
      </c>
      <c r="C83" s="137">
        <f t="shared" si="13"/>
        <v>49172</v>
      </c>
      <c r="D83" s="133">
        <v>73</v>
      </c>
      <c r="E83" s="133">
        <f t="shared" si="14"/>
        <v>84</v>
      </c>
      <c r="F83" s="133">
        <f t="shared" si="11"/>
        <v>31</v>
      </c>
      <c r="G83" s="136">
        <f t="shared" si="15"/>
        <v>0</v>
      </c>
      <c r="H83" s="135">
        <f t="shared" si="16"/>
        <v>0</v>
      </c>
      <c r="I83" s="135">
        <f t="shared" si="17"/>
        <v>0</v>
      </c>
      <c r="J83" s="134"/>
      <c r="K83" s="134">
        <f t="shared" si="18"/>
        <v>0</v>
      </c>
      <c r="L83" s="136">
        <f t="shared" si="19"/>
        <v>0</v>
      </c>
    </row>
    <row r="84" spans="1:12" x14ac:dyDescent="0.25">
      <c r="A84" s="133">
        <f t="shared" si="10"/>
        <v>2034</v>
      </c>
      <c r="B84" s="138">
        <f t="shared" si="12"/>
        <v>49172</v>
      </c>
      <c r="C84" s="137">
        <f t="shared" si="13"/>
        <v>49203</v>
      </c>
      <c r="D84" s="133">
        <v>74</v>
      </c>
      <c r="E84" s="133">
        <f t="shared" si="14"/>
        <v>83</v>
      </c>
      <c r="F84" s="133">
        <f t="shared" si="11"/>
        <v>31</v>
      </c>
      <c r="G84" s="136">
        <f t="shared" si="15"/>
        <v>0</v>
      </c>
      <c r="H84" s="135">
        <f t="shared" si="16"/>
        <v>0</v>
      </c>
      <c r="I84" s="135">
        <f t="shared" si="17"/>
        <v>0</v>
      </c>
      <c r="J84" s="134"/>
      <c r="K84" s="134">
        <f t="shared" si="18"/>
        <v>0</v>
      </c>
      <c r="L84" s="136">
        <f t="shared" si="19"/>
        <v>0</v>
      </c>
    </row>
    <row r="85" spans="1:12" x14ac:dyDescent="0.25">
      <c r="A85" s="133">
        <f t="shared" si="10"/>
        <v>2034</v>
      </c>
      <c r="B85" s="138">
        <f t="shared" si="12"/>
        <v>49203</v>
      </c>
      <c r="C85" s="137">
        <f t="shared" si="13"/>
        <v>49233</v>
      </c>
      <c r="D85" s="133">
        <v>75</v>
      </c>
      <c r="E85" s="133">
        <f t="shared" si="14"/>
        <v>82</v>
      </c>
      <c r="F85" s="133">
        <f t="shared" si="11"/>
        <v>30</v>
      </c>
      <c r="G85" s="136">
        <f t="shared" si="15"/>
        <v>0</v>
      </c>
      <c r="H85" s="135">
        <f t="shared" si="16"/>
        <v>0</v>
      </c>
      <c r="I85" s="135">
        <f t="shared" si="17"/>
        <v>0</v>
      </c>
      <c r="J85" s="134"/>
      <c r="K85" s="134">
        <f t="shared" si="18"/>
        <v>0</v>
      </c>
      <c r="L85" s="136">
        <f t="shared" si="19"/>
        <v>0</v>
      </c>
    </row>
    <row r="86" spans="1:12" x14ac:dyDescent="0.25">
      <c r="A86" s="133">
        <f t="shared" si="10"/>
        <v>2034</v>
      </c>
      <c r="B86" s="138">
        <f t="shared" si="12"/>
        <v>49233</v>
      </c>
      <c r="C86" s="137">
        <f t="shared" si="13"/>
        <v>49264</v>
      </c>
      <c r="D86" s="133">
        <v>76</v>
      </c>
      <c r="E86" s="133">
        <f t="shared" si="14"/>
        <v>81</v>
      </c>
      <c r="F86" s="133">
        <f t="shared" si="11"/>
        <v>31</v>
      </c>
      <c r="G86" s="136">
        <f t="shared" si="15"/>
        <v>0</v>
      </c>
      <c r="H86" s="135">
        <f t="shared" si="16"/>
        <v>0</v>
      </c>
      <c r="I86" s="135">
        <f t="shared" si="17"/>
        <v>0</v>
      </c>
      <c r="J86" s="134"/>
      <c r="K86" s="134">
        <f t="shared" si="18"/>
        <v>0</v>
      </c>
      <c r="L86" s="136">
        <f t="shared" si="19"/>
        <v>0</v>
      </c>
    </row>
    <row r="87" spans="1:12" x14ac:dyDescent="0.25">
      <c r="A87" s="133">
        <f t="shared" si="10"/>
        <v>2034</v>
      </c>
      <c r="B87" s="138">
        <f t="shared" si="12"/>
        <v>49264</v>
      </c>
      <c r="C87" s="137">
        <f t="shared" si="13"/>
        <v>49294</v>
      </c>
      <c r="D87" s="133">
        <v>77</v>
      </c>
      <c r="E87" s="133">
        <f t="shared" si="14"/>
        <v>80</v>
      </c>
      <c r="F87" s="133">
        <f t="shared" si="11"/>
        <v>30</v>
      </c>
      <c r="G87" s="136">
        <f t="shared" si="15"/>
        <v>0</v>
      </c>
      <c r="H87" s="135">
        <f t="shared" si="16"/>
        <v>0</v>
      </c>
      <c r="I87" s="135">
        <f t="shared" si="17"/>
        <v>0</v>
      </c>
      <c r="J87" s="134"/>
      <c r="K87" s="134">
        <f t="shared" si="18"/>
        <v>0</v>
      </c>
      <c r="L87" s="136">
        <f t="shared" si="19"/>
        <v>0</v>
      </c>
    </row>
    <row r="88" spans="1:12" x14ac:dyDescent="0.25">
      <c r="A88" s="133">
        <f t="shared" si="10"/>
        <v>2034</v>
      </c>
      <c r="B88" s="138">
        <f t="shared" si="12"/>
        <v>49294</v>
      </c>
      <c r="C88" s="137">
        <f t="shared" si="13"/>
        <v>49325</v>
      </c>
      <c r="D88" s="133">
        <v>78</v>
      </c>
      <c r="E88" s="133">
        <f t="shared" si="14"/>
        <v>79</v>
      </c>
      <c r="F88" s="133">
        <f t="shared" si="11"/>
        <v>31</v>
      </c>
      <c r="G88" s="136">
        <f t="shared" si="15"/>
        <v>0</v>
      </c>
      <c r="H88" s="135">
        <f t="shared" si="16"/>
        <v>0</v>
      </c>
      <c r="I88" s="135">
        <f t="shared" si="17"/>
        <v>0</v>
      </c>
      <c r="J88" s="134"/>
      <c r="K88" s="134">
        <f t="shared" si="18"/>
        <v>0</v>
      </c>
      <c r="L88" s="136">
        <f t="shared" si="19"/>
        <v>0</v>
      </c>
    </row>
    <row r="89" spans="1:12" x14ac:dyDescent="0.25">
      <c r="A89" s="133">
        <f t="shared" si="10"/>
        <v>2035</v>
      </c>
      <c r="B89" s="138">
        <f t="shared" si="12"/>
        <v>49325</v>
      </c>
      <c r="C89" s="137">
        <f t="shared" si="13"/>
        <v>49356</v>
      </c>
      <c r="D89" s="133">
        <v>79</v>
      </c>
      <c r="E89" s="133">
        <f t="shared" si="14"/>
        <v>78</v>
      </c>
      <c r="F89" s="133">
        <f t="shared" si="11"/>
        <v>31</v>
      </c>
      <c r="G89" s="136">
        <f t="shared" si="15"/>
        <v>0</v>
      </c>
      <c r="H89" s="135">
        <f t="shared" si="16"/>
        <v>0</v>
      </c>
      <c r="I89" s="135">
        <f t="shared" si="17"/>
        <v>0</v>
      </c>
      <c r="J89" s="134"/>
      <c r="K89" s="134">
        <f t="shared" si="18"/>
        <v>0</v>
      </c>
      <c r="L89" s="136">
        <f t="shared" si="19"/>
        <v>0</v>
      </c>
    </row>
    <row r="90" spans="1:12" x14ac:dyDescent="0.25">
      <c r="A90" s="133">
        <f t="shared" si="10"/>
        <v>2035</v>
      </c>
      <c r="B90" s="138">
        <f t="shared" si="12"/>
        <v>49356</v>
      </c>
      <c r="C90" s="137">
        <f t="shared" si="13"/>
        <v>49384</v>
      </c>
      <c r="D90" s="133">
        <v>80</v>
      </c>
      <c r="E90" s="133">
        <f t="shared" si="14"/>
        <v>77</v>
      </c>
      <c r="F90" s="133">
        <f t="shared" si="11"/>
        <v>28</v>
      </c>
      <c r="G90" s="136">
        <f t="shared" si="15"/>
        <v>0</v>
      </c>
      <c r="H90" s="135">
        <f t="shared" si="16"/>
        <v>0</v>
      </c>
      <c r="I90" s="135">
        <f t="shared" si="17"/>
        <v>0</v>
      </c>
      <c r="J90" s="134"/>
      <c r="K90" s="134">
        <f t="shared" si="18"/>
        <v>0</v>
      </c>
      <c r="L90" s="136">
        <f t="shared" si="19"/>
        <v>0</v>
      </c>
    </row>
    <row r="91" spans="1:12" x14ac:dyDescent="0.25">
      <c r="A91" s="133">
        <f t="shared" si="10"/>
        <v>2035</v>
      </c>
      <c r="B91" s="138">
        <f t="shared" si="12"/>
        <v>49384</v>
      </c>
      <c r="C91" s="137">
        <f t="shared" si="13"/>
        <v>49415</v>
      </c>
      <c r="D91" s="133">
        <v>81</v>
      </c>
      <c r="E91" s="133">
        <f t="shared" si="14"/>
        <v>76</v>
      </c>
      <c r="F91" s="133">
        <f t="shared" si="11"/>
        <v>31</v>
      </c>
      <c r="G91" s="136">
        <f t="shared" si="15"/>
        <v>0</v>
      </c>
      <c r="H91" s="135">
        <f t="shared" si="16"/>
        <v>0</v>
      </c>
      <c r="I91" s="135">
        <f t="shared" si="17"/>
        <v>0</v>
      </c>
      <c r="J91" s="134"/>
      <c r="K91" s="134">
        <f t="shared" si="18"/>
        <v>0</v>
      </c>
      <c r="L91" s="136">
        <f t="shared" si="19"/>
        <v>0</v>
      </c>
    </row>
    <row r="92" spans="1:12" x14ac:dyDescent="0.25">
      <c r="A92" s="133">
        <f t="shared" si="10"/>
        <v>2035</v>
      </c>
      <c r="B92" s="138">
        <f t="shared" si="12"/>
        <v>49415</v>
      </c>
      <c r="C92" s="137">
        <f t="shared" si="13"/>
        <v>49445</v>
      </c>
      <c r="D92" s="133">
        <v>82</v>
      </c>
      <c r="E92" s="133">
        <f t="shared" si="14"/>
        <v>75</v>
      </c>
      <c r="F92" s="133">
        <f t="shared" si="11"/>
        <v>30</v>
      </c>
      <c r="G92" s="136">
        <f t="shared" si="15"/>
        <v>0</v>
      </c>
      <c r="H92" s="135">
        <f t="shared" si="16"/>
        <v>0</v>
      </c>
      <c r="I92" s="135">
        <f t="shared" si="17"/>
        <v>0</v>
      </c>
      <c r="J92" s="134"/>
      <c r="K92" s="134">
        <f t="shared" si="18"/>
        <v>0</v>
      </c>
      <c r="L92" s="136">
        <f t="shared" si="19"/>
        <v>0</v>
      </c>
    </row>
    <row r="93" spans="1:12" x14ac:dyDescent="0.25">
      <c r="A93" s="133">
        <f t="shared" si="10"/>
        <v>2035</v>
      </c>
      <c r="B93" s="138">
        <f t="shared" si="12"/>
        <v>49445</v>
      </c>
      <c r="C93" s="137">
        <f t="shared" si="13"/>
        <v>49476</v>
      </c>
      <c r="D93" s="133">
        <v>83</v>
      </c>
      <c r="E93" s="133">
        <f t="shared" si="14"/>
        <v>74</v>
      </c>
      <c r="F93" s="133">
        <f t="shared" si="11"/>
        <v>31</v>
      </c>
      <c r="G93" s="136">
        <f t="shared" si="15"/>
        <v>0</v>
      </c>
      <c r="H93" s="135">
        <f t="shared" si="16"/>
        <v>0</v>
      </c>
      <c r="I93" s="135">
        <f t="shared" si="17"/>
        <v>0</v>
      </c>
      <c r="J93" s="134"/>
      <c r="K93" s="134">
        <f t="shared" si="18"/>
        <v>0</v>
      </c>
      <c r="L93" s="136">
        <f t="shared" si="19"/>
        <v>0</v>
      </c>
    </row>
    <row r="94" spans="1:12" x14ac:dyDescent="0.25">
      <c r="A94" s="133">
        <f t="shared" si="10"/>
        <v>2035</v>
      </c>
      <c r="B94" s="138">
        <f t="shared" si="12"/>
        <v>49476</v>
      </c>
      <c r="C94" s="137">
        <f t="shared" si="13"/>
        <v>49506</v>
      </c>
      <c r="D94" s="133">
        <v>84</v>
      </c>
      <c r="E94" s="133">
        <f t="shared" si="14"/>
        <v>73</v>
      </c>
      <c r="F94" s="133">
        <f t="shared" si="11"/>
        <v>30</v>
      </c>
      <c r="G94" s="136">
        <f t="shared" si="15"/>
        <v>0</v>
      </c>
      <c r="H94" s="135">
        <f t="shared" si="16"/>
        <v>0</v>
      </c>
      <c r="I94" s="135">
        <f t="shared" si="17"/>
        <v>0</v>
      </c>
      <c r="J94" s="134"/>
      <c r="K94" s="134">
        <f t="shared" si="18"/>
        <v>0</v>
      </c>
      <c r="L94" s="136">
        <f t="shared" si="19"/>
        <v>0</v>
      </c>
    </row>
    <row r="95" spans="1:12" x14ac:dyDescent="0.25">
      <c r="A95" s="133">
        <f t="shared" si="10"/>
        <v>2035</v>
      </c>
      <c r="B95" s="138">
        <f t="shared" si="12"/>
        <v>49506</v>
      </c>
      <c r="C95" s="137">
        <f t="shared" si="13"/>
        <v>49537</v>
      </c>
      <c r="D95" s="133">
        <v>85</v>
      </c>
      <c r="E95" s="133">
        <f t="shared" si="14"/>
        <v>72</v>
      </c>
      <c r="F95" s="133">
        <f t="shared" si="11"/>
        <v>31</v>
      </c>
      <c r="G95" s="136">
        <f t="shared" si="15"/>
        <v>0</v>
      </c>
      <c r="H95" s="135">
        <f t="shared" si="16"/>
        <v>0</v>
      </c>
      <c r="I95" s="135">
        <f t="shared" si="17"/>
        <v>0</v>
      </c>
      <c r="J95" s="134"/>
      <c r="K95" s="134">
        <f t="shared" si="18"/>
        <v>0</v>
      </c>
      <c r="L95" s="136">
        <f t="shared" si="19"/>
        <v>0</v>
      </c>
    </row>
    <row r="96" spans="1:12" x14ac:dyDescent="0.25">
      <c r="A96" s="133">
        <f t="shared" si="10"/>
        <v>2035</v>
      </c>
      <c r="B96" s="138">
        <f t="shared" si="12"/>
        <v>49537</v>
      </c>
      <c r="C96" s="137">
        <f t="shared" si="13"/>
        <v>49568</v>
      </c>
      <c r="D96" s="133">
        <v>86</v>
      </c>
      <c r="E96" s="133">
        <f t="shared" si="14"/>
        <v>71</v>
      </c>
      <c r="F96" s="133">
        <f t="shared" si="11"/>
        <v>31</v>
      </c>
      <c r="G96" s="136">
        <f t="shared" si="15"/>
        <v>0</v>
      </c>
      <c r="H96" s="135">
        <f t="shared" si="16"/>
        <v>0</v>
      </c>
      <c r="I96" s="135">
        <f t="shared" si="17"/>
        <v>0</v>
      </c>
      <c r="J96" s="134"/>
      <c r="K96" s="134">
        <f t="shared" si="18"/>
        <v>0</v>
      </c>
      <c r="L96" s="136">
        <f t="shared" si="19"/>
        <v>0</v>
      </c>
    </row>
    <row r="97" spans="1:12" x14ac:dyDescent="0.25">
      <c r="A97" s="133">
        <f t="shared" si="10"/>
        <v>2035</v>
      </c>
      <c r="B97" s="138">
        <f t="shared" si="12"/>
        <v>49568</v>
      </c>
      <c r="C97" s="137">
        <f t="shared" si="13"/>
        <v>49598</v>
      </c>
      <c r="D97" s="133">
        <v>87</v>
      </c>
      <c r="E97" s="133">
        <f t="shared" si="14"/>
        <v>70</v>
      </c>
      <c r="F97" s="133">
        <f t="shared" si="11"/>
        <v>30</v>
      </c>
      <c r="G97" s="136">
        <f t="shared" si="15"/>
        <v>0</v>
      </c>
      <c r="H97" s="135">
        <f t="shared" si="16"/>
        <v>0</v>
      </c>
      <c r="I97" s="135">
        <f t="shared" si="17"/>
        <v>0</v>
      </c>
      <c r="J97" s="134"/>
      <c r="K97" s="134">
        <f t="shared" si="18"/>
        <v>0</v>
      </c>
      <c r="L97" s="136">
        <f t="shared" si="19"/>
        <v>0</v>
      </c>
    </row>
    <row r="98" spans="1:12" x14ac:dyDescent="0.25">
      <c r="A98" s="133">
        <f t="shared" si="10"/>
        <v>2035</v>
      </c>
      <c r="B98" s="138">
        <f t="shared" si="12"/>
        <v>49598</v>
      </c>
      <c r="C98" s="137">
        <f t="shared" si="13"/>
        <v>49629</v>
      </c>
      <c r="D98" s="133">
        <v>88</v>
      </c>
      <c r="E98" s="133">
        <f t="shared" si="14"/>
        <v>69</v>
      </c>
      <c r="F98" s="133">
        <f t="shared" si="11"/>
        <v>31</v>
      </c>
      <c r="G98" s="136">
        <f t="shared" si="15"/>
        <v>0</v>
      </c>
      <c r="H98" s="135">
        <f t="shared" si="16"/>
        <v>0</v>
      </c>
      <c r="I98" s="135">
        <f t="shared" si="17"/>
        <v>0</v>
      </c>
      <c r="J98" s="134"/>
      <c r="K98" s="134">
        <f t="shared" si="18"/>
        <v>0</v>
      </c>
      <c r="L98" s="136">
        <f t="shared" si="19"/>
        <v>0</v>
      </c>
    </row>
    <row r="99" spans="1:12" x14ac:dyDescent="0.25">
      <c r="A99" s="133">
        <f t="shared" si="10"/>
        <v>2035</v>
      </c>
      <c r="B99" s="138">
        <f t="shared" si="12"/>
        <v>49629</v>
      </c>
      <c r="C99" s="137">
        <f t="shared" si="13"/>
        <v>49659</v>
      </c>
      <c r="D99" s="133">
        <v>89</v>
      </c>
      <c r="E99" s="133">
        <f t="shared" si="14"/>
        <v>68</v>
      </c>
      <c r="F99" s="133">
        <f t="shared" si="11"/>
        <v>30</v>
      </c>
      <c r="G99" s="136">
        <f t="shared" si="15"/>
        <v>0</v>
      </c>
      <c r="H99" s="135">
        <f t="shared" si="16"/>
        <v>0</v>
      </c>
      <c r="I99" s="135">
        <f t="shared" si="17"/>
        <v>0</v>
      </c>
      <c r="J99" s="134"/>
      <c r="K99" s="134">
        <f t="shared" si="18"/>
        <v>0</v>
      </c>
      <c r="L99" s="136">
        <f t="shared" si="19"/>
        <v>0</v>
      </c>
    </row>
    <row r="100" spans="1:12" x14ac:dyDescent="0.25">
      <c r="A100" s="133">
        <f t="shared" si="10"/>
        <v>2035</v>
      </c>
      <c r="B100" s="138">
        <f t="shared" si="12"/>
        <v>49659</v>
      </c>
      <c r="C100" s="137">
        <f t="shared" si="13"/>
        <v>49690</v>
      </c>
      <c r="D100" s="133">
        <v>90</v>
      </c>
      <c r="E100" s="133">
        <f t="shared" si="14"/>
        <v>67</v>
      </c>
      <c r="F100" s="133">
        <f t="shared" si="11"/>
        <v>31</v>
      </c>
      <c r="G100" s="136">
        <f t="shared" si="15"/>
        <v>0</v>
      </c>
      <c r="H100" s="135">
        <f t="shared" si="16"/>
        <v>0</v>
      </c>
      <c r="I100" s="135">
        <f t="shared" si="17"/>
        <v>0</v>
      </c>
      <c r="J100" s="134"/>
      <c r="K100" s="134">
        <f t="shared" si="18"/>
        <v>0</v>
      </c>
      <c r="L100" s="136">
        <f t="shared" si="19"/>
        <v>0</v>
      </c>
    </row>
    <row r="101" spans="1:12" x14ac:dyDescent="0.25">
      <c r="A101" s="133">
        <f t="shared" si="10"/>
        <v>2036</v>
      </c>
      <c r="B101" s="138">
        <f t="shared" si="12"/>
        <v>49690</v>
      </c>
      <c r="C101" s="137">
        <f t="shared" si="13"/>
        <v>49721</v>
      </c>
      <c r="D101" s="133">
        <v>91</v>
      </c>
      <c r="E101" s="133">
        <f t="shared" si="14"/>
        <v>66</v>
      </c>
      <c r="F101" s="133">
        <f t="shared" si="11"/>
        <v>31</v>
      </c>
      <c r="G101" s="136">
        <f t="shared" si="15"/>
        <v>0</v>
      </c>
      <c r="H101" s="135">
        <f t="shared" si="16"/>
        <v>0</v>
      </c>
      <c r="I101" s="135">
        <f t="shared" si="17"/>
        <v>0</v>
      </c>
      <c r="J101" s="134"/>
      <c r="K101" s="134">
        <f t="shared" si="18"/>
        <v>0</v>
      </c>
      <c r="L101" s="136">
        <f t="shared" si="19"/>
        <v>0</v>
      </c>
    </row>
    <row r="102" spans="1:12" x14ac:dyDescent="0.25">
      <c r="A102" s="133">
        <f t="shared" si="10"/>
        <v>2036</v>
      </c>
      <c r="B102" s="138">
        <f t="shared" si="12"/>
        <v>49721</v>
      </c>
      <c r="C102" s="137">
        <f t="shared" si="13"/>
        <v>49750</v>
      </c>
      <c r="D102" s="133">
        <v>92</v>
      </c>
      <c r="E102" s="133">
        <f t="shared" si="14"/>
        <v>65</v>
      </c>
      <c r="F102" s="133">
        <f t="shared" si="11"/>
        <v>29</v>
      </c>
      <c r="G102" s="136">
        <f t="shared" si="15"/>
        <v>0</v>
      </c>
      <c r="H102" s="135">
        <f t="shared" si="16"/>
        <v>0</v>
      </c>
      <c r="I102" s="135">
        <f t="shared" si="17"/>
        <v>0</v>
      </c>
      <c r="J102" s="134"/>
      <c r="K102" s="134">
        <f t="shared" si="18"/>
        <v>0</v>
      </c>
      <c r="L102" s="136">
        <f t="shared" si="19"/>
        <v>0</v>
      </c>
    </row>
    <row r="103" spans="1:12" x14ac:dyDescent="0.25">
      <c r="A103" s="133">
        <f t="shared" si="10"/>
        <v>2036</v>
      </c>
      <c r="B103" s="138">
        <f t="shared" si="12"/>
        <v>49750</v>
      </c>
      <c r="C103" s="137">
        <f t="shared" si="13"/>
        <v>49781</v>
      </c>
      <c r="D103" s="133">
        <v>93</v>
      </c>
      <c r="E103" s="133">
        <f t="shared" si="14"/>
        <v>64</v>
      </c>
      <c r="F103" s="133">
        <f t="shared" si="11"/>
        <v>31</v>
      </c>
      <c r="G103" s="136">
        <f t="shared" si="15"/>
        <v>0</v>
      </c>
      <c r="H103" s="135">
        <f t="shared" si="16"/>
        <v>0</v>
      </c>
      <c r="I103" s="135">
        <f t="shared" si="17"/>
        <v>0</v>
      </c>
      <c r="J103" s="134"/>
      <c r="K103" s="134">
        <f t="shared" si="18"/>
        <v>0</v>
      </c>
      <c r="L103" s="136">
        <f t="shared" si="19"/>
        <v>0</v>
      </c>
    </row>
    <row r="104" spans="1:12" x14ac:dyDescent="0.25">
      <c r="A104" s="133">
        <f t="shared" si="10"/>
        <v>2036</v>
      </c>
      <c r="B104" s="138">
        <f t="shared" si="12"/>
        <v>49781</v>
      </c>
      <c r="C104" s="137">
        <f t="shared" si="13"/>
        <v>49811</v>
      </c>
      <c r="D104" s="133">
        <v>94</v>
      </c>
      <c r="E104" s="133">
        <f t="shared" si="14"/>
        <v>63</v>
      </c>
      <c r="F104" s="133">
        <f t="shared" si="11"/>
        <v>30</v>
      </c>
      <c r="G104" s="136">
        <f t="shared" si="15"/>
        <v>0</v>
      </c>
      <c r="H104" s="135">
        <f t="shared" si="16"/>
        <v>0</v>
      </c>
      <c r="I104" s="135">
        <f t="shared" si="17"/>
        <v>0</v>
      </c>
      <c r="J104" s="134"/>
      <c r="K104" s="134">
        <f t="shared" si="18"/>
        <v>0</v>
      </c>
      <c r="L104" s="136">
        <f t="shared" si="19"/>
        <v>0</v>
      </c>
    </row>
    <row r="105" spans="1:12" x14ac:dyDescent="0.25">
      <c r="A105" s="133">
        <f t="shared" si="10"/>
        <v>2036</v>
      </c>
      <c r="B105" s="138">
        <f t="shared" si="12"/>
        <v>49811</v>
      </c>
      <c r="C105" s="137">
        <f t="shared" si="13"/>
        <v>49842</v>
      </c>
      <c r="D105" s="133">
        <v>95</v>
      </c>
      <c r="E105" s="133">
        <f t="shared" si="14"/>
        <v>62</v>
      </c>
      <c r="F105" s="133">
        <f t="shared" si="11"/>
        <v>31</v>
      </c>
      <c r="G105" s="136">
        <f t="shared" si="15"/>
        <v>0</v>
      </c>
      <c r="H105" s="135">
        <f t="shared" si="16"/>
        <v>0</v>
      </c>
      <c r="I105" s="135">
        <f t="shared" si="17"/>
        <v>0</v>
      </c>
      <c r="J105" s="134"/>
      <c r="K105" s="134">
        <f t="shared" si="18"/>
        <v>0</v>
      </c>
      <c r="L105" s="136">
        <f t="shared" si="19"/>
        <v>0</v>
      </c>
    </row>
    <row r="106" spans="1:12" x14ac:dyDescent="0.25">
      <c r="A106" s="133">
        <f t="shared" si="10"/>
        <v>2036</v>
      </c>
      <c r="B106" s="138">
        <f t="shared" si="12"/>
        <v>49842</v>
      </c>
      <c r="C106" s="137">
        <f t="shared" si="13"/>
        <v>49872</v>
      </c>
      <c r="D106" s="133">
        <v>96</v>
      </c>
      <c r="E106" s="133">
        <f t="shared" si="14"/>
        <v>61</v>
      </c>
      <c r="F106" s="133">
        <f t="shared" si="11"/>
        <v>30</v>
      </c>
      <c r="G106" s="136">
        <f t="shared" si="15"/>
        <v>0</v>
      </c>
      <c r="H106" s="135">
        <f t="shared" si="16"/>
        <v>0</v>
      </c>
      <c r="I106" s="135">
        <f t="shared" si="17"/>
        <v>0</v>
      </c>
      <c r="J106" s="134"/>
      <c r="K106" s="134">
        <f t="shared" si="18"/>
        <v>0</v>
      </c>
      <c r="L106" s="136">
        <f t="shared" si="19"/>
        <v>0</v>
      </c>
    </row>
    <row r="107" spans="1:12" x14ac:dyDescent="0.25">
      <c r="A107" s="133">
        <f t="shared" si="10"/>
        <v>2036</v>
      </c>
      <c r="B107" s="138">
        <f t="shared" si="12"/>
        <v>49872</v>
      </c>
      <c r="C107" s="137">
        <f t="shared" si="13"/>
        <v>49903</v>
      </c>
      <c r="D107" s="133">
        <v>97</v>
      </c>
      <c r="E107" s="133">
        <f t="shared" si="14"/>
        <v>60</v>
      </c>
      <c r="F107" s="133">
        <f t="shared" si="11"/>
        <v>31</v>
      </c>
      <c r="G107" s="136">
        <f t="shared" si="15"/>
        <v>0</v>
      </c>
      <c r="H107" s="135">
        <f t="shared" si="16"/>
        <v>0</v>
      </c>
      <c r="I107" s="135">
        <f t="shared" si="17"/>
        <v>0</v>
      </c>
      <c r="J107" s="134"/>
      <c r="K107" s="134">
        <f t="shared" si="18"/>
        <v>0</v>
      </c>
      <c r="L107" s="136">
        <f t="shared" si="19"/>
        <v>0</v>
      </c>
    </row>
    <row r="108" spans="1:12" x14ac:dyDescent="0.25">
      <c r="A108" s="133">
        <f t="shared" si="10"/>
        <v>2036</v>
      </c>
      <c r="B108" s="138">
        <f t="shared" si="12"/>
        <v>49903</v>
      </c>
      <c r="C108" s="137">
        <f t="shared" si="13"/>
        <v>49934</v>
      </c>
      <c r="D108" s="133">
        <v>98</v>
      </c>
      <c r="E108" s="133">
        <f t="shared" si="14"/>
        <v>59</v>
      </c>
      <c r="F108" s="133">
        <f t="shared" si="11"/>
        <v>31</v>
      </c>
      <c r="G108" s="136">
        <f t="shared" si="15"/>
        <v>0</v>
      </c>
      <c r="H108" s="135">
        <f t="shared" si="16"/>
        <v>0</v>
      </c>
      <c r="I108" s="135">
        <f t="shared" si="17"/>
        <v>0</v>
      </c>
      <c r="J108" s="134"/>
      <c r="K108" s="134">
        <f t="shared" si="18"/>
        <v>0</v>
      </c>
      <c r="L108" s="136">
        <f t="shared" si="19"/>
        <v>0</v>
      </c>
    </row>
    <row r="109" spans="1:12" x14ac:dyDescent="0.25">
      <c r="A109" s="133">
        <f t="shared" si="10"/>
        <v>2036</v>
      </c>
      <c r="B109" s="138">
        <f t="shared" si="12"/>
        <v>49934</v>
      </c>
      <c r="C109" s="137">
        <f t="shared" si="13"/>
        <v>49964</v>
      </c>
      <c r="D109" s="133">
        <v>99</v>
      </c>
      <c r="E109" s="133">
        <f t="shared" si="14"/>
        <v>58</v>
      </c>
      <c r="F109" s="133">
        <f t="shared" si="11"/>
        <v>30</v>
      </c>
      <c r="G109" s="136">
        <f t="shared" si="15"/>
        <v>0</v>
      </c>
      <c r="H109" s="135">
        <f t="shared" si="16"/>
        <v>0</v>
      </c>
      <c r="I109" s="135">
        <f t="shared" si="17"/>
        <v>0</v>
      </c>
      <c r="J109" s="134"/>
      <c r="K109" s="134">
        <f t="shared" si="18"/>
        <v>0</v>
      </c>
      <c r="L109" s="136">
        <f t="shared" si="19"/>
        <v>0</v>
      </c>
    </row>
    <row r="110" spans="1:12" x14ac:dyDescent="0.25">
      <c r="A110" s="133">
        <f t="shared" si="10"/>
        <v>2036</v>
      </c>
      <c r="B110" s="138">
        <f t="shared" si="12"/>
        <v>49964</v>
      </c>
      <c r="C110" s="137">
        <f t="shared" si="13"/>
        <v>49995</v>
      </c>
      <c r="D110" s="133">
        <v>100</v>
      </c>
      <c r="E110" s="133">
        <f t="shared" si="14"/>
        <v>57</v>
      </c>
      <c r="F110" s="133">
        <f t="shared" si="11"/>
        <v>31</v>
      </c>
      <c r="G110" s="136">
        <f t="shared" si="15"/>
        <v>0</v>
      </c>
      <c r="H110" s="135">
        <f t="shared" si="16"/>
        <v>0</v>
      </c>
      <c r="I110" s="135">
        <f t="shared" si="17"/>
        <v>0</v>
      </c>
      <c r="J110" s="134"/>
      <c r="K110" s="134">
        <f t="shared" si="18"/>
        <v>0</v>
      </c>
      <c r="L110" s="136">
        <f t="shared" si="19"/>
        <v>0</v>
      </c>
    </row>
    <row r="111" spans="1:12" x14ac:dyDescent="0.25">
      <c r="A111" s="133">
        <f t="shared" si="10"/>
        <v>2036</v>
      </c>
      <c r="B111" s="138">
        <f t="shared" si="12"/>
        <v>49995</v>
      </c>
      <c r="C111" s="137">
        <f t="shared" si="13"/>
        <v>50025</v>
      </c>
      <c r="D111" s="133">
        <v>101</v>
      </c>
      <c r="E111" s="133">
        <f t="shared" si="14"/>
        <v>56</v>
      </c>
      <c r="F111" s="133">
        <f t="shared" si="11"/>
        <v>30</v>
      </c>
      <c r="G111" s="136">
        <f t="shared" si="15"/>
        <v>0</v>
      </c>
      <c r="H111" s="135">
        <f t="shared" si="16"/>
        <v>0</v>
      </c>
      <c r="I111" s="135">
        <f t="shared" si="17"/>
        <v>0</v>
      </c>
      <c r="J111" s="134"/>
      <c r="K111" s="134">
        <f t="shared" si="18"/>
        <v>0</v>
      </c>
      <c r="L111" s="136">
        <f t="shared" si="19"/>
        <v>0</v>
      </c>
    </row>
    <row r="112" spans="1:12" x14ac:dyDescent="0.25">
      <c r="A112" s="133">
        <f t="shared" si="10"/>
        <v>2036</v>
      </c>
      <c r="B112" s="138">
        <f t="shared" si="12"/>
        <v>50025</v>
      </c>
      <c r="C112" s="137">
        <f t="shared" si="13"/>
        <v>50056</v>
      </c>
      <c r="D112" s="133">
        <v>102</v>
      </c>
      <c r="E112" s="133">
        <f t="shared" si="14"/>
        <v>55</v>
      </c>
      <c r="F112" s="133">
        <f t="shared" si="11"/>
        <v>31</v>
      </c>
      <c r="G112" s="136">
        <f t="shared" si="15"/>
        <v>0</v>
      </c>
      <c r="H112" s="135">
        <f t="shared" si="16"/>
        <v>0</v>
      </c>
      <c r="I112" s="135">
        <f t="shared" si="17"/>
        <v>0</v>
      </c>
      <c r="J112" s="134"/>
      <c r="K112" s="134">
        <f t="shared" si="18"/>
        <v>0</v>
      </c>
      <c r="L112" s="136">
        <f t="shared" si="19"/>
        <v>0</v>
      </c>
    </row>
    <row r="113" spans="1:12" x14ac:dyDescent="0.25">
      <c r="A113" s="133">
        <f t="shared" si="10"/>
        <v>2037</v>
      </c>
      <c r="B113" s="138">
        <f t="shared" si="12"/>
        <v>50056</v>
      </c>
      <c r="C113" s="137">
        <f t="shared" si="13"/>
        <v>50087</v>
      </c>
      <c r="D113" s="133">
        <v>103</v>
      </c>
      <c r="E113" s="133">
        <f t="shared" si="14"/>
        <v>54</v>
      </c>
      <c r="F113" s="133">
        <f t="shared" si="11"/>
        <v>31</v>
      </c>
      <c r="G113" s="136">
        <f t="shared" si="15"/>
        <v>0</v>
      </c>
      <c r="H113" s="135">
        <f t="shared" si="16"/>
        <v>0</v>
      </c>
      <c r="I113" s="135">
        <f t="shared" si="17"/>
        <v>0</v>
      </c>
      <c r="J113" s="134"/>
      <c r="K113" s="134">
        <f t="shared" si="18"/>
        <v>0</v>
      </c>
      <c r="L113" s="136">
        <f t="shared" si="19"/>
        <v>0</v>
      </c>
    </row>
    <row r="114" spans="1:12" x14ac:dyDescent="0.25">
      <c r="A114" s="133">
        <f t="shared" si="10"/>
        <v>2037</v>
      </c>
      <c r="B114" s="138">
        <f t="shared" si="12"/>
        <v>50087</v>
      </c>
      <c r="C114" s="137">
        <f t="shared" si="13"/>
        <v>50115</v>
      </c>
      <c r="D114" s="133">
        <v>104</v>
      </c>
      <c r="E114" s="133">
        <f t="shared" si="14"/>
        <v>53</v>
      </c>
      <c r="F114" s="133">
        <f t="shared" si="11"/>
        <v>28</v>
      </c>
      <c r="G114" s="136">
        <f t="shared" si="15"/>
        <v>0</v>
      </c>
      <c r="H114" s="135">
        <f t="shared" si="16"/>
        <v>0</v>
      </c>
      <c r="I114" s="135">
        <f t="shared" si="17"/>
        <v>0</v>
      </c>
      <c r="J114" s="134"/>
      <c r="K114" s="134">
        <f t="shared" si="18"/>
        <v>0</v>
      </c>
      <c r="L114" s="136">
        <f t="shared" si="19"/>
        <v>0</v>
      </c>
    </row>
    <row r="115" spans="1:12" x14ac:dyDescent="0.25">
      <c r="A115" s="133">
        <f t="shared" si="10"/>
        <v>2037</v>
      </c>
      <c r="B115" s="138">
        <f t="shared" si="12"/>
        <v>50115</v>
      </c>
      <c r="C115" s="137">
        <f t="shared" si="13"/>
        <v>50146</v>
      </c>
      <c r="D115" s="133">
        <v>105</v>
      </c>
      <c r="E115" s="133">
        <f t="shared" si="14"/>
        <v>52</v>
      </c>
      <c r="F115" s="133">
        <f t="shared" si="11"/>
        <v>31</v>
      </c>
      <c r="G115" s="136">
        <f t="shared" si="15"/>
        <v>0</v>
      </c>
      <c r="H115" s="135">
        <f t="shared" si="16"/>
        <v>0</v>
      </c>
      <c r="I115" s="135">
        <f t="shared" si="17"/>
        <v>0</v>
      </c>
      <c r="J115" s="134"/>
      <c r="K115" s="134">
        <f t="shared" si="18"/>
        <v>0</v>
      </c>
      <c r="L115" s="136">
        <f t="shared" si="19"/>
        <v>0</v>
      </c>
    </row>
    <row r="116" spans="1:12" x14ac:dyDescent="0.25">
      <c r="A116" s="133">
        <f t="shared" si="10"/>
        <v>2037</v>
      </c>
      <c r="B116" s="138">
        <f t="shared" si="12"/>
        <v>50146</v>
      </c>
      <c r="C116" s="137">
        <f t="shared" si="13"/>
        <v>50176</v>
      </c>
      <c r="D116" s="133">
        <v>106</v>
      </c>
      <c r="E116" s="133">
        <f t="shared" si="14"/>
        <v>51</v>
      </c>
      <c r="F116" s="133">
        <f t="shared" si="11"/>
        <v>30</v>
      </c>
      <c r="G116" s="136">
        <f t="shared" si="15"/>
        <v>0</v>
      </c>
      <c r="H116" s="135">
        <f t="shared" si="16"/>
        <v>0</v>
      </c>
      <c r="I116" s="135">
        <f t="shared" si="17"/>
        <v>0</v>
      </c>
      <c r="J116" s="134"/>
      <c r="K116" s="134">
        <f t="shared" si="18"/>
        <v>0</v>
      </c>
      <c r="L116" s="136">
        <f t="shared" si="19"/>
        <v>0</v>
      </c>
    </row>
    <row r="117" spans="1:12" x14ac:dyDescent="0.25">
      <c r="A117" s="133">
        <f t="shared" si="10"/>
        <v>2037</v>
      </c>
      <c r="B117" s="138">
        <f t="shared" si="12"/>
        <v>50176</v>
      </c>
      <c r="C117" s="137">
        <f t="shared" si="13"/>
        <v>50207</v>
      </c>
      <c r="D117" s="133">
        <v>107</v>
      </c>
      <c r="E117" s="133">
        <f t="shared" si="14"/>
        <v>50</v>
      </c>
      <c r="F117" s="133">
        <f t="shared" si="11"/>
        <v>31</v>
      </c>
      <c r="G117" s="136">
        <f t="shared" si="15"/>
        <v>0</v>
      </c>
      <c r="H117" s="135">
        <f t="shared" si="16"/>
        <v>0</v>
      </c>
      <c r="I117" s="135">
        <f t="shared" si="17"/>
        <v>0</v>
      </c>
      <c r="J117" s="134"/>
      <c r="K117" s="134">
        <f t="shared" si="18"/>
        <v>0</v>
      </c>
      <c r="L117" s="136">
        <f t="shared" si="19"/>
        <v>0</v>
      </c>
    </row>
    <row r="118" spans="1:12" x14ac:dyDescent="0.25">
      <c r="A118" s="133">
        <f t="shared" si="10"/>
        <v>2037</v>
      </c>
      <c r="B118" s="138">
        <f t="shared" si="12"/>
        <v>50207</v>
      </c>
      <c r="C118" s="137">
        <f t="shared" si="13"/>
        <v>50237</v>
      </c>
      <c r="D118" s="133">
        <v>108</v>
      </c>
      <c r="E118" s="133">
        <f t="shared" si="14"/>
        <v>49</v>
      </c>
      <c r="F118" s="133">
        <f t="shared" si="11"/>
        <v>30</v>
      </c>
      <c r="G118" s="136">
        <f t="shared" si="15"/>
        <v>0</v>
      </c>
      <c r="H118" s="135">
        <f t="shared" si="16"/>
        <v>0</v>
      </c>
      <c r="I118" s="135">
        <f t="shared" si="17"/>
        <v>0</v>
      </c>
      <c r="J118" s="134"/>
      <c r="K118" s="134">
        <f t="shared" si="18"/>
        <v>0</v>
      </c>
      <c r="L118" s="136">
        <f t="shared" si="19"/>
        <v>0</v>
      </c>
    </row>
    <row r="119" spans="1:12" x14ac:dyDescent="0.25">
      <c r="A119" s="133">
        <f t="shared" si="10"/>
        <v>2037</v>
      </c>
      <c r="B119" s="138">
        <f t="shared" si="12"/>
        <v>50237</v>
      </c>
      <c r="C119" s="137">
        <f t="shared" si="13"/>
        <v>50268</v>
      </c>
      <c r="D119" s="133">
        <v>109</v>
      </c>
      <c r="E119" s="133">
        <f t="shared" si="14"/>
        <v>48</v>
      </c>
      <c r="F119" s="133">
        <f t="shared" si="11"/>
        <v>31</v>
      </c>
      <c r="G119" s="136">
        <f t="shared" si="15"/>
        <v>0</v>
      </c>
      <c r="H119" s="135">
        <f t="shared" si="16"/>
        <v>0</v>
      </c>
      <c r="I119" s="135">
        <f t="shared" si="17"/>
        <v>0</v>
      </c>
      <c r="J119" s="134"/>
      <c r="K119" s="134">
        <f t="shared" si="18"/>
        <v>0</v>
      </c>
      <c r="L119" s="136">
        <f t="shared" si="19"/>
        <v>0</v>
      </c>
    </row>
    <row r="120" spans="1:12" x14ac:dyDescent="0.25">
      <c r="A120" s="133">
        <f t="shared" si="10"/>
        <v>2037</v>
      </c>
      <c r="B120" s="138">
        <f t="shared" si="12"/>
        <v>50268</v>
      </c>
      <c r="C120" s="137">
        <f t="shared" si="13"/>
        <v>50299</v>
      </c>
      <c r="D120" s="133">
        <v>110</v>
      </c>
      <c r="E120" s="133">
        <f t="shared" si="14"/>
        <v>47</v>
      </c>
      <c r="F120" s="133">
        <f t="shared" si="11"/>
        <v>31</v>
      </c>
      <c r="G120" s="136">
        <f t="shared" si="15"/>
        <v>0</v>
      </c>
      <c r="H120" s="135">
        <f t="shared" si="16"/>
        <v>0</v>
      </c>
      <c r="I120" s="135">
        <f t="shared" si="17"/>
        <v>0</v>
      </c>
      <c r="J120" s="134"/>
      <c r="K120" s="134">
        <f t="shared" si="18"/>
        <v>0</v>
      </c>
      <c r="L120" s="136">
        <f t="shared" si="19"/>
        <v>0</v>
      </c>
    </row>
    <row r="121" spans="1:12" x14ac:dyDescent="0.25">
      <c r="A121" s="133">
        <f t="shared" si="10"/>
        <v>2037</v>
      </c>
      <c r="B121" s="138">
        <f t="shared" si="12"/>
        <v>50299</v>
      </c>
      <c r="C121" s="137">
        <f t="shared" si="13"/>
        <v>50329</v>
      </c>
      <c r="D121" s="133">
        <v>111</v>
      </c>
      <c r="E121" s="133">
        <f t="shared" si="14"/>
        <v>46</v>
      </c>
      <c r="F121" s="133">
        <f t="shared" si="11"/>
        <v>30</v>
      </c>
      <c r="G121" s="136">
        <f t="shared" si="15"/>
        <v>0</v>
      </c>
      <c r="H121" s="135">
        <f t="shared" si="16"/>
        <v>0</v>
      </c>
      <c r="I121" s="135">
        <f t="shared" si="17"/>
        <v>0</v>
      </c>
      <c r="J121" s="134"/>
      <c r="K121" s="134">
        <f t="shared" si="18"/>
        <v>0</v>
      </c>
      <c r="L121" s="136">
        <f t="shared" si="19"/>
        <v>0</v>
      </c>
    </row>
    <row r="122" spans="1:12" x14ac:dyDescent="0.25">
      <c r="A122" s="133">
        <f t="shared" si="10"/>
        <v>2037</v>
      </c>
      <c r="B122" s="138">
        <f t="shared" si="12"/>
        <v>50329</v>
      </c>
      <c r="C122" s="137">
        <f t="shared" si="13"/>
        <v>50360</v>
      </c>
      <c r="D122" s="133">
        <v>112</v>
      </c>
      <c r="E122" s="133">
        <f t="shared" si="14"/>
        <v>45</v>
      </c>
      <c r="F122" s="133">
        <f t="shared" si="11"/>
        <v>31</v>
      </c>
      <c r="G122" s="136">
        <f t="shared" si="15"/>
        <v>0</v>
      </c>
      <c r="H122" s="135">
        <f t="shared" si="16"/>
        <v>0</v>
      </c>
      <c r="I122" s="135">
        <f t="shared" si="17"/>
        <v>0</v>
      </c>
      <c r="J122" s="134"/>
      <c r="K122" s="134">
        <f t="shared" si="18"/>
        <v>0</v>
      </c>
      <c r="L122" s="136">
        <f t="shared" si="19"/>
        <v>0</v>
      </c>
    </row>
    <row r="123" spans="1:12" x14ac:dyDescent="0.25">
      <c r="A123" s="133">
        <f t="shared" si="10"/>
        <v>2037</v>
      </c>
      <c r="B123" s="138">
        <f t="shared" si="12"/>
        <v>50360</v>
      </c>
      <c r="C123" s="137">
        <f t="shared" si="13"/>
        <v>50390</v>
      </c>
      <c r="D123" s="133">
        <v>113</v>
      </c>
      <c r="E123" s="133">
        <f t="shared" si="14"/>
        <v>44</v>
      </c>
      <c r="F123" s="133">
        <f t="shared" si="11"/>
        <v>30</v>
      </c>
      <c r="G123" s="136">
        <f t="shared" si="15"/>
        <v>0</v>
      </c>
      <c r="H123" s="135">
        <f t="shared" si="16"/>
        <v>0</v>
      </c>
      <c r="I123" s="135">
        <f t="shared" si="17"/>
        <v>0</v>
      </c>
      <c r="J123" s="134"/>
      <c r="K123" s="134">
        <f t="shared" si="18"/>
        <v>0</v>
      </c>
      <c r="L123" s="136">
        <f t="shared" si="19"/>
        <v>0</v>
      </c>
    </row>
    <row r="124" spans="1:12" x14ac:dyDescent="0.25">
      <c r="A124" s="133">
        <f t="shared" si="10"/>
        <v>2037</v>
      </c>
      <c r="B124" s="138">
        <f t="shared" si="12"/>
        <v>50390</v>
      </c>
      <c r="C124" s="137">
        <f t="shared" si="13"/>
        <v>50421</v>
      </c>
      <c r="D124" s="133">
        <v>114</v>
      </c>
      <c r="E124" s="133">
        <f t="shared" si="14"/>
        <v>43</v>
      </c>
      <c r="F124" s="133">
        <f t="shared" si="11"/>
        <v>31</v>
      </c>
      <c r="G124" s="136">
        <f t="shared" si="15"/>
        <v>0</v>
      </c>
      <c r="H124" s="135">
        <f t="shared" si="16"/>
        <v>0</v>
      </c>
      <c r="I124" s="135">
        <f t="shared" si="17"/>
        <v>0</v>
      </c>
      <c r="J124" s="134"/>
      <c r="K124" s="134">
        <f t="shared" si="18"/>
        <v>0</v>
      </c>
      <c r="L124" s="136">
        <f t="shared" si="19"/>
        <v>0</v>
      </c>
    </row>
    <row r="125" spans="1:12" x14ac:dyDescent="0.25">
      <c r="A125" s="133">
        <f t="shared" si="10"/>
        <v>2038</v>
      </c>
      <c r="B125" s="138">
        <f t="shared" si="12"/>
        <v>50421</v>
      </c>
      <c r="C125" s="137">
        <f t="shared" si="13"/>
        <v>50452</v>
      </c>
      <c r="D125" s="133">
        <v>115</v>
      </c>
      <c r="E125" s="133">
        <f t="shared" si="14"/>
        <v>42</v>
      </c>
      <c r="F125" s="133">
        <f t="shared" si="11"/>
        <v>31</v>
      </c>
      <c r="G125" s="136">
        <f t="shared" si="15"/>
        <v>0</v>
      </c>
      <c r="H125" s="135">
        <f t="shared" si="16"/>
        <v>0</v>
      </c>
      <c r="I125" s="135">
        <f t="shared" si="17"/>
        <v>0</v>
      </c>
      <c r="J125" s="134"/>
      <c r="K125" s="134">
        <f t="shared" si="18"/>
        <v>0</v>
      </c>
      <c r="L125" s="136">
        <f t="shared" si="19"/>
        <v>0</v>
      </c>
    </row>
    <row r="126" spans="1:12" x14ac:dyDescent="0.25">
      <c r="A126" s="133">
        <f t="shared" si="10"/>
        <v>2038</v>
      </c>
      <c r="B126" s="138">
        <f t="shared" si="12"/>
        <v>50452</v>
      </c>
      <c r="C126" s="137">
        <f t="shared" si="13"/>
        <v>50480</v>
      </c>
      <c r="D126" s="133">
        <v>116</v>
      </c>
      <c r="E126" s="133">
        <f t="shared" si="14"/>
        <v>41</v>
      </c>
      <c r="F126" s="133">
        <f t="shared" si="11"/>
        <v>28</v>
      </c>
      <c r="G126" s="136">
        <f t="shared" si="15"/>
        <v>0</v>
      </c>
      <c r="H126" s="135">
        <f t="shared" si="16"/>
        <v>0</v>
      </c>
      <c r="I126" s="135">
        <f t="shared" si="17"/>
        <v>0</v>
      </c>
      <c r="J126" s="134"/>
      <c r="K126" s="134">
        <f t="shared" si="18"/>
        <v>0</v>
      </c>
      <c r="L126" s="136">
        <f t="shared" si="19"/>
        <v>0</v>
      </c>
    </row>
    <row r="127" spans="1:12" x14ac:dyDescent="0.25">
      <c r="A127" s="133">
        <f t="shared" si="10"/>
        <v>2038</v>
      </c>
      <c r="B127" s="138">
        <f t="shared" si="12"/>
        <v>50480</v>
      </c>
      <c r="C127" s="137">
        <f t="shared" si="13"/>
        <v>50511</v>
      </c>
      <c r="D127" s="133">
        <v>117</v>
      </c>
      <c r="E127" s="133">
        <f t="shared" si="14"/>
        <v>40</v>
      </c>
      <c r="F127" s="133">
        <f t="shared" si="11"/>
        <v>31</v>
      </c>
      <c r="G127" s="136">
        <f t="shared" si="15"/>
        <v>0</v>
      </c>
      <c r="H127" s="135">
        <f t="shared" si="16"/>
        <v>0</v>
      </c>
      <c r="I127" s="135">
        <f t="shared" si="17"/>
        <v>0</v>
      </c>
      <c r="J127" s="134"/>
      <c r="K127" s="134">
        <f t="shared" si="18"/>
        <v>0</v>
      </c>
      <c r="L127" s="136">
        <f t="shared" si="19"/>
        <v>0</v>
      </c>
    </row>
    <row r="128" spans="1:12" x14ac:dyDescent="0.25">
      <c r="A128" s="133">
        <f t="shared" si="10"/>
        <v>2038</v>
      </c>
      <c r="B128" s="138">
        <f t="shared" si="12"/>
        <v>50511</v>
      </c>
      <c r="C128" s="137">
        <f t="shared" si="13"/>
        <v>50541</v>
      </c>
      <c r="D128" s="133">
        <v>118</v>
      </c>
      <c r="E128" s="133">
        <f t="shared" si="14"/>
        <v>39</v>
      </c>
      <c r="F128" s="133">
        <f t="shared" si="11"/>
        <v>30</v>
      </c>
      <c r="G128" s="136">
        <f t="shared" si="15"/>
        <v>0</v>
      </c>
      <c r="H128" s="135">
        <f t="shared" si="16"/>
        <v>0</v>
      </c>
      <c r="I128" s="135">
        <f t="shared" si="17"/>
        <v>0</v>
      </c>
      <c r="J128" s="134"/>
      <c r="K128" s="134">
        <f t="shared" si="18"/>
        <v>0</v>
      </c>
      <c r="L128" s="136">
        <f t="shared" si="19"/>
        <v>0</v>
      </c>
    </row>
    <row r="129" spans="1:12" x14ac:dyDescent="0.25">
      <c r="A129" s="133">
        <f t="shared" si="10"/>
        <v>2038</v>
      </c>
      <c r="B129" s="138">
        <f t="shared" si="12"/>
        <v>50541</v>
      </c>
      <c r="C129" s="137">
        <f t="shared" si="13"/>
        <v>50572</v>
      </c>
      <c r="D129" s="133">
        <v>119</v>
      </c>
      <c r="E129" s="133">
        <f t="shared" si="14"/>
        <v>38</v>
      </c>
      <c r="F129" s="133">
        <f t="shared" si="11"/>
        <v>31</v>
      </c>
      <c r="G129" s="136">
        <f t="shared" si="15"/>
        <v>0</v>
      </c>
      <c r="H129" s="135">
        <f t="shared" si="16"/>
        <v>0</v>
      </c>
      <c r="I129" s="135">
        <f t="shared" si="17"/>
        <v>0</v>
      </c>
      <c r="J129" s="134"/>
      <c r="K129" s="134">
        <f t="shared" si="18"/>
        <v>0</v>
      </c>
      <c r="L129" s="136">
        <f t="shared" si="19"/>
        <v>0</v>
      </c>
    </row>
    <row r="130" spans="1:12" x14ac:dyDescent="0.25">
      <c r="A130" s="133">
        <f t="shared" si="10"/>
        <v>2038</v>
      </c>
      <c r="B130" s="138">
        <f t="shared" si="12"/>
        <v>50572</v>
      </c>
      <c r="C130" s="137">
        <f t="shared" si="13"/>
        <v>50602</v>
      </c>
      <c r="D130" s="133">
        <v>120</v>
      </c>
      <c r="E130" s="133">
        <f t="shared" si="14"/>
        <v>37</v>
      </c>
      <c r="F130" s="133">
        <f t="shared" si="11"/>
        <v>30</v>
      </c>
      <c r="G130" s="136">
        <f t="shared" si="15"/>
        <v>0</v>
      </c>
      <c r="H130" s="135">
        <f t="shared" si="16"/>
        <v>0</v>
      </c>
      <c r="I130" s="135">
        <f t="shared" si="17"/>
        <v>0</v>
      </c>
      <c r="J130" s="134"/>
      <c r="K130" s="134">
        <f t="shared" si="18"/>
        <v>0</v>
      </c>
      <c r="L130" s="136">
        <f t="shared" si="19"/>
        <v>0</v>
      </c>
    </row>
    <row r="131" spans="1:12" x14ac:dyDescent="0.25">
      <c r="A131" s="133">
        <f t="shared" si="10"/>
        <v>2038</v>
      </c>
      <c r="B131" s="138">
        <f t="shared" si="12"/>
        <v>50602</v>
      </c>
      <c r="C131" s="137">
        <f t="shared" si="13"/>
        <v>50633</v>
      </c>
      <c r="D131" s="133">
        <v>121</v>
      </c>
      <c r="E131" s="133">
        <f t="shared" si="14"/>
        <v>36</v>
      </c>
      <c r="F131" s="133">
        <f t="shared" si="11"/>
        <v>31</v>
      </c>
      <c r="G131" s="136">
        <f t="shared" si="15"/>
        <v>0</v>
      </c>
      <c r="H131" s="135">
        <f t="shared" si="16"/>
        <v>0</v>
      </c>
      <c r="I131" s="135">
        <f t="shared" si="17"/>
        <v>0</v>
      </c>
      <c r="J131" s="134"/>
      <c r="K131" s="134">
        <f t="shared" si="18"/>
        <v>0</v>
      </c>
      <c r="L131" s="136">
        <f t="shared" si="19"/>
        <v>0</v>
      </c>
    </row>
    <row r="132" spans="1:12" x14ac:dyDescent="0.25">
      <c r="A132" s="133">
        <f t="shared" si="10"/>
        <v>2038</v>
      </c>
      <c r="B132" s="138">
        <f t="shared" si="12"/>
        <v>50633</v>
      </c>
      <c r="C132" s="137">
        <f t="shared" si="13"/>
        <v>50664</v>
      </c>
      <c r="D132" s="133">
        <v>122</v>
      </c>
      <c r="E132" s="133">
        <f t="shared" si="14"/>
        <v>35</v>
      </c>
      <c r="F132" s="133">
        <f t="shared" si="11"/>
        <v>31</v>
      </c>
      <c r="G132" s="136">
        <f t="shared" si="15"/>
        <v>0</v>
      </c>
      <c r="H132" s="135">
        <f t="shared" si="16"/>
        <v>0</v>
      </c>
      <c r="I132" s="135">
        <f t="shared" si="17"/>
        <v>0</v>
      </c>
      <c r="J132" s="134"/>
      <c r="K132" s="134">
        <f t="shared" si="18"/>
        <v>0</v>
      </c>
      <c r="L132" s="136">
        <f t="shared" si="19"/>
        <v>0</v>
      </c>
    </row>
    <row r="133" spans="1:12" x14ac:dyDescent="0.25">
      <c r="A133" s="133">
        <f t="shared" si="10"/>
        <v>2038</v>
      </c>
      <c r="B133" s="138">
        <f t="shared" si="12"/>
        <v>50664</v>
      </c>
      <c r="C133" s="137">
        <f t="shared" si="13"/>
        <v>50694</v>
      </c>
      <c r="D133" s="133">
        <v>123</v>
      </c>
      <c r="E133" s="133">
        <f t="shared" si="14"/>
        <v>34</v>
      </c>
      <c r="F133" s="133">
        <f t="shared" si="11"/>
        <v>30</v>
      </c>
      <c r="G133" s="136">
        <f t="shared" si="15"/>
        <v>0</v>
      </c>
      <c r="H133" s="135">
        <f t="shared" si="16"/>
        <v>0</v>
      </c>
      <c r="I133" s="135">
        <f t="shared" si="17"/>
        <v>0</v>
      </c>
      <c r="J133" s="134"/>
      <c r="K133" s="134">
        <f t="shared" si="18"/>
        <v>0</v>
      </c>
      <c r="L133" s="136">
        <f t="shared" si="19"/>
        <v>0</v>
      </c>
    </row>
    <row r="134" spans="1:12" x14ac:dyDescent="0.25">
      <c r="A134" s="133">
        <f t="shared" si="10"/>
        <v>2038</v>
      </c>
      <c r="B134" s="138">
        <f t="shared" si="12"/>
        <v>50694</v>
      </c>
      <c r="C134" s="137">
        <f t="shared" si="13"/>
        <v>50725</v>
      </c>
      <c r="D134" s="133">
        <v>124</v>
      </c>
      <c r="E134" s="133">
        <f t="shared" si="14"/>
        <v>33</v>
      </c>
      <c r="F134" s="133">
        <f t="shared" si="11"/>
        <v>31</v>
      </c>
      <c r="G134" s="136">
        <f t="shared" si="15"/>
        <v>0</v>
      </c>
      <c r="H134" s="135">
        <f t="shared" si="16"/>
        <v>0</v>
      </c>
      <c r="I134" s="135">
        <f t="shared" si="17"/>
        <v>0</v>
      </c>
      <c r="J134" s="134"/>
      <c r="K134" s="134">
        <f t="shared" si="18"/>
        <v>0</v>
      </c>
      <c r="L134" s="136">
        <f t="shared" si="19"/>
        <v>0</v>
      </c>
    </row>
    <row r="135" spans="1:12" x14ac:dyDescent="0.25">
      <c r="A135" s="133">
        <f t="shared" si="10"/>
        <v>2038</v>
      </c>
      <c r="B135" s="138">
        <f t="shared" si="12"/>
        <v>50725</v>
      </c>
      <c r="C135" s="137">
        <f t="shared" si="13"/>
        <v>50755</v>
      </c>
      <c r="D135" s="133">
        <v>125</v>
      </c>
      <c r="E135" s="133">
        <f t="shared" si="14"/>
        <v>32</v>
      </c>
      <c r="F135" s="133">
        <f t="shared" si="11"/>
        <v>30</v>
      </c>
      <c r="G135" s="136">
        <f t="shared" si="15"/>
        <v>0</v>
      </c>
      <c r="H135" s="135">
        <f t="shared" si="16"/>
        <v>0</v>
      </c>
      <c r="I135" s="135">
        <f t="shared" si="17"/>
        <v>0</v>
      </c>
      <c r="J135" s="134"/>
      <c r="K135" s="134">
        <f t="shared" si="18"/>
        <v>0</v>
      </c>
      <c r="L135" s="136">
        <f t="shared" si="19"/>
        <v>0</v>
      </c>
    </row>
    <row r="136" spans="1:12" x14ac:dyDescent="0.25">
      <c r="A136" s="133">
        <f t="shared" si="10"/>
        <v>2038</v>
      </c>
      <c r="B136" s="138">
        <f t="shared" si="12"/>
        <v>50755</v>
      </c>
      <c r="C136" s="137">
        <f t="shared" si="13"/>
        <v>50786</v>
      </c>
      <c r="D136" s="133">
        <v>126</v>
      </c>
      <c r="E136" s="133">
        <f t="shared" si="14"/>
        <v>31</v>
      </c>
      <c r="F136" s="133">
        <f t="shared" si="11"/>
        <v>31</v>
      </c>
      <c r="G136" s="136">
        <f t="shared" si="15"/>
        <v>0</v>
      </c>
      <c r="H136" s="135">
        <f t="shared" si="16"/>
        <v>0</v>
      </c>
      <c r="I136" s="135">
        <f t="shared" si="17"/>
        <v>0</v>
      </c>
      <c r="J136" s="134"/>
      <c r="K136" s="134">
        <f t="shared" si="18"/>
        <v>0</v>
      </c>
      <c r="L136" s="136">
        <f t="shared" si="19"/>
        <v>0</v>
      </c>
    </row>
    <row r="137" spans="1:12" x14ac:dyDescent="0.25">
      <c r="A137" s="133">
        <f t="shared" si="10"/>
        <v>2039</v>
      </c>
      <c r="B137" s="138">
        <f t="shared" si="12"/>
        <v>50786</v>
      </c>
      <c r="C137" s="137">
        <f t="shared" si="13"/>
        <v>50817</v>
      </c>
      <c r="D137" s="133">
        <v>127</v>
      </c>
      <c r="E137" s="133">
        <f t="shared" si="14"/>
        <v>30</v>
      </c>
      <c r="F137" s="133">
        <f t="shared" si="11"/>
        <v>31</v>
      </c>
      <c r="G137" s="136">
        <f t="shared" si="15"/>
        <v>0</v>
      </c>
      <c r="H137" s="135">
        <f t="shared" si="16"/>
        <v>0</v>
      </c>
      <c r="I137" s="135">
        <f t="shared" si="17"/>
        <v>0</v>
      </c>
      <c r="J137" s="134"/>
      <c r="K137" s="134">
        <f t="shared" si="18"/>
        <v>0</v>
      </c>
      <c r="L137" s="136">
        <f t="shared" si="19"/>
        <v>0</v>
      </c>
    </row>
    <row r="138" spans="1:12" x14ac:dyDescent="0.25">
      <c r="A138" s="133">
        <f t="shared" si="10"/>
        <v>2039</v>
      </c>
      <c r="B138" s="138">
        <f t="shared" si="12"/>
        <v>50817</v>
      </c>
      <c r="C138" s="137">
        <f t="shared" si="13"/>
        <v>50845</v>
      </c>
      <c r="D138" s="133">
        <v>128</v>
      </c>
      <c r="E138" s="133">
        <f t="shared" si="14"/>
        <v>29</v>
      </c>
      <c r="F138" s="133">
        <f t="shared" si="11"/>
        <v>28</v>
      </c>
      <c r="G138" s="136">
        <f t="shared" si="15"/>
        <v>0</v>
      </c>
      <c r="H138" s="135">
        <f t="shared" si="16"/>
        <v>0</v>
      </c>
      <c r="I138" s="135">
        <f t="shared" si="17"/>
        <v>0</v>
      </c>
      <c r="J138" s="134"/>
      <c r="K138" s="134">
        <f t="shared" si="18"/>
        <v>0</v>
      </c>
      <c r="L138" s="136">
        <f t="shared" si="19"/>
        <v>0</v>
      </c>
    </row>
    <row r="139" spans="1:12" x14ac:dyDescent="0.25">
      <c r="A139" s="133">
        <f t="shared" ref="A139:A162" si="20">YEAR(B139)</f>
        <v>2039</v>
      </c>
      <c r="B139" s="138">
        <f t="shared" si="12"/>
        <v>50845</v>
      </c>
      <c r="C139" s="137">
        <f t="shared" si="13"/>
        <v>50876</v>
      </c>
      <c r="D139" s="133">
        <v>129</v>
      </c>
      <c r="E139" s="133">
        <f t="shared" si="14"/>
        <v>28</v>
      </c>
      <c r="F139" s="133">
        <f t="shared" ref="F139:F162" si="21">C139-B139</f>
        <v>31</v>
      </c>
      <c r="G139" s="136">
        <f t="shared" si="15"/>
        <v>0</v>
      </c>
      <c r="H139" s="135">
        <f t="shared" si="16"/>
        <v>0</v>
      </c>
      <c r="I139" s="135">
        <f t="shared" si="17"/>
        <v>0</v>
      </c>
      <c r="J139" s="134"/>
      <c r="K139" s="134">
        <f t="shared" si="18"/>
        <v>0</v>
      </c>
      <c r="L139" s="136">
        <f t="shared" si="19"/>
        <v>0</v>
      </c>
    </row>
    <row r="140" spans="1:12" x14ac:dyDescent="0.25">
      <c r="A140" s="133">
        <f t="shared" si="20"/>
        <v>2039</v>
      </c>
      <c r="B140" s="138">
        <f t="shared" ref="B140:B162" si="22">C139</f>
        <v>50876</v>
      </c>
      <c r="C140" s="137">
        <f t="shared" ref="C140:C162" si="23">DATE(YEAR(B140),MONTH(B140)+1,DAY(B140))</f>
        <v>50906</v>
      </c>
      <c r="D140" s="133">
        <v>130</v>
      </c>
      <c r="E140" s="133">
        <f t="shared" ref="E140:E162" si="24">IF(E139-1&lt;=0,0,E139-1)</f>
        <v>27</v>
      </c>
      <c r="F140" s="133">
        <f t="shared" si="21"/>
        <v>30</v>
      </c>
      <c r="G140" s="136">
        <f t="shared" si="15"/>
        <v>0</v>
      </c>
      <c r="H140" s="135">
        <f t="shared" si="16"/>
        <v>0</v>
      </c>
      <c r="I140" s="135">
        <f t="shared" si="17"/>
        <v>0</v>
      </c>
      <c r="J140" s="134"/>
      <c r="K140" s="134">
        <f t="shared" si="18"/>
        <v>0</v>
      </c>
      <c r="L140" s="136">
        <f t="shared" si="19"/>
        <v>0</v>
      </c>
    </row>
    <row r="141" spans="1:12" x14ac:dyDescent="0.25">
      <c r="A141" s="133">
        <f t="shared" si="20"/>
        <v>2039</v>
      </c>
      <c r="B141" s="138">
        <f t="shared" si="22"/>
        <v>50906</v>
      </c>
      <c r="C141" s="137">
        <f t="shared" si="23"/>
        <v>50937</v>
      </c>
      <c r="D141" s="133">
        <v>131</v>
      </c>
      <c r="E141" s="133">
        <f t="shared" si="24"/>
        <v>26</v>
      </c>
      <c r="F141" s="133">
        <f t="shared" si="21"/>
        <v>31</v>
      </c>
      <c r="G141" s="136">
        <f t="shared" ref="G141:G162" si="25">L140</f>
        <v>0</v>
      </c>
      <c r="H141" s="135">
        <f t="shared" ref="H141:H162" si="26">ROUND(G141*($G$7/12),2)</f>
        <v>0</v>
      </c>
      <c r="I141" s="135">
        <f t="shared" ref="I141:I162" si="27">IF(E141=0,0,G141/E141)</f>
        <v>0</v>
      </c>
      <c r="J141" s="134"/>
      <c r="K141" s="134">
        <f t="shared" ref="K141:K162" si="28">$G$6-G141+I141+J141</f>
        <v>0</v>
      </c>
      <c r="L141" s="136">
        <f t="shared" ref="L141:L162" si="29">G141-I141-J141</f>
        <v>0</v>
      </c>
    </row>
    <row r="142" spans="1:12" x14ac:dyDescent="0.25">
      <c r="A142" s="133">
        <f t="shared" si="20"/>
        <v>2039</v>
      </c>
      <c r="B142" s="138">
        <f t="shared" si="22"/>
        <v>50937</v>
      </c>
      <c r="C142" s="137">
        <f t="shared" si="23"/>
        <v>50967</v>
      </c>
      <c r="D142" s="133">
        <v>132</v>
      </c>
      <c r="E142" s="133">
        <f t="shared" si="24"/>
        <v>25</v>
      </c>
      <c r="F142" s="133">
        <f t="shared" si="21"/>
        <v>30</v>
      </c>
      <c r="G142" s="136">
        <f t="shared" si="25"/>
        <v>0</v>
      </c>
      <c r="H142" s="135">
        <f t="shared" si="26"/>
        <v>0</v>
      </c>
      <c r="I142" s="135">
        <f t="shared" si="27"/>
        <v>0</v>
      </c>
      <c r="J142" s="134"/>
      <c r="K142" s="134">
        <f t="shared" si="28"/>
        <v>0</v>
      </c>
      <c r="L142" s="136">
        <f t="shared" si="29"/>
        <v>0</v>
      </c>
    </row>
    <row r="143" spans="1:12" x14ac:dyDescent="0.25">
      <c r="A143" s="133">
        <f t="shared" si="20"/>
        <v>2039</v>
      </c>
      <c r="B143" s="138">
        <f t="shared" si="22"/>
        <v>50967</v>
      </c>
      <c r="C143" s="137">
        <f t="shared" si="23"/>
        <v>50998</v>
      </c>
      <c r="D143" s="133">
        <v>133</v>
      </c>
      <c r="E143" s="133">
        <f t="shared" si="24"/>
        <v>24</v>
      </c>
      <c r="F143" s="133">
        <f t="shared" si="21"/>
        <v>31</v>
      </c>
      <c r="G143" s="136">
        <f t="shared" si="25"/>
        <v>0</v>
      </c>
      <c r="H143" s="135">
        <f t="shared" si="26"/>
        <v>0</v>
      </c>
      <c r="I143" s="135">
        <f t="shared" si="27"/>
        <v>0</v>
      </c>
      <c r="J143" s="134"/>
      <c r="K143" s="134">
        <f t="shared" si="28"/>
        <v>0</v>
      </c>
      <c r="L143" s="136">
        <f t="shared" si="29"/>
        <v>0</v>
      </c>
    </row>
    <row r="144" spans="1:12" x14ac:dyDescent="0.25">
      <c r="A144" s="133">
        <f t="shared" si="20"/>
        <v>2039</v>
      </c>
      <c r="B144" s="138">
        <f t="shared" si="22"/>
        <v>50998</v>
      </c>
      <c r="C144" s="137">
        <f t="shared" si="23"/>
        <v>51029</v>
      </c>
      <c r="D144" s="133">
        <v>134</v>
      </c>
      <c r="E144" s="133">
        <f t="shared" si="24"/>
        <v>23</v>
      </c>
      <c r="F144" s="133">
        <f t="shared" si="21"/>
        <v>31</v>
      </c>
      <c r="G144" s="136">
        <f t="shared" si="25"/>
        <v>0</v>
      </c>
      <c r="H144" s="135">
        <f t="shared" si="26"/>
        <v>0</v>
      </c>
      <c r="I144" s="135">
        <f t="shared" si="27"/>
        <v>0</v>
      </c>
      <c r="J144" s="134"/>
      <c r="K144" s="134">
        <f t="shared" si="28"/>
        <v>0</v>
      </c>
      <c r="L144" s="136">
        <f t="shared" si="29"/>
        <v>0</v>
      </c>
    </row>
    <row r="145" spans="1:12" x14ac:dyDescent="0.25">
      <c r="A145" s="133">
        <f t="shared" si="20"/>
        <v>2039</v>
      </c>
      <c r="B145" s="138">
        <f t="shared" si="22"/>
        <v>51029</v>
      </c>
      <c r="C145" s="137">
        <f t="shared" si="23"/>
        <v>51059</v>
      </c>
      <c r="D145" s="133">
        <v>135</v>
      </c>
      <c r="E145" s="133">
        <f t="shared" si="24"/>
        <v>22</v>
      </c>
      <c r="F145" s="133">
        <f t="shared" si="21"/>
        <v>30</v>
      </c>
      <c r="G145" s="136">
        <f t="shared" si="25"/>
        <v>0</v>
      </c>
      <c r="H145" s="135">
        <f t="shared" si="26"/>
        <v>0</v>
      </c>
      <c r="I145" s="135">
        <f t="shared" si="27"/>
        <v>0</v>
      </c>
      <c r="J145" s="134"/>
      <c r="K145" s="134">
        <f t="shared" si="28"/>
        <v>0</v>
      </c>
      <c r="L145" s="136">
        <f t="shared" si="29"/>
        <v>0</v>
      </c>
    </row>
    <row r="146" spans="1:12" x14ac:dyDescent="0.25">
      <c r="A146" s="133">
        <f t="shared" si="20"/>
        <v>2039</v>
      </c>
      <c r="B146" s="138">
        <f t="shared" si="22"/>
        <v>51059</v>
      </c>
      <c r="C146" s="137">
        <f t="shared" si="23"/>
        <v>51090</v>
      </c>
      <c r="D146" s="133">
        <v>136</v>
      </c>
      <c r="E146" s="133">
        <f t="shared" si="24"/>
        <v>21</v>
      </c>
      <c r="F146" s="133">
        <f t="shared" si="21"/>
        <v>31</v>
      </c>
      <c r="G146" s="136">
        <f t="shared" si="25"/>
        <v>0</v>
      </c>
      <c r="H146" s="135">
        <f t="shared" si="26"/>
        <v>0</v>
      </c>
      <c r="I146" s="135">
        <f t="shared" si="27"/>
        <v>0</v>
      </c>
      <c r="J146" s="134"/>
      <c r="K146" s="134">
        <f t="shared" si="28"/>
        <v>0</v>
      </c>
      <c r="L146" s="136">
        <f t="shared" si="29"/>
        <v>0</v>
      </c>
    </row>
    <row r="147" spans="1:12" x14ac:dyDescent="0.25">
      <c r="A147" s="133">
        <f t="shared" si="20"/>
        <v>2039</v>
      </c>
      <c r="B147" s="138">
        <f t="shared" si="22"/>
        <v>51090</v>
      </c>
      <c r="C147" s="137">
        <f t="shared" si="23"/>
        <v>51120</v>
      </c>
      <c r="D147" s="133">
        <v>137</v>
      </c>
      <c r="E147" s="133">
        <f t="shared" si="24"/>
        <v>20</v>
      </c>
      <c r="F147" s="133">
        <f t="shared" si="21"/>
        <v>30</v>
      </c>
      <c r="G147" s="136">
        <f t="shared" si="25"/>
        <v>0</v>
      </c>
      <c r="H147" s="135">
        <f t="shared" si="26"/>
        <v>0</v>
      </c>
      <c r="I147" s="135">
        <f t="shared" si="27"/>
        <v>0</v>
      </c>
      <c r="J147" s="134"/>
      <c r="K147" s="134">
        <f t="shared" si="28"/>
        <v>0</v>
      </c>
      <c r="L147" s="136">
        <f t="shared" si="29"/>
        <v>0</v>
      </c>
    </row>
    <row r="148" spans="1:12" x14ac:dyDescent="0.25">
      <c r="A148" s="133">
        <f t="shared" si="20"/>
        <v>2039</v>
      </c>
      <c r="B148" s="138">
        <f t="shared" si="22"/>
        <v>51120</v>
      </c>
      <c r="C148" s="137">
        <f t="shared" si="23"/>
        <v>51151</v>
      </c>
      <c r="D148" s="133">
        <v>138</v>
      </c>
      <c r="E148" s="133">
        <f t="shared" si="24"/>
        <v>19</v>
      </c>
      <c r="F148" s="133">
        <f t="shared" si="21"/>
        <v>31</v>
      </c>
      <c r="G148" s="136">
        <f t="shared" si="25"/>
        <v>0</v>
      </c>
      <c r="H148" s="135">
        <f t="shared" si="26"/>
        <v>0</v>
      </c>
      <c r="I148" s="135">
        <f t="shared" si="27"/>
        <v>0</v>
      </c>
      <c r="J148" s="134"/>
      <c r="K148" s="134">
        <f t="shared" si="28"/>
        <v>0</v>
      </c>
      <c r="L148" s="136">
        <f t="shared" si="29"/>
        <v>0</v>
      </c>
    </row>
    <row r="149" spans="1:12" x14ac:dyDescent="0.25">
      <c r="A149" s="133">
        <f t="shared" si="20"/>
        <v>2040</v>
      </c>
      <c r="B149" s="138">
        <f t="shared" si="22"/>
        <v>51151</v>
      </c>
      <c r="C149" s="137">
        <f t="shared" si="23"/>
        <v>51182</v>
      </c>
      <c r="D149" s="133">
        <v>139</v>
      </c>
      <c r="E149" s="133">
        <f t="shared" si="24"/>
        <v>18</v>
      </c>
      <c r="F149" s="133">
        <f t="shared" si="21"/>
        <v>31</v>
      </c>
      <c r="G149" s="136">
        <f t="shared" si="25"/>
        <v>0</v>
      </c>
      <c r="H149" s="135">
        <f t="shared" si="26"/>
        <v>0</v>
      </c>
      <c r="I149" s="135">
        <f t="shared" si="27"/>
        <v>0</v>
      </c>
      <c r="J149" s="134"/>
      <c r="K149" s="134">
        <f t="shared" si="28"/>
        <v>0</v>
      </c>
      <c r="L149" s="136">
        <f t="shared" si="29"/>
        <v>0</v>
      </c>
    </row>
    <row r="150" spans="1:12" x14ac:dyDescent="0.25">
      <c r="A150" s="133">
        <f t="shared" si="20"/>
        <v>2040</v>
      </c>
      <c r="B150" s="138">
        <f t="shared" si="22"/>
        <v>51182</v>
      </c>
      <c r="C150" s="137">
        <f t="shared" si="23"/>
        <v>51211</v>
      </c>
      <c r="D150" s="133">
        <v>140</v>
      </c>
      <c r="E150" s="133">
        <f t="shared" si="24"/>
        <v>17</v>
      </c>
      <c r="F150" s="133">
        <f t="shared" si="21"/>
        <v>29</v>
      </c>
      <c r="G150" s="136">
        <f t="shared" si="25"/>
        <v>0</v>
      </c>
      <c r="H150" s="135">
        <f t="shared" si="26"/>
        <v>0</v>
      </c>
      <c r="I150" s="135">
        <f t="shared" si="27"/>
        <v>0</v>
      </c>
      <c r="J150" s="134"/>
      <c r="K150" s="134">
        <f t="shared" si="28"/>
        <v>0</v>
      </c>
      <c r="L150" s="136">
        <f t="shared" si="29"/>
        <v>0</v>
      </c>
    </row>
    <row r="151" spans="1:12" x14ac:dyDescent="0.25">
      <c r="A151" s="133">
        <f t="shared" si="20"/>
        <v>2040</v>
      </c>
      <c r="B151" s="138">
        <f t="shared" si="22"/>
        <v>51211</v>
      </c>
      <c r="C151" s="137">
        <f t="shared" si="23"/>
        <v>51242</v>
      </c>
      <c r="D151" s="133">
        <v>141</v>
      </c>
      <c r="E151" s="133">
        <f t="shared" si="24"/>
        <v>16</v>
      </c>
      <c r="F151" s="133">
        <f t="shared" si="21"/>
        <v>31</v>
      </c>
      <c r="G151" s="136">
        <f t="shared" si="25"/>
        <v>0</v>
      </c>
      <c r="H151" s="135">
        <f t="shared" si="26"/>
        <v>0</v>
      </c>
      <c r="I151" s="135">
        <f t="shared" si="27"/>
        <v>0</v>
      </c>
      <c r="J151" s="134"/>
      <c r="K151" s="134">
        <f t="shared" si="28"/>
        <v>0</v>
      </c>
      <c r="L151" s="136">
        <f t="shared" si="29"/>
        <v>0</v>
      </c>
    </row>
    <row r="152" spans="1:12" x14ac:dyDescent="0.25">
      <c r="A152" s="133">
        <f t="shared" si="20"/>
        <v>2040</v>
      </c>
      <c r="B152" s="138">
        <f t="shared" si="22"/>
        <v>51242</v>
      </c>
      <c r="C152" s="137">
        <f t="shared" si="23"/>
        <v>51272</v>
      </c>
      <c r="D152" s="133">
        <v>142</v>
      </c>
      <c r="E152" s="133">
        <f t="shared" si="24"/>
        <v>15</v>
      </c>
      <c r="F152" s="133">
        <f t="shared" si="21"/>
        <v>30</v>
      </c>
      <c r="G152" s="136">
        <f t="shared" si="25"/>
        <v>0</v>
      </c>
      <c r="H152" s="135">
        <f t="shared" si="26"/>
        <v>0</v>
      </c>
      <c r="I152" s="135">
        <f t="shared" si="27"/>
        <v>0</v>
      </c>
      <c r="J152" s="134"/>
      <c r="K152" s="134">
        <f t="shared" si="28"/>
        <v>0</v>
      </c>
      <c r="L152" s="136">
        <f t="shared" si="29"/>
        <v>0</v>
      </c>
    </row>
    <row r="153" spans="1:12" x14ac:dyDescent="0.25">
      <c r="A153" s="133">
        <f t="shared" si="20"/>
        <v>2040</v>
      </c>
      <c r="B153" s="138">
        <f t="shared" si="22"/>
        <v>51272</v>
      </c>
      <c r="C153" s="137">
        <f t="shared" si="23"/>
        <v>51303</v>
      </c>
      <c r="D153" s="133">
        <v>143</v>
      </c>
      <c r="E153" s="133">
        <f t="shared" si="24"/>
        <v>14</v>
      </c>
      <c r="F153" s="133">
        <f t="shared" si="21"/>
        <v>31</v>
      </c>
      <c r="G153" s="136">
        <f t="shared" si="25"/>
        <v>0</v>
      </c>
      <c r="H153" s="135">
        <f t="shared" si="26"/>
        <v>0</v>
      </c>
      <c r="I153" s="135">
        <f t="shared" si="27"/>
        <v>0</v>
      </c>
      <c r="J153" s="134"/>
      <c r="K153" s="134">
        <f t="shared" si="28"/>
        <v>0</v>
      </c>
      <c r="L153" s="136">
        <f t="shared" si="29"/>
        <v>0</v>
      </c>
    </row>
    <row r="154" spans="1:12" x14ac:dyDescent="0.25">
      <c r="A154" s="133">
        <f t="shared" si="20"/>
        <v>2040</v>
      </c>
      <c r="B154" s="138">
        <f t="shared" si="22"/>
        <v>51303</v>
      </c>
      <c r="C154" s="137">
        <f t="shared" si="23"/>
        <v>51333</v>
      </c>
      <c r="D154" s="133">
        <v>144</v>
      </c>
      <c r="E154" s="133">
        <f t="shared" si="24"/>
        <v>13</v>
      </c>
      <c r="F154" s="133">
        <f t="shared" si="21"/>
        <v>30</v>
      </c>
      <c r="G154" s="136">
        <f t="shared" si="25"/>
        <v>0</v>
      </c>
      <c r="H154" s="135">
        <f t="shared" si="26"/>
        <v>0</v>
      </c>
      <c r="I154" s="135">
        <f t="shared" si="27"/>
        <v>0</v>
      </c>
      <c r="J154" s="134"/>
      <c r="K154" s="134">
        <f t="shared" si="28"/>
        <v>0</v>
      </c>
      <c r="L154" s="136">
        <f t="shared" si="29"/>
        <v>0</v>
      </c>
    </row>
    <row r="155" spans="1:12" x14ac:dyDescent="0.25">
      <c r="A155" s="133">
        <f t="shared" si="20"/>
        <v>2040</v>
      </c>
      <c r="B155" s="138">
        <f t="shared" si="22"/>
        <v>51333</v>
      </c>
      <c r="C155" s="137">
        <f t="shared" si="23"/>
        <v>51364</v>
      </c>
      <c r="D155" s="133">
        <v>145</v>
      </c>
      <c r="E155" s="133">
        <f t="shared" si="24"/>
        <v>12</v>
      </c>
      <c r="F155" s="133">
        <f t="shared" si="21"/>
        <v>31</v>
      </c>
      <c r="G155" s="136">
        <f t="shared" si="25"/>
        <v>0</v>
      </c>
      <c r="H155" s="135">
        <f t="shared" si="26"/>
        <v>0</v>
      </c>
      <c r="I155" s="135">
        <f t="shared" si="27"/>
        <v>0</v>
      </c>
      <c r="J155" s="134"/>
      <c r="K155" s="134">
        <f t="shared" si="28"/>
        <v>0</v>
      </c>
      <c r="L155" s="136">
        <f t="shared" si="29"/>
        <v>0</v>
      </c>
    </row>
    <row r="156" spans="1:12" x14ac:dyDescent="0.25">
      <c r="A156" s="133">
        <f t="shared" si="20"/>
        <v>2040</v>
      </c>
      <c r="B156" s="138">
        <f t="shared" si="22"/>
        <v>51364</v>
      </c>
      <c r="C156" s="137">
        <f t="shared" si="23"/>
        <v>51395</v>
      </c>
      <c r="D156" s="133">
        <v>146</v>
      </c>
      <c r="E156" s="133">
        <f t="shared" si="24"/>
        <v>11</v>
      </c>
      <c r="F156" s="133">
        <f t="shared" si="21"/>
        <v>31</v>
      </c>
      <c r="G156" s="136">
        <f t="shared" si="25"/>
        <v>0</v>
      </c>
      <c r="H156" s="135">
        <f t="shared" si="26"/>
        <v>0</v>
      </c>
      <c r="I156" s="135">
        <f t="shared" si="27"/>
        <v>0</v>
      </c>
      <c r="J156" s="134"/>
      <c r="K156" s="134">
        <f t="shared" si="28"/>
        <v>0</v>
      </c>
      <c r="L156" s="136">
        <f t="shared" si="29"/>
        <v>0</v>
      </c>
    </row>
    <row r="157" spans="1:12" x14ac:dyDescent="0.25">
      <c r="A157" s="133">
        <f t="shared" si="20"/>
        <v>2040</v>
      </c>
      <c r="B157" s="138">
        <f t="shared" si="22"/>
        <v>51395</v>
      </c>
      <c r="C157" s="137">
        <f t="shared" si="23"/>
        <v>51425</v>
      </c>
      <c r="D157" s="133">
        <v>147</v>
      </c>
      <c r="E157" s="133">
        <f t="shared" si="24"/>
        <v>10</v>
      </c>
      <c r="F157" s="133">
        <f t="shared" si="21"/>
        <v>30</v>
      </c>
      <c r="G157" s="136">
        <f t="shared" si="25"/>
        <v>0</v>
      </c>
      <c r="H157" s="135">
        <f t="shared" si="26"/>
        <v>0</v>
      </c>
      <c r="I157" s="135">
        <f t="shared" si="27"/>
        <v>0</v>
      </c>
      <c r="J157" s="134"/>
      <c r="K157" s="134">
        <f t="shared" si="28"/>
        <v>0</v>
      </c>
      <c r="L157" s="136">
        <f t="shared" si="29"/>
        <v>0</v>
      </c>
    </row>
    <row r="158" spans="1:12" x14ac:dyDescent="0.25">
      <c r="A158" s="133">
        <f t="shared" si="20"/>
        <v>2040</v>
      </c>
      <c r="B158" s="138">
        <f t="shared" si="22"/>
        <v>51425</v>
      </c>
      <c r="C158" s="137">
        <f t="shared" si="23"/>
        <v>51456</v>
      </c>
      <c r="D158" s="133">
        <v>148</v>
      </c>
      <c r="E158" s="133">
        <f t="shared" si="24"/>
        <v>9</v>
      </c>
      <c r="F158" s="133">
        <f t="shared" si="21"/>
        <v>31</v>
      </c>
      <c r="G158" s="136">
        <f t="shared" si="25"/>
        <v>0</v>
      </c>
      <c r="H158" s="135">
        <f t="shared" si="26"/>
        <v>0</v>
      </c>
      <c r="I158" s="135">
        <f t="shared" si="27"/>
        <v>0</v>
      </c>
      <c r="J158" s="134"/>
      <c r="K158" s="134">
        <f t="shared" si="28"/>
        <v>0</v>
      </c>
      <c r="L158" s="136">
        <f t="shared" si="29"/>
        <v>0</v>
      </c>
    </row>
    <row r="159" spans="1:12" x14ac:dyDescent="0.25">
      <c r="A159" s="133">
        <f t="shared" si="20"/>
        <v>2040</v>
      </c>
      <c r="B159" s="138">
        <f t="shared" si="22"/>
        <v>51456</v>
      </c>
      <c r="C159" s="137">
        <f t="shared" si="23"/>
        <v>51486</v>
      </c>
      <c r="D159" s="133">
        <v>149</v>
      </c>
      <c r="E159" s="133">
        <f t="shared" si="24"/>
        <v>8</v>
      </c>
      <c r="F159" s="133">
        <f t="shared" si="21"/>
        <v>30</v>
      </c>
      <c r="G159" s="136">
        <f t="shared" si="25"/>
        <v>0</v>
      </c>
      <c r="H159" s="135">
        <f t="shared" si="26"/>
        <v>0</v>
      </c>
      <c r="I159" s="135">
        <f t="shared" si="27"/>
        <v>0</v>
      </c>
      <c r="J159" s="134"/>
      <c r="K159" s="134">
        <f t="shared" si="28"/>
        <v>0</v>
      </c>
      <c r="L159" s="136">
        <f t="shared" si="29"/>
        <v>0</v>
      </c>
    </row>
    <row r="160" spans="1:12" x14ac:dyDescent="0.25">
      <c r="A160" s="133">
        <f t="shared" si="20"/>
        <v>2040</v>
      </c>
      <c r="B160" s="138">
        <f t="shared" si="22"/>
        <v>51486</v>
      </c>
      <c r="C160" s="137">
        <f t="shared" si="23"/>
        <v>51517</v>
      </c>
      <c r="D160" s="133">
        <v>150</v>
      </c>
      <c r="E160" s="133">
        <f t="shared" si="24"/>
        <v>7</v>
      </c>
      <c r="F160" s="133">
        <f t="shared" si="21"/>
        <v>31</v>
      </c>
      <c r="G160" s="136">
        <f t="shared" si="25"/>
        <v>0</v>
      </c>
      <c r="H160" s="135">
        <f t="shared" si="26"/>
        <v>0</v>
      </c>
      <c r="I160" s="135">
        <f t="shared" si="27"/>
        <v>0</v>
      </c>
      <c r="J160" s="134"/>
      <c r="K160" s="134">
        <f t="shared" si="28"/>
        <v>0</v>
      </c>
      <c r="L160" s="136">
        <f t="shared" si="29"/>
        <v>0</v>
      </c>
    </row>
    <row r="161" spans="1:12" x14ac:dyDescent="0.25">
      <c r="A161" s="133">
        <f t="shared" si="20"/>
        <v>2041</v>
      </c>
      <c r="B161" s="138">
        <f t="shared" si="22"/>
        <v>51517</v>
      </c>
      <c r="C161" s="137">
        <f t="shared" si="23"/>
        <v>51548</v>
      </c>
      <c r="D161" s="133">
        <v>151</v>
      </c>
      <c r="E161" s="133">
        <f t="shared" si="24"/>
        <v>6</v>
      </c>
      <c r="F161" s="133">
        <f t="shared" si="21"/>
        <v>31</v>
      </c>
      <c r="G161" s="136">
        <f t="shared" si="25"/>
        <v>0</v>
      </c>
      <c r="H161" s="135">
        <f t="shared" si="26"/>
        <v>0</v>
      </c>
      <c r="I161" s="135">
        <f t="shared" si="27"/>
        <v>0</v>
      </c>
      <c r="J161" s="134"/>
      <c r="K161" s="134">
        <f t="shared" si="28"/>
        <v>0</v>
      </c>
      <c r="L161" s="136">
        <f t="shared" si="29"/>
        <v>0</v>
      </c>
    </row>
    <row r="162" spans="1:12" x14ac:dyDescent="0.25">
      <c r="A162" s="133">
        <f t="shared" si="20"/>
        <v>2041</v>
      </c>
      <c r="B162" s="138">
        <f t="shared" si="22"/>
        <v>51548</v>
      </c>
      <c r="C162" s="137">
        <f t="shared" si="23"/>
        <v>51576</v>
      </c>
      <c r="D162" s="133">
        <v>152</v>
      </c>
      <c r="E162" s="133">
        <f t="shared" si="24"/>
        <v>5</v>
      </c>
      <c r="F162" s="133">
        <f t="shared" si="21"/>
        <v>28</v>
      </c>
      <c r="G162" s="136">
        <f t="shared" si="25"/>
        <v>0</v>
      </c>
      <c r="H162" s="135">
        <f t="shared" si="26"/>
        <v>0</v>
      </c>
      <c r="I162" s="135">
        <f t="shared" si="27"/>
        <v>0</v>
      </c>
      <c r="J162" s="134"/>
      <c r="K162" s="134">
        <f t="shared" si="28"/>
        <v>0</v>
      </c>
      <c r="L162" s="136">
        <f t="shared" si="29"/>
        <v>0</v>
      </c>
    </row>
    <row r="163" spans="1:12" x14ac:dyDescent="0.25">
      <c r="B163" s="138"/>
      <c r="C163" s="137"/>
      <c r="G163" s="136"/>
      <c r="H163" s="135"/>
      <c r="I163" s="135"/>
      <c r="J163" s="134"/>
      <c r="K163" s="134"/>
      <c r="L163" s="136"/>
    </row>
    <row r="164" spans="1:12" x14ac:dyDescent="0.25">
      <c r="B164" s="138"/>
      <c r="C164" s="137"/>
      <c r="G164" s="136"/>
      <c r="H164" s="135"/>
      <c r="I164" s="135"/>
      <c r="J164" s="134"/>
      <c r="K164" s="134"/>
      <c r="L164" s="136"/>
    </row>
    <row r="165" spans="1:12" x14ac:dyDescent="0.25">
      <c r="B165" s="138"/>
      <c r="C165" s="137"/>
      <c r="G165" s="136"/>
      <c r="H165" s="135"/>
      <c r="I165" s="135"/>
      <c r="J165" s="134"/>
      <c r="K165" s="134"/>
      <c r="L165" s="136"/>
    </row>
    <row r="166" spans="1:12" x14ac:dyDescent="0.25">
      <c r="B166" s="138"/>
      <c r="C166" s="137"/>
      <c r="G166" s="136"/>
      <c r="H166" s="135"/>
      <c r="I166" s="135"/>
      <c r="J166" s="134"/>
      <c r="K166" s="134"/>
      <c r="L166" s="136"/>
    </row>
    <row r="167" spans="1:12" x14ac:dyDescent="0.25">
      <c r="B167" s="138"/>
      <c r="C167" s="137"/>
      <c r="G167" s="136"/>
      <c r="H167" s="135"/>
      <c r="I167" s="135"/>
      <c r="J167" s="134"/>
      <c r="K167" s="134"/>
      <c r="L167" s="136"/>
    </row>
    <row r="168" spans="1:12" x14ac:dyDescent="0.25">
      <c r="B168" s="138"/>
      <c r="C168" s="137"/>
      <c r="G168" s="136"/>
      <c r="H168" s="135"/>
      <c r="I168" s="135"/>
      <c r="J168" s="134"/>
      <c r="K168" s="134"/>
      <c r="L168" s="136"/>
    </row>
    <row r="169" spans="1:12" x14ac:dyDescent="0.25">
      <c r="B169" s="138"/>
      <c r="C169" s="137"/>
      <c r="G169" s="136"/>
      <c r="H169" s="135"/>
      <c r="I169" s="135"/>
      <c r="J169" s="134"/>
      <c r="K169" s="134"/>
      <c r="L169" s="136"/>
    </row>
    <row r="170" spans="1:12" x14ac:dyDescent="0.25">
      <c r="B170" s="138"/>
      <c r="C170" s="137"/>
      <c r="G170" s="136"/>
      <c r="H170" s="135"/>
      <c r="I170" s="135"/>
      <c r="J170" s="134"/>
      <c r="K170" s="134"/>
      <c r="L170" s="136"/>
    </row>
    <row r="171" spans="1:12" x14ac:dyDescent="0.25">
      <c r="B171" s="138"/>
      <c r="C171" s="137"/>
      <c r="G171" s="136"/>
      <c r="H171" s="135"/>
      <c r="I171" s="135"/>
      <c r="J171" s="134"/>
      <c r="K171" s="134"/>
      <c r="L171" s="136"/>
    </row>
    <row r="172" spans="1:12" x14ac:dyDescent="0.25">
      <c r="B172" s="138"/>
      <c r="C172" s="137"/>
      <c r="G172" s="136"/>
      <c r="H172" s="135"/>
      <c r="I172" s="135"/>
      <c r="J172" s="134"/>
      <c r="K172" s="134"/>
      <c r="L172" s="136"/>
    </row>
    <row r="173" spans="1:12" x14ac:dyDescent="0.25">
      <c r="B173" s="138"/>
      <c r="C173" s="137"/>
      <c r="G173" s="136"/>
      <c r="H173" s="135"/>
      <c r="I173" s="135"/>
      <c r="J173" s="134"/>
      <c r="K173" s="134"/>
      <c r="L173" s="136"/>
    </row>
    <row r="174" spans="1:12" x14ac:dyDescent="0.25">
      <c r="B174" s="138"/>
      <c r="C174" s="137"/>
      <c r="G174" s="136"/>
      <c r="H174" s="135"/>
      <c r="I174" s="135"/>
      <c r="J174" s="134"/>
      <c r="K174" s="134"/>
      <c r="L174" s="136"/>
    </row>
    <row r="175" spans="1:12" x14ac:dyDescent="0.25">
      <c r="B175" s="138"/>
      <c r="C175" s="137"/>
      <c r="G175" s="136"/>
      <c r="H175" s="135"/>
      <c r="I175" s="135"/>
      <c r="J175" s="134"/>
      <c r="K175" s="134"/>
      <c r="L175" s="136"/>
    </row>
    <row r="176" spans="1:12" x14ac:dyDescent="0.25">
      <c r="B176" s="138"/>
      <c r="C176" s="137"/>
      <c r="G176" s="136"/>
      <c r="H176" s="135"/>
      <c r="I176" s="135"/>
      <c r="J176" s="134"/>
      <c r="K176" s="134"/>
      <c r="L176" s="136"/>
    </row>
    <row r="177" spans="2:12" x14ac:dyDescent="0.25">
      <c r="B177" s="138"/>
      <c r="C177" s="137"/>
      <c r="G177" s="136"/>
      <c r="H177" s="135"/>
      <c r="I177" s="135"/>
      <c r="J177" s="134"/>
      <c r="K177" s="134"/>
      <c r="L177" s="136"/>
    </row>
    <row r="178" spans="2:12" x14ac:dyDescent="0.25">
      <c r="B178" s="138"/>
      <c r="C178" s="137"/>
      <c r="G178" s="136"/>
      <c r="H178" s="135"/>
      <c r="I178" s="135"/>
      <c r="J178" s="134"/>
      <c r="K178" s="134"/>
      <c r="L178" s="136"/>
    </row>
    <row r="179" spans="2:12" x14ac:dyDescent="0.25">
      <c r="B179" s="138"/>
      <c r="C179" s="137"/>
      <c r="G179" s="136"/>
      <c r="H179" s="135"/>
      <c r="I179" s="135"/>
      <c r="J179" s="134"/>
      <c r="K179" s="134"/>
      <c r="L179" s="136"/>
    </row>
    <row r="180" spans="2:12" x14ac:dyDescent="0.25">
      <c r="B180" s="138"/>
      <c r="C180" s="137"/>
      <c r="G180" s="136"/>
      <c r="H180" s="135"/>
      <c r="I180" s="135"/>
      <c r="J180" s="134"/>
      <c r="K180" s="134"/>
      <c r="L180" s="136"/>
    </row>
    <row r="181" spans="2:12" x14ac:dyDescent="0.25">
      <c r="B181" s="138"/>
      <c r="C181" s="137"/>
      <c r="G181" s="136"/>
      <c r="H181" s="135"/>
      <c r="I181" s="135"/>
      <c r="J181" s="134"/>
      <c r="K181" s="134"/>
      <c r="L181" s="136"/>
    </row>
    <row r="182" spans="2:12" x14ac:dyDescent="0.25">
      <c r="B182" s="138"/>
      <c r="C182" s="137"/>
      <c r="G182" s="136"/>
      <c r="H182" s="135"/>
      <c r="I182" s="135"/>
      <c r="J182" s="134"/>
      <c r="K182" s="134"/>
      <c r="L182" s="136"/>
    </row>
    <row r="183" spans="2:12" x14ac:dyDescent="0.25">
      <c r="B183" s="138"/>
      <c r="C183" s="137"/>
      <c r="G183" s="136"/>
      <c r="H183" s="135"/>
      <c r="I183" s="135"/>
      <c r="J183" s="134"/>
      <c r="K183" s="134"/>
      <c r="L183" s="136"/>
    </row>
    <row r="184" spans="2:12" x14ac:dyDescent="0.25">
      <c r="B184" s="138"/>
      <c r="C184" s="137"/>
      <c r="G184" s="136"/>
      <c r="H184" s="135"/>
      <c r="I184" s="135"/>
      <c r="J184" s="134"/>
      <c r="K184" s="134"/>
      <c r="L184" s="136"/>
    </row>
    <row r="185" spans="2:12" x14ac:dyDescent="0.25">
      <c r="B185" s="138"/>
      <c r="C185" s="137"/>
      <c r="G185" s="136"/>
      <c r="H185" s="135"/>
      <c r="I185" s="135"/>
      <c r="J185" s="134"/>
      <c r="K185" s="134"/>
      <c r="L185" s="136"/>
    </row>
    <row r="186" spans="2:12" x14ac:dyDescent="0.25">
      <c r="B186" s="138"/>
      <c r="C186" s="137"/>
      <c r="G186" s="136"/>
      <c r="H186" s="135"/>
      <c r="I186" s="135"/>
      <c r="J186" s="134"/>
      <c r="K186" s="134"/>
      <c r="L186" s="136"/>
    </row>
    <row r="187" spans="2:12" x14ac:dyDescent="0.25">
      <c r="B187" s="138"/>
      <c r="C187" s="137"/>
      <c r="G187" s="136"/>
      <c r="H187" s="135"/>
      <c r="I187" s="135"/>
      <c r="J187" s="134"/>
      <c r="K187" s="134"/>
      <c r="L187" s="136"/>
    </row>
    <row r="188" spans="2:12" x14ac:dyDescent="0.25">
      <c r="B188" s="138"/>
      <c r="C188" s="137"/>
      <c r="G188" s="136"/>
      <c r="H188" s="135"/>
      <c r="I188" s="135"/>
      <c r="J188" s="134"/>
      <c r="K188" s="134"/>
      <c r="L188" s="136"/>
    </row>
    <row r="189" spans="2:12" x14ac:dyDescent="0.25">
      <c r="B189" s="138"/>
      <c r="C189" s="137"/>
      <c r="G189" s="136"/>
      <c r="H189" s="135"/>
      <c r="I189" s="135"/>
      <c r="J189" s="134"/>
      <c r="K189" s="134"/>
      <c r="L189" s="136"/>
    </row>
    <row r="190" spans="2:12" x14ac:dyDescent="0.25">
      <c r="B190" s="138"/>
      <c r="C190" s="137"/>
      <c r="G190" s="136"/>
      <c r="H190" s="135"/>
      <c r="I190" s="135"/>
      <c r="J190" s="134"/>
      <c r="K190" s="134"/>
      <c r="L190" s="136"/>
    </row>
    <row r="191" spans="2:12" x14ac:dyDescent="0.25">
      <c r="B191" s="138"/>
      <c r="C191" s="137"/>
      <c r="G191" s="136"/>
      <c r="H191" s="135"/>
      <c r="I191" s="135"/>
      <c r="J191" s="134"/>
      <c r="K191" s="134"/>
      <c r="L191" s="136"/>
    </row>
    <row r="192" spans="2:12" x14ac:dyDescent="0.25">
      <c r="B192" s="138"/>
      <c r="C192" s="137"/>
      <c r="G192" s="136"/>
      <c r="H192" s="135"/>
      <c r="I192" s="135"/>
      <c r="J192" s="134"/>
      <c r="K192" s="134"/>
      <c r="L192" s="136"/>
    </row>
    <row r="193" spans="2:12" x14ac:dyDescent="0.25">
      <c r="B193" s="138"/>
      <c r="C193" s="137"/>
      <c r="G193" s="136"/>
      <c r="H193" s="135"/>
      <c r="I193" s="135"/>
      <c r="J193" s="134"/>
      <c r="K193" s="134"/>
      <c r="L193" s="136"/>
    </row>
    <row r="194" spans="2:12" x14ac:dyDescent="0.25">
      <c r="B194" s="138"/>
      <c r="C194" s="137"/>
      <c r="G194" s="136"/>
      <c r="H194" s="135"/>
      <c r="I194" s="135"/>
      <c r="J194" s="134"/>
      <c r="K194" s="134"/>
      <c r="L194" s="136"/>
    </row>
    <row r="195" spans="2:12" x14ac:dyDescent="0.25">
      <c r="B195" s="138"/>
      <c r="C195" s="137"/>
      <c r="G195" s="136"/>
      <c r="H195" s="135"/>
      <c r="I195" s="135"/>
      <c r="J195" s="134"/>
      <c r="K195" s="134"/>
      <c r="L195" s="136"/>
    </row>
    <row r="196" spans="2:12" x14ac:dyDescent="0.25">
      <c r="B196" s="138"/>
      <c r="C196" s="137"/>
      <c r="G196" s="136"/>
      <c r="H196" s="135"/>
      <c r="I196" s="135"/>
      <c r="J196" s="134"/>
      <c r="K196" s="134"/>
      <c r="L196" s="136"/>
    </row>
    <row r="197" spans="2:12" x14ac:dyDescent="0.25">
      <c r="B197" s="138"/>
      <c r="C197" s="137"/>
      <c r="G197" s="136"/>
      <c r="H197" s="135"/>
      <c r="I197" s="135"/>
      <c r="J197" s="134"/>
      <c r="K197" s="134"/>
      <c r="L197" s="136"/>
    </row>
    <row r="198" spans="2:12" x14ac:dyDescent="0.25">
      <c r="B198" s="138"/>
      <c r="C198" s="137"/>
      <c r="G198" s="136"/>
      <c r="H198" s="135"/>
      <c r="I198" s="135"/>
      <c r="J198" s="134"/>
      <c r="K198" s="134"/>
      <c r="L198" s="136"/>
    </row>
    <row r="199" spans="2:12" x14ac:dyDescent="0.25">
      <c r="B199" s="138"/>
      <c r="C199" s="137"/>
      <c r="G199" s="136"/>
      <c r="H199" s="135"/>
      <c r="I199" s="135"/>
      <c r="J199" s="134"/>
      <c r="K199" s="134"/>
      <c r="L199" s="136"/>
    </row>
    <row r="200" spans="2:12" x14ac:dyDescent="0.25">
      <c r="B200" s="138"/>
      <c r="C200" s="137"/>
      <c r="G200" s="136"/>
      <c r="H200" s="135"/>
      <c r="I200" s="135"/>
      <c r="J200" s="134"/>
      <c r="K200" s="134"/>
      <c r="L200" s="136"/>
    </row>
    <row r="201" spans="2:12" x14ac:dyDescent="0.25">
      <c r="B201" s="138"/>
      <c r="C201" s="137"/>
      <c r="G201" s="136"/>
      <c r="H201" s="135"/>
      <c r="I201" s="135"/>
      <c r="J201" s="134"/>
      <c r="K201" s="134"/>
      <c r="L201" s="136"/>
    </row>
    <row r="202" spans="2:12" x14ac:dyDescent="0.25">
      <c r="B202" s="138"/>
      <c r="C202" s="137"/>
      <c r="G202" s="136"/>
      <c r="H202" s="135"/>
      <c r="I202" s="135"/>
      <c r="J202" s="134"/>
      <c r="K202" s="134"/>
      <c r="L202" s="136"/>
    </row>
    <row r="203" spans="2:12" x14ac:dyDescent="0.25">
      <c r="B203" s="138"/>
      <c r="C203" s="137"/>
      <c r="G203" s="136"/>
      <c r="H203" s="135"/>
      <c r="I203" s="135"/>
      <c r="J203" s="134"/>
      <c r="K203" s="134"/>
      <c r="L203" s="136"/>
    </row>
    <row r="204" spans="2:12" x14ac:dyDescent="0.25">
      <c r="B204" s="138"/>
      <c r="C204" s="137"/>
      <c r="G204" s="136"/>
      <c r="H204" s="135"/>
      <c r="I204" s="135"/>
      <c r="J204" s="134"/>
      <c r="K204" s="134"/>
      <c r="L204" s="136"/>
    </row>
    <row r="205" spans="2:12" x14ac:dyDescent="0.25">
      <c r="B205" s="138"/>
      <c r="C205" s="137"/>
      <c r="G205" s="136"/>
      <c r="H205" s="135"/>
      <c r="I205" s="135"/>
      <c r="J205" s="134"/>
      <c r="K205" s="134"/>
      <c r="L205" s="136"/>
    </row>
    <row r="206" spans="2:12" x14ac:dyDescent="0.25">
      <c r="B206" s="138"/>
      <c r="C206" s="137"/>
      <c r="G206" s="136"/>
      <c r="H206" s="135"/>
      <c r="I206" s="135"/>
      <c r="J206" s="134"/>
      <c r="K206" s="134"/>
      <c r="L206" s="136"/>
    </row>
    <row r="207" spans="2:12" x14ac:dyDescent="0.25">
      <c r="B207" s="138"/>
      <c r="C207" s="137"/>
      <c r="G207" s="136"/>
      <c r="H207" s="135"/>
      <c r="I207" s="135"/>
      <c r="J207" s="134"/>
      <c r="K207" s="134"/>
      <c r="L207" s="136"/>
    </row>
    <row r="208" spans="2:12" x14ac:dyDescent="0.25">
      <c r="B208" s="138"/>
      <c r="C208" s="137"/>
      <c r="G208" s="136"/>
      <c r="H208" s="135"/>
      <c r="I208" s="135"/>
      <c r="J208" s="134"/>
      <c r="K208" s="134"/>
      <c r="L208" s="136"/>
    </row>
    <row r="209" spans="2:12" x14ac:dyDescent="0.25">
      <c r="B209" s="138"/>
      <c r="C209" s="137"/>
      <c r="G209" s="136"/>
      <c r="H209" s="135"/>
      <c r="I209" s="135"/>
      <c r="J209" s="134"/>
      <c r="K209" s="134"/>
      <c r="L209" s="136"/>
    </row>
    <row r="210" spans="2:12" x14ac:dyDescent="0.25">
      <c r="B210" s="138"/>
      <c r="C210" s="137"/>
      <c r="G210" s="136"/>
      <c r="H210" s="135"/>
      <c r="I210" s="135"/>
      <c r="J210" s="134"/>
      <c r="K210" s="134"/>
      <c r="L210" s="136"/>
    </row>
    <row r="211" spans="2:12" x14ac:dyDescent="0.25">
      <c r="B211" s="138"/>
      <c r="C211" s="137"/>
      <c r="G211" s="136"/>
      <c r="H211" s="135"/>
      <c r="I211" s="135"/>
      <c r="J211" s="134"/>
      <c r="K211" s="134"/>
      <c r="L211" s="136"/>
    </row>
    <row r="212" spans="2:12" x14ac:dyDescent="0.25">
      <c r="B212" s="138"/>
      <c r="C212" s="137"/>
      <c r="G212" s="136"/>
      <c r="H212" s="135"/>
      <c r="I212" s="135"/>
      <c r="J212" s="134"/>
      <c r="K212" s="134"/>
      <c r="L212" s="136"/>
    </row>
    <row r="213" spans="2:12" x14ac:dyDescent="0.25">
      <c r="B213" s="138"/>
      <c r="C213" s="137"/>
      <c r="G213" s="136"/>
      <c r="H213" s="135"/>
      <c r="I213" s="135"/>
      <c r="J213" s="134"/>
      <c r="K213" s="134"/>
      <c r="L213" s="136"/>
    </row>
    <row r="214" spans="2:12" x14ac:dyDescent="0.25">
      <c r="B214" s="138"/>
      <c r="C214" s="137"/>
      <c r="G214" s="136"/>
      <c r="H214" s="135"/>
      <c r="I214" s="135"/>
      <c r="J214" s="134"/>
      <c r="K214" s="134"/>
      <c r="L214" s="136"/>
    </row>
    <row r="215" spans="2:12" x14ac:dyDescent="0.25">
      <c r="B215" s="138"/>
      <c r="C215" s="137"/>
      <c r="G215" s="136"/>
      <c r="H215" s="135"/>
      <c r="I215" s="135"/>
      <c r="J215" s="134"/>
      <c r="K215" s="134"/>
      <c r="L215" s="136"/>
    </row>
    <row r="216" spans="2:12" x14ac:dyDescent="0.25">
      <c r="B216" s="138"/>
      <c r="C216" s="137"/>
      <c r="G216" s="136"/>
      <c r="H216" s="135"/>
      <c r="I216" s="135"/>
      <c r="J216" s="134"/>
      <c r="K216" s="134"/>
      <c r="L216" s="136"/>
    </row>
    <row r="217" spans="2:12" x14ac:dyDescent="0.25">
      <c r="B217" s="138"/>
      <c r="C217" s="137"/>
      <c r="G217" s="136"/>
      <c r="H217" s="135"/>
      <c r="I217" s="135"/>
      <c r="J217" s="134"/>
      <c r="K217" s="134"/>
      <c r="L217" s="136"/>
    </row>
    <row r="218" spans="2:12" x14ac:dyDescent="0.25">
      <c r="B218" s="138"/>
      <c r="C218" s="137"/>
      <c r="G218" s="136"/>
      <c r="H218" s="135"/>
      <c r="I218" s="135"/>
      <c r="J218" s="134"/>
      <c r="K218" s="134"/>
      <c r="L218" s="136"/>
    </row>
    <row r="219" spans="2:12" x14ac:dyDescent="0.25">
      <c r="B219" s="138"/>
      <c r="C219" s="137"/>
      <c r="G219" s="136"/>
      <c r="H219" s="135"/>
      <c r="I219" s="135"/>
      <c r="J219" s="134"/>
      <c r="K219" s="134"/>
      <c r="L219" s="136"/>
    </row>
    <row r="220" spans="2:12" x14ac:dyDescent="0.25">
      <c r="B220" s="138"/>
      <c r="C220" s="137"/>
      <c r="G220" s="136"/>
      <c r="H220" s="135"/>
      <c r="I220" s="135"/>
      <c r="J220" s="134"/>
      <c r="K220" s="134"/>
      <c r="L220" s="136"/>
    </row>
    <row r="221" spans="2:12" x14ac:dyDescent="0.25">
      <c r="B221" s="138"/>
      <c r="C221" s="137"/>
      <c r="G221" s="136"/>
      <c r="H221" s="135"/>
      <c r="I221" s="135"/>
      <c r="J221" s="134"/>
      <c r="K221" s="134"/>
      <c r="L221" s="136"/>
    </row>
    <row r="222" spans="2:12" x14ac:dyDescent="0.25">
      <c r="B222" s="138"/>
      <c r="C222" s="137"/>
      <c r="G222" s="136"/>
      <c r="H222" s="135"/>
      <c r="I222" s="135"/>
      <c r="J222" s="134"/>
      <c r="K222" s="134"/>
      <c r="L222" s="136"/>
    </row>
    <row r="223" spans="2:12" x14ac:dyDescent="0.25">
      <c r="B223" s="138"/>
      <c r="C223" s="137"/>
      <c r="G223" s="136"/>
      <c r="H223" s="135"/>
      <c r="I223" s="135"/>
      <c r="J223" s="134"/>
      <c r="K223" s="134"/>
      <c r="L223" s="136"/>
    </row>
    <row r="224" spans="2:12" x14ac:dyDescent="0.25">
      <c r="B224" s="138"/>
      <c r="C224" s="137"/>
      <c r="G224" s="136"/>
      <c r="H224" s="135"/>
      <c r="I224" s="135"/>
      <c r="J224" s="134"/>
      <c r="K224" s="134"/>
      <c r="L224" s="136"/>
    </row>
    <row r="225" spans="2:12" x14ac:dyDescent="0.25">
      <c r="B225" s="138"/>
      <c r="C225" s="137"/>
      <c r="G225" s="136"/>
      <c r="H225" s="135"/>
      <c r="I225" s="135"/>
      <c r="J225" s="134"/>
      <c r="K225" s="134"/>
      <c r="L225" s="136"/>
    </row>
    <row r="226" spans="2:12" x14ac:dyDescent="0.25">
      <c r="B226" s="138"/>
      <c r="C226" s="137"/>
      <c r="G226" s="136"/>
      <c r="H226" s="135"/>
      <c r="I226" s="135"/>
      <c r="J226" s="134"/>
      <c r="K226" s="134"/>
      <c r="L226" s="136"/>
    </row>
    <row r="227" spans="2:12" x14ac:dyDescent="0.25">
      <c r="B227" s="138"/>
      <c r="C227" s="137"/>
      <c r="G227" s="136"/>
      <c r="H227" s="135"/>
      <c r="I227" s="135"/>
      <c r="J227" s="134"/>
      <c r="K227" s="134"/>
      <c r="L227" s="136"/>
    </row>
    <row r="228" spans="2:12" x14ac:dyDescent="0.25">
      <c r="B228" s="138"/>
      <c r="C228" s="137"/>
      <c r="G228" s="136"/>
      <c r="H228" s="135"/>
      <c r="I228" s="135"/>
      <c r="J228" s="134"/>
      <c r="K228" s="134"/>
      <c r="L228" s="136"/>
    </row>
    <row r="229" spans="2:12" x14ac:dyDescent="0.25">
      <c r="B229" s="138"/>
      <c r="C229" s="137"/>
      <c r="G229" s="136"/>
      <c r="H229" s="135"/>
      <c r="I229" s="135"/>
      <c r="J229" s="134"/>
      <c r="K229" s="134"/>
      <c r="L229" s="136"/>
    </row>
    <row r="230" spans="2:12" x14ac:dyDescent="0.25">
      <c r="B230" s="138"/>
      <c r="C230" s="137"/>
      <c r="G230" s="136"/>
      <c r="H230" s="135"/>
      <c r="I230" s="135"/>
      <c r="J230" s="134"/>
      <c r="K230" s="134"/>
      <c r="L230" s="136"/>
    </row>
    <row r="231" spans="2:12" x14ac:dyDescent="0.25">
      <c r="B231" s="138"/>
      <c r="C231" s="137"/>
      <c r="G231" s="136"/>
      <c r="H231" s="135"/>
      <c r="I231" s="135"/>
      <c r="J231" s="134"/>
      <c r="K231" s="134"/>
      <c r="L231" s="136"/>
    </row>
    <row r="232" spans="2:12" x14ac:dyDescent="0.25">
      <c r="B232" s="138"/>
      <c r="C232" s="137"/>
      <c r="G232" s="136"/>
      <c r="H232" s="135"/>
      <c r="I232" s="135"/>
      <c r="J232" s="134"/>
      <c r="K232" s="134"/>
      <c r="L232" s="136"/>
    </row>
    <row r="233" spans="2:12" x14ac:dyDescent="0.25">
      <c r="B233" s="138"/>
      <c r="C233" s="137"/>
      <c r="G233" s="136"/>
      <c r="H233" s="135"/>
      <c r="I233" s="135"/>
      <c r="J233" s="134"/>
      <c r="K233" s="134"/>
      <c r="L233" s="136"/>
    </row>
    <row r="234" spans="2:12" x14ac:dyDescent="0.25">
      <c r="B234" s="138"/>
      <c r="C234" s="137"/>
      <c r="G234" s="136"/>
      <c r="H234" s="135"/>
      <c r="I234" s="135"/>
      <c r="J234" s="134"/>
      <c r="K234" s="134"/>
      <c r="L234" s="136"/>
    </row>
    <row r="235" spans="2:12" x14ac:dyDescent="0.25">
      <c r="B235" s="138"/>
      <c r="C235" s="137"/>
      <c r="G235" s="136"/>
      <c r="H235" s="135"/>
      <c r="I235" s="135"/>
      <c r="J235" s="134"/>
      <c r="K235" s="134"/>
      <c r="L235" s="136"/>
    </row>
    <row r="236" spans="2:12" x14ac:dyDescent="0.25">
      <c r="B236" s="138"/>
      <c r="C236" s="137"/>
      <c r="G236" s="136"/>
      <c r="H236" s="135"/>
      <c r="I236" s="135"/>
      <c r="J236" s="134"/>
      <c r="K236" s="134"/>
      <c r="L236" s="136"/>
    </row>
    <row r="237" spans="2:12" x14ac:dyDescent="0.25">
      <c r="B237" s="138"/>
      <c r="C237" s="137"/>
      <c r="G237" s="136"/>
      <c r="H237" s="135"/>
      <c r="I237" s="135"/>
      <c r="J237" s="134"/>
      <c r="K237" s="134"/>
      <c r="L237" s="136"/>
    </row>
    <row r="238" spans="2:12" x14ac:dyDescent="0.25">
      <c r="B238" s="138"/>
      <c r="C238" s="137"/>
      <c r="G238" s="136"/>
      <c r="H238" s="135"/>
      <c r="I238" s="135"/>
      <c r="J238" s="134"/>
      <c r="K238" s="134"/>
      <c r="L238" s="136"/>
    </row>
    <row r="239" spans="2:12" x14ac:dyDescent="0.25">
      <c r="B239" s="138"/>
      <c r="C239" s="137"/>
      <c r="G239" s="136"/>
      <c r="H239" s="135"/>
      <c r="I239" s="135"/>
      <c r="J239" s="134"/>
      <c r="K239" s="134"/>
      <c r="L239" s="136"/>
    </row>
    <row r="240" spans="2:12" x14ac:dyDescent="0.25">
      <c r="B240" s="138"/>
      <c r="C240" s="137"/>
      <c r="G240" s="136"/>
      <c r="H240" s="135"/>
      <c r="I240" s="135"/>
      <c r="J240" s="134"/>
      <c r="K240" s="134"/>
      <c r="L240" s="136"/>
    </row>
    <row r="241" spans="2:12" x14ac:dyDescent="0.25">
      <c r="B241" s="138"/>
      <c r="C241" s="137"/>
      <c r="G241" s="136"/>
      <c r="H241" s="135"/>
      <c r="I241" s="135"/>
      <c r="J241" s="134"/>
      <c r="K241" s="134"/>
      <c r="L241" s="136"/>
    </row>
    <row r="242" spans="2:12" x14ac:dyDescent="0.25">
      <c r="B242" s="138"/>
      <c r="C242" s="137"/>
      <c r="G242" s="136"/>
      <c r="H242" s="135"/>
      <c r="I242" s="135"/>
      <c r="J242" s="134"/>
      <c r="K242" s="134"/>
      <c r="L242" s="136"/>
    </row>
    <row r="243" spans="2:12" x14ac:dyDescent="0.25">
      <c r="B243" s="138"/>
      <c r="C243" s="137"/>
      <c r="G243" s="136"/>
      <c r="H243" s="135"/>
      <c r="I243" s="135"/>
      <c r="J243" s="134"/>
      <c r="K243" s="134"/>
      <c r="L243" s="136"/>
    </row>
    <row r="244" spans="2:12" x14ac:dyDescent="0.25">
      <c r="B244" s="138"/>
      <c r="C244" s="137"/>
      <c r="G244" s="136"/>
      <c r="H244" s="135"/>
      <c r="I244" s="135"/>
      <c r="J244" s="134"/>
      <c r="K244" s="134"/>
      <c r="L244" s="136"/>
    </row>
    <row r="245" spans="2:12" x14ac:dyDescent="0.25">
      <c r="B245" s="138"/>
      <c r="C245" s="137"/>
      <c r="G245" s="136"/>
      <c r="H245" s="135"/>
      <c r="I245" s="135"/>
      <c r="J245" s="134"/>
      <c r="K245" s="134"/>
      <c r="L245" s="136"/>
    </row>
    <row r="246" spans="2:12" x14ac:dyDescent="0.25">
      <c r="B246" s="138"/>
      <c r="C246" s="137"/>
      <c r="G246" s="136"/>
      <c r="H246" s="135"/>
      <c r="I246" s="135"/>
      <c r="J246" s="134"/>
      <c r="K246" s="134"/>
      <c r="L246" s="136"/>
    </row>
    <row r="247" spans="2:12" x14ac:dyDescent="0.25">
      <c r="B247" s="138"/>
      <c r="C247" s="137"/>
      <c r="G247" s="136"/>
      <c r="H247" s="135"/>
      <c r="I247" s="135"/>
      <c r="J247" s="134"/>
      <c r="K247" s="134"/>
      <c r="L247" s="136"/>
    </row>
    <row r="248" spans="2:12" x14ac:dyDescent="0.25">
      <c r="B248" s="138"/>
      <c r="C248" s="137"/>
      <c r="G248" s="136"/>
      <c r="H248" s="135"/>
      <c r="I248" s="135"/>
      <c r="J248" s="134"/>
      <c r="K248" s="134"/>
      <c r="L248" s="136"/>
    </row>
    <row r="249" spans="2:12" x14ac:dyDescent="0.25">
      <c r="B249" s="138"/>
      <c r="C249" s="137"/>
      <c r="G249" s="136"/>
      <c r="H249" s="135"/>
      <c r="I249" s="135"/>
      <c r="J249" s="134"/>
      <c r="K249" s="134"/>
      <c r="L249" s="136"/>
    </row>
    <row r="250" spans="2:12" x14ac:dyDescent="0.25">
      <c r="B250" s="138"/>
      <c r="C250" s="137"/>
      <c r="G250" s="136"/>
      <c r="H250" s="135"/>
      <c r="I250" s="135"/>
      <c r="J250" s="134"/>
      <c r="K250" s="134"/>
      <c r="L250" s="136"/>
    </row>
    <row r="251" spans="2:12" x14ac:dyDescent="0.25">
      <c r="B251" s="138"/>
      <c r="C251" s="137"/>
      <c r="G251" s="136"/>
      <c r="H251" s="135"/>
      <c r="I251" s="135"/>
      <c r="J251" s="134"/>
      <c r="K251" s="134"/>
      <c r="L251" s="136"/>
    </row>
    <row r="252" spans="2:12" x14ac:dyDescent="0.25">
      <c r="B252" s="138"/>
      <c r="C252" s="137"/>
      <c r="G252" s="136"/>
      <c r="H252" s="135"/>
      <c r="I252" s="135"/>
      <c r="J252" s="134"/>
      <c r="K252" s="134"/>
      <c r="L252" s="136"/>
    </row>
    <row r="253" spans="2:12" x14ac:dyDescent="0.25">
      <c r="B253" s="138"/>
      <c r="C253" s="137"/>
      <c r="G253" s="136"/>
      <c r="H253" s="135"/>
      <c r="I253" s="135"/>
      <c r="J253" s="134"/>
      <c r="K253" s="134"/>
      <c r="L253" s="136"/>
    </row>
    <row r="254" spans="2:12" x14ac:dyDescent="0.25">
      <c r="B254" s="138"/>
      <c r="C254" s="137"/>
      <c r="G254" s="136"/>
      <c r="H254" s="135"/>
      <c r="I254" s="135"/>
      <c r="J254" s="134"/>
      <c r="K254" s="134"/>
      <c r="L254" s="136"/>
    </row>
    <row r="255" spans="2:12" x14ac:dyDescent="0.25">
      <c r="B255" s="138"/>
      <c r="C255" s="137"/>
      <c r="G255" s="136"/>
      <c r="H255" s="135"/>
      <c r="I255" s="135"/>
      <c r="J255" s="134"/>
      <c r="K255" s="134"/>
      <c r="L255" s="136"/>
    </row>
    <row r="256" spans="2:12" x14ac:dyDescent="0.25">
      <c r="B256" s="138"/>
      <c r="C256" s="137"/>
      <c r="G256" s="136"/>
      <c r="H256" s="135"/>
      <c r="I256" s="135"/>
      <c r="J256" s="134"/>
      <c r="K256" s="134"/>
      <c r="L256" s="136"/>
    </row>
    <row r="257" spans="2:12" x14ac:dyDescent="0.25">
      <c r="B257" s="138"/>
      <c r="C257" s="137"/>
      <c r="G257" s="136"/>
      <c r="H257" s="135"/>
      <c r="I257" s="135"/>
      <c r="J257" s="134"/>
      <c r="K257" s="134"/>
      <c r="L257" s="136"/>
    </row>
    <row r="258" spans="2:12" x14ac:dyDescent="0.25">
      <c r="B258" s="138"/>
      <c r="C258" s="137"/>
      <c r="G258" s="136"/>
      <c r="H258" s="135"/>
      <c r="I258" s="135"/>
      <c r="J258" s="134"/>
      <c r="K258" s="134"/>
      <c r="L258" s="136"/>
    </row>
    <row r="259" spans="2:12" x14ac:dyDescent="0.25">
      <c r="B259" s="138"/>
      <c r="C259" s="137"/>
      <c r="G259" s="136"/>
      <c r="H259" s="135"/>
      <c r="I259" s="135"/>
      <c r="J259" s="134"/>
      <c r="K259" s="134"/>
      <c r="L259" s="136"/>
    </row>
    <row r="260" spans="2:12" x14ac:dyDescent="0.25">
      <c r="B260" s="138"/>
      <c r="C260" s="137"/>
      <c r="G260" s="136"/>
      <c r="H260" s="135"/>
      <c r="I260" s="135"/>
      <c r="J260" s="134"/>
      <c r="K260" s="134"/>
      <c r="L260" s="136"/>
    </row>
    <row r="261" spans="2:12" x14ac:dyDescent="0.25">
      <c r="B261" s="138"/>
      <c r="C261" s="137"/>
      <c r="G261" s="136"/>
      <c r="H261" s="135"/>
      <c r="I261" s="135"/>
      <c r="J261" s="134"/>
      <c r="K261" s="134"/>
      <c r="L261" s="136"/>
    </row>
    <row r="262" spans="2:12" x14ac:dyDescent="0.25">
      <c r="B262" s="138"/>
      <c r="C262" s="137"/>
      <c r="G262" s="136"/>
      <c r="H262" s="135"/>
      <c r="I262" s="135"/>
      <c r="J262" s="134"/>
      <c r="K262" s="134"/>
      <c r="L262" s="136"/>
    </row>
    <row r="263" spans="2:12" x14ac:dyDescent="0.25">
      <c r="B263" s="138"/>
      <c r="C263" s="137"/>
      <c r="G263" s="136"/>
      <c r="H263" s="135"/>
      <c r="I263" s="135"/>
      <c r="J263" s="134"/>
      <c r="K263" s="134"/>
      <c r="L263" s="136"/>
    </row>
    <row r="264" spans="2:12" x14ac:dyDescent="0.25">
      <c r="B264" s="138"/>
      <c r="C264" s="137"/>
      <c r="G264" s="136"/>
      <c r="H264" s="135"/>
      <c r="I264" s="135"/>
      <c r="J264" s="134"/>
      <c r="K264" s="134"/>
      <c r="L264" s="136"/>
    </row>
    <row r="265" spans="2:12" x14ac:dyDescent="0.25">
      <c r="B265" s="138"/>
      <c r="C265" s="137"/>
      <c r="G265" s="136"/>
      <c r="H265" s="135"/>
      <c r="I265" s="135"/>
      <c r="J265" s="134"/>
      <c r="K265" s="134"/>
      <c r="L265" s="136"/>
    </row>
    <row r="266" spans="2:12" x14ac:dyDescent="0.25">
      <c r="B266" s="138"/>
      <c r="C266" s="137"/>
      <c r="G266" s="136"/>
      <c r="H266" s="135"/>
      <c r="I266" s="135"/>
      <c r="J266" s="134"/>
      <c r="K266" s="134"/>
      <c r="L266" s="136"/>
    </row>
    <row r="267" spans="2:12" x14ac:dyDescent="0.25">
      <c r="B267" s="138"/>
      <c r="C267" s="137"/>
      <c r="G267" s="136"/>
      <c r="H267" s="135"/>
      <c r="I267" s="135"/>
      <c r="J267" s="134"/>
      <c r="K267" s="134"/>
      <c r="L267" s="136"/>
    </row>
    <row r="268" spans="2:12" x14ac:dyDescent="0.25">
      <c r="B268" s="138"/>
      <c r="C268" s="137"/>
      <c r="G268" s="136"/>
      <c r="H268" s="135"/>
      <c r="I268" s="135"/>
      <c r="J268" s="134"/>
      <c r="K268" s="134"/>
      <c r="L268" s="136"/>
    </row>
    <row r="269" spans="2:12" x14ac:dyDescent="0.25">
      <c r="B269" s="138"/>
      <c r="C269" s="137"/>
      <c r="G269" s="136"/>
      <c r="H269" s="135"/>
      <c r="I269" s="135"/>
      <c r="J269" s="134"/>
      <c r="K269" s="134"/>
      <c r="L269" s="136"/>
    </row>
    <row r="270" spans="2:12" x14ac:dyDescent="0.25">
      <c r="B270" s="138"/>
      <c r="C270" s="137"/>
      <c r="G270" s="136"/>
      <c r="H270" s="135"/>
      <c r="I270" s="135"/>
      <c r="J270" s="134"/>
      <c r="K270" s="134"/>
      <c r="L270" s="136"/>
    </row>
    <row r="271" spans="2:12" x14ac:dyDescent="0.25">
      <c r="B271" s="138"/>
      <c r="C271" s="137"/>
      <c r="G271" s="136"/>
      <c r="H271" s="135"/>
      <c r="I271" s="135"/>
      <c r="J271" s="134"/>
      <c r="K271" s="134"/>
      <c r="L271" s="136"/>
    </row>
    <row r="272" spans="2:12" x14ac:dyDescent="0.25">
      <c r="B272" s="138"/>
      <c r="C272" s="137"/>
      <c r="G272" s="136"/>
      <c r="H272" s="135"/>
      <c r="I272" s="135"/>
      <c r="J272" s="134"/>
      <c r="K272" s="134"/>
      <c r="L272" s="136"/>
    </row>
    <row r="273" spans="2:12" x14ac:dyDescent="0.25">
      <c r="B273" s="138"/>
      <c r="C273" s="137"/>
      <c r="G273" s="136"/>
      <c r="H273" s="135"/>
      <c r="I273" s="135"/>
      <c r="J273" s="134"/>
      <c r="K273" s="134"/>
      <c r="L273" s="136"/>
    </row>
    <row r="274" spans="2:12" x14ac:dyDescent="0.25">
      <c r="B274" s="138"/>
      <c r="C274" s="137"/>
      <c r="G274" s="136"/>
      <c r="H274" s="135"/>
      <c r="I274" s="135"/>
      <c r="J274" s="134"/>
      <c r="K274" s="134"/>
      <c r="L274" s="136"/>
    </row>
    <row r="275" spans="2:12" x14ac:dyDescent="0.25">
      <c r="B275" s="138"/>
      <c r="C275" s="137"/>
      <c r="G275" s="136"/>
      <c r="H275" s="135"/>
      <c r="I275" s="135"/>
      <c r="J275" s="134"/>
      <c r="K275" s="134"/>
      <c r="L275" s="136"/>
    </row>
    <row r="276" spans="2:12" x14ac:dyDescent="0.25">
      <c r="B276" s="138"/>
      <c r="C276" s="137"/>
      <c r="G276" s="136"/>
      <c r="H276" s="135"/>
      <c r="I276" s="135"/>
      <c r="J276" s="134"/>
      <c r="K276" s="134"/>
      <c r="L276" s="136"/>
    </row>
    <row r="277" spans="2:12" x14ac:dyDescent="0.25">
      <c r="B277" s="138"/>
      <c r="C277" s="137"/>
      <c r="G277" s="136"/>
      <c r="H277" s="135"/>
      <c r="I277" s="135"/>
      <c r="J277" s="134"/>
      <c r="K277" s="134"/>
      <c r="L277" s="136"/>
    </row>
    <row r="278" spans="2:12" x14ac:dyDescent="0.25">
      <c r="B278" s="138"/>
      <c r="C278" s="137"/>
      <c r="G278" s="136"/>
      <c r="H278" s="135"/>
      <c r="I278" s="135"/>
      <c r="J278" s="134"/>
      <c r="K278" s="134"/>
      <c r="L278" s="136"/>
    </row>
    <row r="279" spans="2:12" x14ac:dyDescent="0.25">
      <c r="B279" s="138"/>
      <c r="C279" s="137"/>
      <c r="G279" s="136"/>
      <c r="H279" s="135"/>
      <c r="I279" s="135"/>
      <c r="J279" s="134"/>
      <c r="K279" s="134"/>
      <c r="L279" s="136"/>
    </row>
    <row r="280" spans="2:12" x14ac:dyDescent="0.25">
      <c r="B280" s="138"/>
      <c r="C280" s="137"/>
      <c r="G280" s="136"/>
      <c r="H280" s="135"/>
      <c r="I280" s="135"/>
      <c r="J280" s="134"/>
      <c r="K280" s="134"/>
      <c r="L280" s="136"/>
    </row>
    <row r="281" spans="2:12" x14ac:dyDescent="0.25">
      <c r="B281" s="138"/>
      <c r="C281" s="137"/>
      <c r="G281" s="136"/>
      <c r="H281" s="135"/>
      <c r="I281" s="135"/>
      <c r="J281" s="134"/>
      <c r="K281" s="134"/>
      <c r="L281" s="136"/>
    </row>
    <row r="282" spans="2:12" x14ac:dyDescent="0.25">
      <c r="B282" s="138"/>
      <c r="C282" s="137"/>
      <c r="G282" s="136"/>
      <c r="H282" s="135"/>
      <c r="I282" s="135"/>
      <c r="J282" s="134"/>
      <c r="K282" s="134"/>
      <c r="L282" s="136"/>
    </row>
    <row r="283" spans="2:12" x14ac:dyDescent="0.25">
      <c r="B283" s="138"/>
      <c r="C283" s="137"/>
      <c r="G283" s="136"/>
      <c r="H283" s="135"/>
      <c r="I283" s="135"/>
      <c r="J283" s="134"/>
      <c r="K283" s="134"/>
      <c r="L283" s="136"/>
    </row>
    <row r="284" spans="2:12" x14ac:dyDescent="0.25">
      <c r="B284" s="138"/>
      <c r="C284" s="137"/>
      <c r="G284" s="136"/>
      <c r="H284" s="135"/>
      <c r="I284" s="135"/>
      <c r="J284" s="134"/>
      <c r="K284" s="134"/>
      <c r="L284" s="136"/>
    </row>
    <row r="285" spans="2:12" x14ac:dyDescent="0.25">
      <c r="B285" s="138"/>
      <c r="C285" s="137"/>
      <c r="G285" s="136"/>
      <c r="H285" s="135"/>
      <c r="I285" s="135"/>
      <c r="J285" s="134"/>
      <c r="K285" s="134"/>
      <c r="L285" s="136"/>
    </row>
    <row r="286" spans="2:12" x14ac:dyDescent="0.25">
      <c r="B286" s="138"/>
      <c r="C286" s="137"/>
      <c r="G286" s="136"/>
      <c r="H286" s="135"/>
      <c r="I286" s="135"/>
      <c r="J286" s="134"/>
      <c r="K286" s="134"/>
      <c r="L286" s="136"/>
    </row>
    <row r="287" spans="2:12" x14ac:dyDescent="0.25">
      <c r="B287" s="138"/>
      <c r="C287" s="137"/>
      <c r="G287" s="136"/>
      <c r="H287" s="135"/>
      <c r="I287" s="135"/>
      <c r="J287" s="134"/>
      <c r="K287" s="134"/>
      <c r="L287" s="136"/>
    </row>
    <row r="288" spans="2:12" x14ac:dyDescent="0.25">
      <c r="B288" s="138"/>
      <c r="C288" s="137"/>
      <c r="G288" s="136"/>
      <c r="H288" s="135"/>
      <c r="I288" s="135"/>
      <c r="J288" s="134"/>
      <c r="K288" s="134"/>
      <c r="L288" s="136"/>
    </row>
    <row r="289" spans="2:12" x14ac:dyDescent="0.25">
      <c r="B289" s="138"/>
      <c r="C289" s="137"/>
      <c r="G289" s="136"/>
      <c r="H289" s="135"/>
      <c r="I289" s="135"/>
      <c r="J289" s="134"/>
      <c r="K289" s="134"/>
      <c r="L289" s="136"/>
    </row>
    <row r="290" spans="2:12" x14ac:dyDescent="0.25">
      <c r="B290" s="138"/>
      <c r="C290" s="137"/>
      <c r="G290" s="136"/>
      <c r="H290" s="135"/>
      <c r="I290" s="135"/>
      <c r="J290" s="134"/>
      <c r="K290" s="134"/>
      <c r="L290" s="136"/>
    </row>
    <row r="291" spans="2:12" x14ac:dyDescent="0.25">
      <c r="B291" s="138"/>
      <c r="C291" s="137"/>
      <c r="G291" s="136"/>
      <c r="H291" s="135"/>
      <c r="I291" s="135"/>
      <c r="J291" s="134"/>
      <c r="K291" s="134"/>
      <c r="L291" s="136"/>
    </row>
    <row r="292" spans="2:12" x14ac:dyDescent="0.25">
      <c r="B292" s="138"/>
      <c r="C292" s="137"/>
      <c r="G292" s="136"/>
      <c r="H292" s="135"/>
      <c r="I292" s="135"/>
      <c r="J292" s="134"/>
      <c r="K292" s="134"/>
      <c r="L292" s="136"/>
    </row>
    <row r="293" spans="2:12" x14ac:dyDescent="0.25">
      <c r="B293" s="138"/>
      <c r="C293" s="137"/>
      <c r="G293" s="136"/>
      <c r="H293" s="135"/>
      <c r="I293" s="135"/>
      <c r="J293" s="134"/>
      <c r="K293" s="134"/>
      <c r="L293" s="136"/>
    </row>
    <row r="294" spans="2:12" x14ac:dyDescent="0.25">
      <c r="B294" s="138"/>
      <c r="C294" s="137"/>
      <c r="G294" s="136"/>
      <c r="H294" s="135"/>
      <c r="I294" s="135"/>
      <c r="J294" s="134"/>
      <c r="K294" s="134"/>
      <c r="L294" s="136"/>
    </row>
    <row r="295" spans="2:12" x14ac:dyDescent="0.25">
      <c r="B295" s="138"/>
      <c r="C295" s="137"/>
      <c r="G295" s="136"/>
      <c r="H295" s="135"/>
      <c r="I295" s="135"/>
      <c r="J295" s="134"/>
      <c r="K295" s="134"/>
      <c r="L295" s="136"/>
    </row>
    <row r="296" spans="2:12" x14ac:dyDescent="0.25">
      <c r="B296" s="138"/>
      <c r="C296" s="137"/>
      <c r="G296" s="136"/>
      <c r="H296" s="135"/>
      <c r="I296" s="135"/>
      <c r="J296" s="134"/>
      <c r="K296" s="134"/>
      <c r="L296" s="136"/>
    </row>
    <row r="297" spans="2:12" x14ac:dyDescent="0.25">
      <c r="B297" s="138"/>
      <c r="C297" s="137"/>
      <c r="G297" s="136"/>
      <c r="H297" s="135"/>
      <c r="I297" s="135"/>
      <c r="J297" s="134"/>
      <c r="K297" s="134"/>
      <c r="L297" s="136"/>
    </row>
    <row r="298" spans="2:12" x14ac:dyDescent="0.25">
      <c r="B298" s="138"/>
      <c r="C298" s="137"/>
      <c r="G298" s="136"/>
      <c r="H298" s="135"/>
      <c r="I298" s="135"/>
      <c r="J298" s="134"/>
      <c r="K298" s="134"/>
      <c r="L298" s="136"/>
    </row>
    <row r="299" spans="2:12" x14ac:dyDescent="0.25">
      <c r="B299" s="138"/>
      <c r="C299" s="137"/>
      <c r="G299" s="136"/>
      <c r="H299" s="135"/>
      <c r="I299" s="135"/>
      <c r="J299" s="134"/>
      <c r="K299" s="134"/>
      <c r="L299" s="136"/>
    </row>
    <row r="300" spans="2:12" x14ac:dyDescent="0.25">
      <c r="B300" s="138"/>
      <c r="C300" s="137"/>
      <c r="G300" s="136"/>
      <c r="H300" s="135"/>
      <c r="I300" s="135"/>
      <c r="J300" s="134"/>
      <c r="K300" s="134"/>
      <c r="L300" s="136"/>
    </row>
    <row r="301" spans="2:12" x14ac:dyDescent="0.25">
      <c r="B301" s="138"/>
      <c r="C301" s="137"/>
      <c r="G301" s="136"/>
      <c r="H301" s="135"/>
      <c r="I301" s="135"/>
      <c r="J301" s="134"/>
      <c r="K301" s="134"/>
      <c r="L301" s="136"/>
    </row>
    <row r="302" spans="2:12" x14ac:dyDescent="0.25">
      <c r="B302" s="138"/>
      <c r="C302" s="137"/>
      <c r="G302" s="136"/>
      <c r="H302" s="135"/>
      <c r="I302" s="135"/>
      <c r="J302" s="134"/>
      <c r="K302" s="134"/>
      <c r="L302" s="136"/>
    </row>
    <row r="303" spans="2:12" x14ac:dyDescent="0.25">
      <c r="B303" s="138"/>
      <c r="C303" s="137"/>
      <c r="G303" s="136"/>
      <c r="H303" s="135"/>
      <c r="I303" s="135"/>
      <c r="J303" s="134"/>
      <c r="K303" s="134"/>
      <c r="L303" s="136"/>
    </row>
    <row r="304" spans="2:12" x14ac:dyDescent="0.25">
      <c r="B304" s="138"/>
      <c r="C304" s="137"/>
      <c r="G304" s="136"/>
      <c r="H304" s="135"/>
      <c r="I304" s="135"/>
      <c r="J304" s="134"/>
      <c r="K304" s="134"/>
      <c r="L304" s="136"/>
    </row>
    <row r="305" spans="2:12" x14ac:dyDescent="0.25">
      <c r="B305" s="138"/>
      <c r="C305" s="137"/>
      <c r="G305" s="136"/>
      <c r="H305" s="135"/>
      <c r="I305" s="135"/>
      <c r="J305" s="134"/>
      <c r="K305" s="134"/>
      <c r="L305" s="136"/>
    </row>
    <row r="306" spans="2:12" x14ac:dyDescent="0.25">
      <c r="B306" s="138"/>
      <c r="C306" s="137"/>
      <c r="G306" s="136"/>
      <c r="H306" s="135"/>
      <c r="I306" s="135"/>
      <c r="J306" s="134"/>
      <c r="K306" s="134"/>
      <c r="L306" s="136"/>
    </row>
    <row r="307" spans="2:12" x14ac:dyDescent="0.25">
      <c r="B307" s="138"/>
      <c r="C307" s="137"/>
      <c r="G307" s="136"/>
      <c r="H307" s="135"/>
      <c r="I307" s="135"/>
      <c r="J307" s="134"/>
      <c r="K307" s="134"/>
      <c r="L307" s="136"/>
    </row>
    <row r="308" spans="2:12" x14ac:dyDescent="0.25">
      <c r="B308" s="138"/>
      <c r="C308" s="137"/>
      <c r="G308" s="136"/>
      <c r="H308" s="135"/>
      <c r="I308" s="135"/>
      <c r="J308" s="134"/>
      <c r="K308" s="134"/>
      <c r="L308" s="136"/>
    </row>
    <row r="309" spans="2:12" x14ac:dyDescent="0.25">
      <c r="B309" s="138"/>
      <c r="C309" s="137"/>
      <c r="G309" s="136"/>
      <c r="H309" s="135"/>
      <c r="I309" s="135"/>
      <c r="J309" s="134"/>
      <c r="K309" s="134"/>
      <c r="L309" s="136"/>
    </row>
    <row r="310" spans="2:12" x14ac:dyDescent="0.25">
      <c r="B310" s="138"/>
      <c r="C310" s="137"/>
      <c r="G310" s="136"/>
      <c r="H310" s="135"/>
      <c r="I310" s="135"/>
      <c r="J310" s="134"/>
      <c r="K310" s="134"/>
      <c r="L310" s="136"/>
    </row>
    <row r="311" spans="2:12" x14ac:dyDescent="0.25">
      <c r="B311" s="138"/>
      <c r="C311" s="137"/>
      <c r="G311" s="136"/>
      <c r="H311" s="135"/>
      <c r="I311" s="135"/>
      <c r="J311" s="134"/>
      <c r="K311" s="134"/>
      <c r="L311" s="136"/>
    </row>
    <row r="312" spans="2:12" x14ac:dyDescent="0.25">
      <c r="B312" s="138"/>
      <c r="C312" s="137"/>
      <c r="G312" s="136"/>
      <c r="H312" s="135"/>
      <c r="I312" s="135"/>
      <c r="J312" s="134"/>
      <c r="K312" s="134"/>
      <c r="L312" s="136"/>
    </row>
    <row r="313" spans="2:12" x14ac:dyDescent="0.25">
      <c r="B313" s="138"/>
      <c r="C313" s="137"/>
      <c r="G313" s="136"/>
      <c r="H313" s="135"/>
      <c r="I313" s="135"/>
      <c r="J313" s="134"/>
      <c r="K313" s="134"/>
      <c r="L313" s="136"/>
    </row>
    <row r="314" spans="2:12" x14ac:dyDescent="0.25">
      <c r="B314" s="138"/>
      <c r="C314" s="137"/>
      <c r="G314" s="136"/>
      <c r="H314" s="135"/>
      <c r="I314" s="135"/>
      <c r="J314" s="134"/>
      <c r="K314" s="134"/>
      <c r="L314" s="136"/>
    </row>
    <row r="315" spans="2:12" x14ac:dyDescent="0.25">
      <c r="B315" s="138"/>
      <c r="C315" s="137"/>
      <c r="G315" s="136"/>
      <c r="H315" s="135"/>
      <c r="I315" s="135"/>
      <c r="J315" s="134"/>
      <c r="K315" s="134"/>
      <c r="L315" s="136"/>
    </row>
    <row r="316" spans="2:12" x14ac:dyDescent="0.25">
      <c r="B316" s="138"/>
      <c r="C316" s="137"/>
      <c r="G316" s="136"/>
      <c r="H316" s="135"/>
      <c r="I316" s="135"/>
      <c r="J316" s="134"/>
      <c r="K316" s="134"/>
      <c r="L316" s="136"/>
    </row>
    <row r="317" spans="2:12" x14ac:dyDescent="0.25">
      <c r="B317" s="138"/>
      <c r="C317" s="137"/>
      <c r="G317" s="136"/>
      <c r="H317" s="135"/>
      <c r="I317" s="135"/>
      <c r="J317" s="134"/>
      <c r="K317" s="134"/>
      <c r="L317" s="136"/>
    </row>
    <row r="318" spans="2:12" x14ac:dyDescent="0.25">
      <c r="B318" s="138"/>
      <c r="C318" s="137"/>
      <c r="G318" s="136"/>
      <c r="H318" s="135"/>
      <c r="I318" s="135"/>
      <c r="J318" s="134"/>
      <c r="K318" s="134"/>
      <c r="L318" s="136"/>
    </row>
    <row r="319" spans="2:12" x14ac:dyDescent="0.25">
      <c r="B319" s="138"/>
      <c r="C319" s="137"/>
      <c r="G319" s="136"/>
      <c r="H319" s="135"/>
      <c r="I319" s="135"/>
      <c r="J319" s="134"/>
      <c r="K319" s="134"/>
      <c r="L319" s="136"/>
    </row>
    <row r="320" spans="2:12" x14ac:dyDescent="0.25">
      <c r="B320" s="138"/>
      <c r="C320" s="137"/>
      <c r="G320" s="136"/>
      <c r="H320" s="135"/>
      <c r="I320" s="135"/>
      <c r="J320" s="134"/>
      <c r="K320" s="134"/>
      <c r="L320" s="136"/>
    </row>
    <row r="321" spans="2:12" x14ac:dyDescent="0.25">
      <c r="B321" s="138"/>
      <c r="C321" s="137"/>
      <c r="G321" s="136"/>
      <c r="H321" s="135"/>
      <c r="I321" s="135"/>
      <c r="J321" s="134"/>
      <c r="K321" s="134"/>
      <c r="L321" s="136"/>
    </row>
    <row r="322" spans="2:12" x14ac:dyDescent="0.25">
      <c r="B322" s="138"/>
      <c r="C322" s="137"/>
      <c r="G322" s="136"/>
      <c r="H322" s="135"/>
      <c r="I322" s="135"/>
      <c r="J322" s="134"/>
      <c r="K322" s="134"/>
      <c r="L322" s="136"/>
    </row>
    <row r="323" spans="2:12" x14ac:dyDescent="0.25">
      <c r="B323" s="138"/>
      <c r="C323" s="137"/>
      <c r="G323" s="136"/>
      <c r="H323" s="135"/>
      <c r="I323" s="135"/>
      <c r="J323" s="134"/>
      <c r="K323" s="134"/>
      <c r="L323" s="136"/>
    </row>
    <row r="324" spans="2:12" x14ac:dyDescent="0.25">
      <c r="B324" s="138"/>
      <c r="C324" s="137"/>
      <c r="G324" s="136"/>
      <c r="H324" s="135"/>
      <c r="I324" s="135"/>
      <c r="J324" s="134"/>
      <c r="K324" s="134"/>
      <c r="L324" s="136"/>
    </row>
    <row r="325" spans="2:12" x14ac:dyDescent="0.25">
      <c r="B325" s="138"/>
      <c r="C325" s="137"/>
      <c r="G325" s="136"/>
      <c r="H325" s="135"/>
      <c r="I325" s="135"/>
      <c r="J325" s="134"/>
      <c r="K325" s="134"/>
      <c r="L325" s="136"/>
    </row>
    <row r="326" spans="2:12" x14ac:dyDescent="0.25">
      <c r="B326" s="138"/>
      <c r="C326" s="137"/>
      <c r="G326" s="136"/>
      <c r="H326" s="135"/>
      <c r="I326" s="135"/>
      <c r="J326" s="134"/>
      <c r="K326" s="134"/>
      <c r="L326" s="136"/>
    </row>
    <row r="327" spans="2:12" x14ac:dyDescent="0.25">
      <c r="B327" s="138"/>
      <c r="C327" s="137"/>
      <c r="G327" s="136"/>
      <c r="H327" s="135"/>
      <c r="I327" s="135"/>
      <c r="J327" s="134"/>
      <c r="K327" s="134"/>
      <c r="L327" s="136"/>
    </row>
    <row r="328" spans="2:12" x14ac:dyDescent="0.25">
      <c r="B328" s="138"/>
      <c r="C328" s="137"/>
      <c r="G328" s="136"/>
      <c r="H328" s="135"/>
      <c r="I328" s="135"/>
      <c r="J328" s="134"/>
      <c r="K328" s="134"/>
      <c r="L328" s="136"/>
    </row>
    <row r="329" spans="2:12" x14ac:dyDescent="0.25">
      <c r="B329" s="138"/>
      <c r="C329" s="137"/>
      <c r="G329" s="136"/>
      <c r="H329" s="135"/>
      <c r="I329" s="135"/>
      <c r="J329" s="134"/>
      <c r="K329" s="134"/>
      <c r="L329" s="136"/>
    </row>
    <row r="330" spans="2:12" x14ac:dyDescent="0.25">
      <c r="B330" s="138"/>
      <c r="C330" s="137"/>
      <c r="G330" s="136"/>
      <c r="H330" s="135"/>
      <c r="I330" s="135"/>
      <c r="J330" s="134"/>
      <c r="K330" s="134"/>
      <c r="L330" s="136"/>
    </row>
    <row r="331" spans="2:12" x14ac:dyDescent="0.25">
      <c r="B331" s="138"/>
      <c r="C331" s="137"/>
      <c r="G331" s="136"/>
      <c r="H331" s="135"/>
      <c r="I331" s="135"/>
      <c r="J331" s="134"/>
      <c r="K331" s="134"/>
      <c r="L331" s="136"/>
    </row>
    <row r="332" spans="2:12" x14ac:dyDescent="0.25">
      <c r="B332" s="138"/>
      <c r="C332" s="137"/>
      <c r="G332" s="136"/>
      <c r="H332" s="135"/>
      <c r="I332" s="135"/>
      <c r="J332" s="134"/>
      <c r="K332" s="134"/>
      <c r="L332" s="136"/>
    </row>
    <row r="333" spans="2:12" x14ac:dyDescent="0.25">
      <c r="B333" s="138"/>
      <c r="C333" s="137"/>
      <c r="G333" s="136"/>
      <c r="H333" s="135"/>
      <c r="I333" s="135"/>
      <c r="J333" s="134"/>
      <c r="K333" s="134"/>
      <c r="L333" s="136"/>
    </row>
    <row r="334" spans="2:12" x14ac:dyDescent="0.25">
      <c r="B334" s="138"/>
      <c r="C334" s="137"/>
      <c r="G334" s="136"/>
      <c r="H334" s="135"/>
      <c r="I334" s="135"/>
      <c r="J334" s="134"/>
      <c r="K334" s="134"/>
      <c r="L334" s="136"/>
    </row>
    <row r="335" spans="2:12" x14ac:dyDescent="0.25">
      <c r="B335" s="138"/>
      <c r="C335" s="137"/>
      <c r="G335" s="136"/>
      <c r="H335" s="135"/>
      <c r="I335" s="135"/>
      <c r="J335" s="134"/>
      <c r="K335" s="134"/>
      <c r="L335" s="136"/>
    </row>
    <row r="336" spans="2:12" x14ac:dyDescent="0.25">
      <c r="B336" s="138"/>
      <c r="C336" s="137"/>
      <c r="G336" s="136"/>
      <c r="H336" s="135"/>
      <c r="I336" s="135"/>
      <c r="J336" s="134"/>
      <c r="K336" s="134"/>
      <c r="L336" s="136"/>
    </row>
    <row r="337" spans="2:12" x14ac:dyDescent="0.25">
      <c r="B337" s="138"/>
      <c r="C337" s="137"/>
      <c r="G337" s="136"/>
      <c r="H337" s="135"/>
      <c r="I337" s="135"/>
      <c r="J337" s="134"/>
      <c r="K337" s="134"/>
      <c r="L337" s="136"/>
    </row>
    <row r="338" spans="2:12" x14ac:dyDescent="0.25">
      <c r="B338" s="138"/>
      <c r="C338" s="137"/>
      <c r="G338" s="136"/>
      <c r="H338" s="135"/>
      <c r="I338" s="135"/>
      <c r="J338" s="134"/>
      <c r="K338" s="134"/>
      <c r="L338" s="136"/>
    </row>
    <row r="339" spans="2:12" x14ac:dyDescent="0.25">
      <c r="B339" s="138"/>
      <c r="C339" s="137"/>
      <c r="G339" s="136"/>
      <c r="H339" s="135"/>
      <c r="I339" s="135"/>
      <c r="J339" s="134"/>
      <c r="K339" s="134"/>
      <c r="L339" s="136"/>
    </row>
    <row r="340" spans="2:12" x14ac:dyDescent="0.25">
      <c r="B340" s="138"/>
      <c r="C340" s="137"/>
      <c r="G340" s="136"/>
      <c r="H340" s="135"/>
      <c r="I340" s="135"/>
      <c r="J340" s="134"/>
      <c r="K340" s="134"/>
      <c r="L340" s="136"/>
    </row>
    <row r="341" spans="2:12" x14ac:dyDescent="0.25">
      <c r="B341" s="138"/>
      <c r="C341" s="137"/>
      <c r="G341" s="136"/>
      <c r="H341" s="135"/>
      <c r="I341" s="135"/>
      <c r="J341" s="134"/>
      <c r="K341" s="134"/>
      <c r="L341" s="136"/>
    </row>
    <row r="342" spans="2:12" x14ac:dyDescent="0.25">
      <c r="B342" s="138"/>
      <c r="C342" s="137"/>
      <c r="G342" s="136"/>
      <c r="H342" s="135"/>
      <c r="I342" s="135"/>
      <c r="J342" s="134"/>
      <c r="K342" s="134"/>
      <c r="L342" s="136"/>
    </row>
    <row r="343" spans="2:12" x14ac:dyDescent="0.25">
      <c r="B343" s="138"/>
      <c r="C343" s="137"/>
      <c r="G343" s="136"/>
      <c r="H343" s="135"/>
      <c r="I343" s="135"/>
      <c r="J343" s="134"/>
      <c r="K343" s="134"/>
      <c r="L343" s="136"/>
    </row>
    <row r="344" spans="2:12" x14ac:dyDescent="0.25">
      <c r="B344" s="138"/>
      <c r="C344" s="137"/>
      <c r="G344" s="136"/>
      <c r="H344" s="135"/>
      <c r="I344" s="135"/>
      <c r="J344" s="134"/>
      <c r="K344" s="134"/>
      <c r="L344" s="136"/>
    </row>
    <row r="345" spans="2:12" x14ac:dyDescent="0.25">
      <c r="B345" s="138"/>
      <c r="C345" s="137"/>
      <c r="G345" s="136"/>
      <c r="H345" s="135"/>
      <c r="I345" s="135"/>
      <c r="J345" s="134"/>
      <c r="K345" s="134"/>
      <c r="L345" s="136"/>
    </row>
    <row r="346" spans="2:12" x14ac:dyDescent="0.25">
      <c r="B346" s="138"/>
      <c r="C346" s="137"/>
      <c r="G346" s="136"/>
      <c r="H346" s="135"/>
      <c r="I346" s="135"/>
      <c r="J346" s="134"/>
      <c r="K346" s="134"/>
      <c r="L346" s="136"/>
    </row>
    <row r="347" spans="2:12" x14ac:dyDescent="0.25">
      <c r="B347" s="138"/>
      <c r="C347" s="137"/>
      <c r="G347" s="136"/>
      <c r="H347" s="135"/>
      <c r="I347" s="135"/>
      <c r="J347" s="134"/>
      <c r="K347" s="134"/>
      <c r="L347" s="136"/>
    </row>
    <row r="348" spans="2:12" x14ac:dyDescent="0.25">
      <c r="B348" s="138"/>
      <c r="C348" s="137"/>
      <c r="G348" s="136"/>
      <c r="H348" s="135"/>
      <c r="I348" s="135"/>
      <c r="J348" s="134"/>
      <c r="K348" s="134"/>
      <c r="L348" s="136"/>
    </row>
    <row r="349" spans="2:12" x14ac:dyDescent="0.25">
      <c r="B349" s="138"/>
      <c r="C349" s="137"/>
      <c r="G349" s="136"/>
      <c r="H349" s="135"/>
      <c r="I349" s="135"/>
      <c r="J349" s="134"/>
      <c r="K349" s="134"/>
      <c r="L349" s="136"/>
    </row>
    <row r="350" spans="2:12" x14ac:dyDescent="0.25">
      <c r="B350" s="138"/>
      <c r="C350" s="137"/>
      <c r="G350" s="136"/>
      <c r="H350" s="135"/>
      <c r="I350" s="135"/>
      <c r="J350" s="134"/>
      <c r="K350" s="134"/>
      <c r="L350" s="136"/>
    </row>
    <row r="351" spans="2:12" x14ac:dyDescent="0.25">
      <c r="B351" s="138"/>
      <c r="C351" s="137"/>
      <c r="G351" s="136"/>
      <c r="H351" s="135"/>
      <c r="I351" s="135"/>
      <c r="J351" s="134"/>
      <c r="K351" s="134"/>
      <c r="L351" s="136"/>
    </row>
    <row r="352" spans="2:12" x14ac:dyDescent="0.25">
      <c r="B352" s="138"/>
      <c r="C352" s="137"/>
      <c r="G352" s="136"/>
      <c r="H352" s="135"/>
      <c r="I352" s="135"/>
      <c r="J352" s="134"/>
      <c r="K352" s="134"/>
      <c r="L352" s="136"/>
    </row>
    <row r="353" spans="2:12" x14ac:dyDescent="0.25">
      <c r="B353" s="138"/>
      <c r="C353" s="137"/>
      <c r="G353" s="136"/>
      <c r="H353" s="135"/>
      <c r="I353" s="135"/>
      <c r="J353" s="134"/>
      <c r="K353" s="134"/>
      <c r="L353" s="136"/>
    </row>
    <row r="354" spans="2:12" x14ac:dyDescent="0.25">
      <c r="B354" s="138"/>
      <c r="C354" s="137"/>
      <c r="G354" s="136"/>
      <c r="H354" s="135"/>
      <c r="I354" s="135"/>
      <c r="J354" s="134"/>
      <c r="K354" s="134"/>
      <c r="L354" s="136"/>
    </row>
    <row r="355" spans="2:12" x14ac:dyDescent="0.25">
      <c r="B355" s="138"/>
      <c r="C355" s="137"/>
      <c r="G355" s="136"/>
      <c r="H355" s="135"/>
      <c r="I355" s="135"/>
      <c r="J355" s="134"/>
      <c r="K355" s="134"/>
      <c r="L355" s="136"/>
    </row>
    <row r="356" spans="2:12" x14ac:dyDescent="0.25">
      <c r="B356" s="138"/>
      <c r="C356" s="137"/>
      <c r="G356" s="136"/>
      <c r="H356" s="135"/>
      <c r="I356" s="135"/>
      <c r="J356" s="134"/>
      <c r="K356" s="134"/>
      <c r="L356" s="136"/>
    </row>
    <row r="357" spans="2:12" x14ac:dyDescent="0.25">
      <c r="B357" s="138"/>
      <c r="C357" s="137"/>
      <c r="G357" s="136"/>
      <c r="H357" s="135"/>
      <c r="I357" s="135"/>
      <c r="J357" s="134"/>
      <c r="K357" s="134"/>
      <c r="L357" s="136"/>
    </row>
    <row r="358" spans="2:12" x14ac:dyDescent="0.25">
      <c r="B358" s="138"/>
      <c r="C358" s="137"/>
      <c r="G358" s="136"/>
      <c r="H358" s="135"/>
      <c r="I358" s="135"/>
      <c r="J358" s="134"/>
      <c r="K358" s="134"/>
      <c r="L358" s="136"/>
    </row>
    <row r="359" spans="2:12" x14ac:dyDescent="0.25">
      <c r="B359" s="138"/>
      <c r="C359" s="137"/>
      <c r="G359" s="136"/>
      <c r="H359" s="135"/>
      <c r="I359" s="135"/>
      <c r="J359" s="134"/>
      <c r="K359" s="134"/>
      <c r="L359" s="136"/>
    </row>
    <row r="360" spans="2:12" x14ac:dyDescent="0.25">
      <c r="B360" s="138"/>
      <c r="C360" s="137"/>
      <c r="G360" s="136"/>
      <c r="H360" s="135"/>
      <c r="I360" s="135"/>
      <c r="J360" s="134"/>
      <c r="K360" s="134"/>
      <c r="L360" s="136"/>
    </row>
    <row r="361" spans="2:12" x14ac:dyDescent="0.25">
      <c r="B361" s="138"/>
      <c r="C361" s="137"/>
      <c r="G361" s="136"/>
      <c r="H361" s="135"/>
      <c r="I361" s="135"/>
      <c r="J361" s="134"/>
      <c r="K361" s="134"/>
      <c r="L361" s="136"/>
    </row>
    <row r="362" spans="2:12" x14ac:dyDescent="0.25">
      <c r="B362" s="138"/>
      <c r="C362" s="137"/>
      <c r="G362" s="136"/>
      <c r="H362" s="135"/>
      <c r="I362" s="135"/>
      <c r="J362" s="134"/>
      <c r="K362" s="134"/>
      <c r="L362" s="136"/>
    </row>
    <row r="363" spans="2:12" x14ac:dyDescent="0.25">
      <c r="B363" s="138"/>
      <c r="C363" s="137"/>
      <c r="G363" s="136"/>
      <c r="H363" s="135"/>
      <c r="I363" s="135"/>
      <c r="J363" s="134"/>
      <c r="K363" s="134"/>
      <c r="L363" s="136"/>
    </row>
    <row r="364" spans="2:12" x14ac:dyDescent="0.25">
      <c r="B364" s="138"/>
      <c r="C364" s="137"/>
      <c r="G364" s="136"/>
      <c r="H364" s="135"/>
      <c r="I364" s="135"/>
      <c r="J364" s="134"/>
      <c r="K364" s="134"/>
      <c r="L364" s="136"/>
    </row>
    <row r="365" spans="2:12" x14ac:dyDescent="0.25">
      <c r="B365" s="138"/>
      <c r="C365" s="137"/>
      <c r="G365" s="136"/>
      <c r="H365" s="135"/>
      <c r="I365" s="135"/>
      <c r="J365" s="134"/>
      <c r="K365" s="134"/>
      <c r="L365" s="136"/>
    </row>
    <row r="366" spans="2:12" x14ac:dyDescent="0.25">
      <c r="B366" s="138"/>
      <c r="C366" s="137"/>
      <c r="G366" s="136"/>
      <c r="H366" s="135"/>
      <c r="I366" s="135"/>
      <c r="J366" s="134"/>
      <c r="K366" s="134"/>
      <c r="L366" s="136"/>
    </row>
    <row r="367" spans="2:12" x14ac:dyDescent="0.25">
      <c r="B367" s="138"/>
      <c r="C367" s="137"/>
      <c r="G367" s="136"/>
      <c r="H367" s="135"/>
      <c r="I367" s="135"/>
      <c r="J367" s="134"/>
      <c r="K367" s="134"/>
      <c r="L367" s="136"/>
    </row>
    <row r="368" spans="2:12" x14ac:dyDescent="0.25">
      <c r="B368" s="138"/>
      <c r="C368" s="137"/>
      <c r="G368" s="136"/>
      <c r="H368" s="135"/>
      <c r="I368" s="135"/>
      <c r="J368" s="134"/>
      <c r="K368" s="134"/>
      <c r="L368" s="136"/>
    </row>
    <row r="369" spans="2:12" x14ac:dyDescent="0.25">
      <c r="B369" s="138"/>
      <c r="C369" s="137"/>
      <c r="G369" s="136"/>
      <c r="H369" s="135"/>
      <c r="I369" s="135"/>
      <c r="J369" s="134"/>
      <c r="K369" s="134"/>
      <c r="L369" s="136"/>
    </row>
    <row r="370" spans="2:12" x14ac:dyDescent="0.25">
      <c r="B370" s="138"/>
      <c r="C370" s="137"/>
      <c r="G370" s="136"/>
      <c r="H370" s="135"/>
      <c r="I370" s="135"/>
      <c r="J370" s="134"/>
      <c r="K370" s="134"/>
      <c r="L370" s="136"/>
    </row>
    <row r="371" spans="2:12" x14ac:dyDescent="0.25">
      <c r="B371" s="138"/>
      <c r="C371" s="137"/>
      <c r="G371" s="136"/>
      <c r="H371" s="135"/>
      <c r="I371" s="135"/>
      <c r="J371" s="134"/>
      <c r="K371" s="134"/>
      <c r="L371" s="136"/>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69D10-C3E9-4BDB-A65F-9914E85F8730}">
  <dimension ref="B1:E47"/>
  <sheetViews>
    <sheetView workbookViewId="0">
      <selection activeCell="E61" sqref="E61"/>
    </sheetView>
  </sheetViews>
  <sheetFormatPr defaultRowHeight="10.199999999999999" x14ac:dyDescent="0.2"/>
  <cols>
    <col min="1" max="1" width="3.375" customWidth="1"/>
    <col min="2" max="2" width="11.625" customWidth="1"/>
    <col min="3" max="3" width="10.375" customWidth="1"/>
    <col min="4" max="4" width="45.125" customWidth="1"/>
    <col min="5" max="5" width="127.75" customWidth="1"/>
    <col min="6" max="6" width="4.375" customWidth="1"/>
  </cols>
  <sheetData>
    <row r="1" spans="2:3" ht="17.399999999999999" x14ac:dyDescent="0.3">
      <c r="B1" s="234" t="s">
        <v>83</v>
      </c>
    </row>
    <row r="3" spans="2:3" ht="16.2" x14ac:dyDescent="0.3">
      <c r="B3" s="232"/>
      <c r="C3" s="235" t="s">
        <v>84</v>
      </c>
    </row>
    <row r="4" spans="2:3" ht="16.2" x14ac:dyDescent="0.3">
      <c r="C4" s="235"/>
    </row>
    <row r="5" spans="2:3" ht="16.2" x14ac:dyDescent="0.3">
      <c r="B5" s="233"/>
      <c r="C5" s="235" t="s">
        <v>85</v>
      </c>
    </row>
    <row r="6" spans="2:3" ht="16.2" x14ac:dyDescent="0.3">
      <c r="C6" s="235"/>
    </row>
    <row r="7" spans="2:3" ht="16.2" x14ac:dyDescent="0.3">
      <c r="B7" s="329"/>
      <c r="C7" s="235" t="s">
        <v>86</v>
      </c>
    </row>
    <row r="10" spans="2:3" ht="16.2" x14ac:dyDescent="0.3">
      <c r="B10" s="1" t="s">
        <v>87</v>
      </c>
    </row>
    <row r="11" spans="2:3" x14ac:dyDescent="0.2">
      <c r="B11" s="249">
        <v>46105</v>
      </c>
      <c r="C11" s="388">
        <v>1</v>
      </c>
    </row>
    <row r="12" spans="2:3" x14ac:dyDescent="0.2">
      <c r="B12" s="249"/>
      <c r="C12" s="236"/>
    </row>
    <row r="13" spans="2:3" x14ac:dyDescent="0.2">
      <c r="B13" s="249"/>
      <c r="C13" s="236"/>
    </row>
    <row r="15" spans="2:3" ht="17.399999999999999" x14ac:dyDescent="0.3">
      <c r="B15" s="234" t="s">
        <v>88</v>
      </c>
    </row>
    <row r="17" spans="2:5" x14ac:dyDescent="0.2">
      <c r="B17" s="2" t="s">
        <v>89</v>
      </c>
      <c r="C17" s="2" t="s">
        <v>90</v>
      </c>
      <c r="D17" s="2" t="s">
        <v>91</v>
      </c>
      <c r="E17" s="2" t="s">
        <v>92</v>
      </c>
    </row>
    <row r="18" spans="2:5" ht="12.6" customHeight="1" x14ac:dyDescent="0.2">
      <c r="B18" s="296"/>
      <c r="C18" s="297"/>
      <c r="D18" s="295"/>
      <c r="E18" s="295"/>
    </row>
    <row r="19" spans="2:5" ht="12.6" customHeight="1" x14ac:dyDescent="0.2">
      <c r="B19" s="298"/>
      <c r="C19" s="299"/>
      <c r="D19" s="303"/>
      <c r="E19" s="303"/>
    </row>
    <row r="20" spans="2:5" x14ac:dyDescent="0.2">
      <c r="B20" s="298"/>
      <c r="C20" s="299"/>
      <c r="D20" s="303"/>
      <c r="E20" s="303"/>
    </row>
    <row r="21" spans="2:5" x14ac:dyDescent="0.2">
      <c r="B21" s="298"/>
      <c r="C21" s="299"/>
      <c r="D21" s="303"/>
      <c r="E21" s="303"/>
    </row>
    <row r="22" spans="2:5" x14ac:dyDescent="0.2">
      <c r="B22" s="308"/>
      <c r="C22" s="309"/>
      <c r="D22" s="303"/>
      <c r="E22" s="303"/>
    </row>
    <row r="23" spans="2:5" x14ac:dyDescent="0.2">
      <c r="B23" s="308"/>
      <c r="C23" s="309"/>
      <c r="D23" s="303"/>
      <c r="E23" s="304"/>
    </row>
    <row r="24" spans="2:5" x14ac:dyDescent="0.2">
      <c r="B24" s="298"/>
      <c r="C24" s="301"/>
      <c r="D24" s="303"/>
      <c r="E24" s="304"/>
    </row>
    <row r="25" spans="2:5" x14ac:dyDescent="0.2">
      <c r="B25" s="299"/>
      <c r="C25" s="300"/>
      <c r="D25" s="304"/>
      <c r="E25" s="304"/>
    </row>
    <row r="26" spans="2:5" x14ac:dyDescent="0.2">
      <c r="B26" s="299"/>
      <c r="C26" s="300"/>
      <c r="D26" s="304"/>
      <c r="E26" s="304"/>
    </row>
    <row r="27" spans="2:5" x14ac:dyDescent="0.2">
      <c r="B27" s="299"/>
      <c r="C27" s="300"/>
      <c r="D27" s="304"/>
      <c r="E27" s="304"/>
    </row>
    <row r="28" spans="2:5" x14ac:dyDescent="0.2">
      <c r="B28" s="299"/>
      <c r="C28" s="300"/>
      <c r="D28" s="304"/>
      <c r="E28" s="304"/>
    </row>
    <row r="29" spans="2:5" x14ac:dyDescent="0.2">
      <c r="B29" s="299"/>
      <c r="C29" s="300"/>
      <c r="D29" s="304"/>
      <c r="E29" s="304"/>
    </row>
    <row r="30" spans="2:5" x14ac:dyDescent="0.2">
      <c r="B30" s="299"/>
      <c r="C30" s="300"/>
      <c r="D30" s="304"/>
      <c r="E30" s="304"/>
    </row>
    <row r="31" spans="2:5" x14ac:dyDescent="0.2">
      <c r="B31" s="299"/>
      <c r="C31" s="300"/>
      <c r="D31" s="304"/>
      <c r="E31" s="304"/>
    </row>
    <row r="32" spans="2:5" x14ac:dyDescent="0.2">
      <c r="B32" s="299"/>
      <c r="C32" s="300"/>
      <c r="D32" s="304"/>
      <c r="E32" s="304"/>
    </row>
    <row r="33" spans="2:5" x14ac:dyDescent="0.2">
      <c r="B33" s="299"/>
      <c r="C33" s="300"/>
      <c r="D33" s="304"/>
      <c r="E33" s="304"/>
    </row>
    <row r="34" spans="2:5" x14ac:dyDescent="0.2">
      <c r="B34" s="299"/>
      <c r="C34" s="300"/>
      <c r="D34" s="304"/>
      <c r="E34" s="304"/>
    </row>
    <row r="35" spans="2:5" x14ac:dyDescent="0.2">
      <c r="B35" s="299"/>
      <c r="C35" s="300"/>
      <c r="D35" s="304"/>
      <c r="E35" s="304"/>
    </row>
    <row r="36" spans="2:5" x14ac:dyDescent="0.2">
      <c r="B36" s="300"/>
      <c r="C36" s="300"/>
      <c r="D36" s="304"/>
      <c r="E36" s="304"/>
    </row>
    <row r="37" spans="2:5" x14ac:dyDescent="0.2">
      <c r="B37" s="300"/>
      <c r="C37" s="300"/>
      <c r="D37" s="304"/>
      <c r="E37" s="304"/>
    </row>
    <row r="38" spans="2:5" x14ac:dyDescent="0.2">
      <c r="B38" s="300"/>
      <c r="C38" s="300"/>
      <c r="D38" s="304"/>
      <c r="E38" s="304"/>
    </row>
    <row r="39" spans="2:5" x14ac:dyDescent="0.2">
      <c r="B39" s="300"/>
      <c r="C39" s="300"/>
      <c r="D39" s="304"/>
      <c r="E39" s="304"/>
    </row>
    <row r="40" spans="2:5" x14ac:dyDescent="0.2">
      <c r="B40" s="300"/>
      <c r="C40" s="300"/>
      <c r="D40" s="304"/>
      <c r="E40" s="304"/>
    </row>
    <row r="41" spans="2:5" x14ac:dyDescent="0.2">
      <c r="B41" s="300"/>
      <c r="C41" s="300"/>
      <c r="D41" s="304"/>
      <c r="E41" s="304"/>
    </row>
    <row r="42" spans="2:5" x14ac:dyDescent="0.2">
      <c r="B42" s="300"/>
      <c r="C42" s="300"/>
      <c r="D42" s="304"/>
      <c r="E42" s="304"/>
    </row>
    <row r="43" spans="2:5" x14ac:dyDescent="0.2">
      <c r="B43" s="300"/>
      <c r="C43" s="300"/>
      <c r="D43" s="304"/>
      <c r="E43" s="304"/>
    </row>
    <row r="44" spans="2:5" x14ac:dyDescent="0.2">
      <c r="B44" s="300"/>
      <c r="C44" s="300"/>
      <c r="D44" s="304"/>
      <c r="E44" s="304"/>
    </row>
    <row r="45" spans="2:5" x14ac:dyDescent="0.2">
      <c r="B45" s="300"/>
      <c r="C45" s="300"/>
      <c r="D45" s="304"/>
      <c r="E45" s="304"/>
    </row>
    <row r="46" spans="2:5" x14ac:dyDescent="0.2">
      <c r="B46" s="300"/>
      <c r="C46" s="300"/>
      <c r="D46" s="304"/>
      <c r="E46" s="304"/>
    </row>
    <row r="47" spans="2:5" x14ac:dyDescent="0.2">
      <c r="B47" s="302"/>
      <c r="C47" s="302"/>
      <c r="D47" s="305"/>
      <c r="E47" s="305"/>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2CF98-1EE6-4867-9348-8090511B8A03}">
  <sheetPr>
    <tabColor rgb="FF00B0F0"/>
  </sheetPr>
  <dimension ref="A1:U47"/>
  <sheetViews>
    <sheetView zoomScale="115" zoomScaleNormal="115" workbookViewId="0">
      <selection activeCell="J13" sqref="J13"/>
    </sheetView>
  </sheetViews>
  <sheetFormatPr defaultRowHeight="10.199999999999999" x14ac:dyDescent="0.2"/>
  <cols>
    <col min="1" max="1" width="38.625" customWidth="1"/>
    <col min="2" max="2" width="24.375" customWidth="1"/>
    <col min="3" max="3" width="48.125" bestFit="1" customWidth="1"/>
    <col min="4" max="4" width="26.125" customWidth="1"/>
    <col min="5" max="14" width="13.625" customWidth="1"/>
    <col min="15" max="15" width="12.875" bestFit="1" customWidth="1"/>
    <col min="16" max="16" width="25.25" customWidth="1"/>
    <col min="17" max="17" width="18.125" bestFit="1" customWidth="1"/>
    <col min="18" max="18" width="24" customWidth="1"/>
    <col min="19" max="21" width="19.125" customWidth="1"/>
    <col min="22" max="23" width="13.875" customWidth="1"/>
  </cols>
  <sheetData>
    <row r="1" spans="1:21" ht="16.2" x14ac:dyDescent="0.3">
      <c r="A1" s="51" t="s">
        <v>391</v>
      </c>
      <c r="B1" s="69"/>
      <c r="C1" s="69"/>
      <c r="D1" s="69"/>
      <c r="E1" s="69"/>
      <c r="F1" s="69"/>
      <c r="G1" s="69"/>
      <c r="H1" s="69"/>
      <c r="I1" s="69"/>
      <c r="J1" s="115" t="s">
        <v>196</v>
      </c>
      <c r="K1" s="432" t="s">
        <v>94</v>
      </c>
      <c r="L1" s="433"/>
      <c r="M1" s="434"/>
    </row>
    <row r="2" spans="1:21" ht="15.6" x14ac:dyDescent="0.3">
      <c r="A2" s="58" t="s">
        <v>197</v>
      </c>
      <c r="B2" s="69"/>
      <c r="C2" s="69"/>
      <c r="D2" s="69"/>
      <c r="E2" s="69"/>
      <c r="F2" s="69"/>
      <c r="G2" s="69"/>
      <c r="H2" s="69"/>
      <c r="K2" s="237" t="str">
        <f>"Versie ("&amp;Legenda!$C$11&amp;")"</f>
        <v>Versie (1)</v>
      </c>
      <c r="L2" s="250">
        <f>Legenda!$B$11</f>
        <v>46105</v>
      </c>
      <c r="M2" s="307">
        <f>Legenda!$D$11</f>
        <v>0</v>
      </c>
    </row>
    <row r="3" spans="1:21" ht="18" x14ac:dyDescent="0.35">
      <c r="A3" s="69"/>
      <c r="B3" s="69"/>
      <c r="C3" s="69"/>
      <c r="D3" s="69"/>
      <c r="E3" s="69"/>
      <c r="F3" s="69"/>
      <c r="P3" s="163"/>
    </row>
    <row r="5" spans="1:21" ht="15.6" x14ac:dyDescent="0.3">
      <c r="A5" s="69"/>
      <c r="B5" s="69"/>
      <c r="C5" s="69"/>
      <c r="D5" s="69"/>
      <c r="E5" s="69"/>
      <c r="F5" s="69"/>
      <c r="G5" s="69"/>
      <c r="H5" s="69"/>
      <c r="S5" s="156"/>
    </row>
    <row r="6" spans="1:21" ht="48" thickBot="1" x14ac:dyDescent="0.4">
      <c r="A6" s="435" t="s">
        <v>395</v>
      </c>
      <c r="B6" s="435"/>
      <c r="C6" s="407" t="s">
        <v>393</v>
      </c>
      <c r="D6" s="394" t="s">
        <v>347</v>
      </c>
      <c r="E6" s="69"/>
      <c r="F6" s="69"/>
      <c r="G6" s="69"/>
      <c r="H6" s="69"/>
    </row>
    <row r="7" spans="1:21" ht="34.799999999999997" thickBot="1" x14ac:dyDescent="0.35">
      <c r="A7" s="404" t="s">
        <v>390</v>
      </c>
      <c r="B7" s="405">
        <v>614877</v>
      </c>
      <c r="C7" s="406"/>
      <c r="D7" s="408"/>
      <c r="E7" s="69"/>
      <c r="F7" s="69"/>
      <c r="G7" s="69"/>
      <c r="H7" s="69"/>
    </row>
    <row r="8" spans="1:21" ht="34.799999999999997" thickBot="1" x14ac:dyDescent="0.35">
      <c r="A8" s="49" t="s">
        <v>389</v>
      </c>
      <c r="B8" s="395">
        <v>0</v>
      </c>
      <c r="C8" s="397">
        <f>IF(B10=0,B7,(B7+(0.25*(B10-B7))))</f>
        <v>614877</v>
      </c>
      <c r="D8" s="396" t="str">
        <f t="shared" ref="D8:D9" si="0">IF(B8&gt;=C8,"Geldige Inschrijving","Ongeldige Inschrijving")</f>
        <v>Ongeldige Inschrijving</v>
      </c>
      <c r="E8" s="69"/>
      <c r="F8" s="69"/>
      <c r="G8" s="69"/>
      <c r="H8" s="69"/>
    </row>
    <row r="9" spans="1:21" ht="34.799999999999997" thickBot="1" x14ac:dyDescent="0.35">
      <c r="A9" s="49" t="s">
        <v>388</v>
      </c>
      <c r="B9" s="395">
        <v>0</v>
      </c>
      <c r="C9" s="397">
        <f>IF(B10=0,B7,(B8+(0.25*(B10-B7))))</f>
        <v>614877</v>
      </c>
      <c r="D9" s="396" t="str">
        <f t="shared" si="0"/>
        <v>Ongeldige Inschrijving</v>
      </c>
      <c r="E9" s="69"/>
      <c r="F9" s="69"/>
      <c r="G9" s="69"/>
      <c r="H9" s="69"/>
    </row>
    <row r="10" spans="1:21" ht="34.799999999999997" thickBot="1" x14ac:dyDescent="0.25">
      <c r="A10" s="49" t="s">
        <v>392</v>
      </c>
      <c r="B10" s="395">
        <v>0</v>
      </c>
      <c r="C10" s="397" t="s">
        <v>394</v>
      </c>
      <c r="D10" s="397" t="s">
        <v>394</v>
      </c>
    </row>
    <row r="11" spans="1:21" x14ac:dyDescent="0.2">
      <c r="A11" s="403"/>
      <c r="B11" s="403"/>
      <c r="C11" s="403"/>
    </row>
    <row r="12" spans="1:21" ht="48" thickBot="1" x14ac:dyDescent="0.4">
      <c r="A12" s="435" t="s">
        <v>396</v>
      </c>
      <c r="B12" s="435"/>
      <c r="C12" s="394" t="s">
        <v>393</v>
      </c>
      <c r="D12" s="394" t="s">
        <v>347</v>
      </c>
    </row>
    <row r="13" spans="1:21" ht="34.5" customHeight="1" thickBot="1" x14ac:dyDescent="0.35">
      <c r="A13" s="49" t="s">
        <v>356</v>
      </c>
      <c r="B13" s="395">
        <v>0</v>
      </c>
      <c r="C13" s="397">
        <v>600000</v>
      </c>
      <c r="D13" s="396" t="str">
        <f>IF(B13&gt;=C13,"Geldige Inschrijving","Ongeldige Inschrijving")</f>
        <v>Ongeldige Inschrijving</v>
      </c>
      <c r="E13" s="69"/>
      <c r="F13" s="69"/>
      <c r="G13" s="69"/>
      <c r="H13" s="69"/>
    </row>
    <row r="16" spans="1:21" ht="15.6" x14ac:dyDescent="0.3">
      <c r="A16" s="81" t="s">
        <v>353</v>
      </c>
      <c r="B16" s="69"/>
      <c r="C16" s="69"/>
      <c r="D16" s="69"/>
      <c r="E16" s="69"/>
      <c r="F16" s="69"/>
      <c r="G16" s="69"/>
      <c r="H16" s="69"/>
      <c r="U16" s="147"/>
    </row>
    <row r="17" spans="2:15" x14ac:dyDescent="0.2">
      <c r="B17" s="111"/>
      <c r="I17" s="110"/>
    </row>
    <row r="18" spans="2:15" x14ac:dyDescent="0.2">
      <c r="B18" s="111"/>
    </row>
    <row r="19" spans="2:15" x14ac:dyDescent="0.2">
      <c r="B19" s="111"/>
    </row>
    <row r="20" spans="2:15" x14ac:dyDescent="0.2">
      <c r="B20" s="111"/>
      <c r="I20" s="110"/>
    </row>
    <row r="21" spans="2:15" x14ac:dyDescent="0.2">
      <c r="B21" s="111"/>
      <c r="I21" s="110"/>
    </row>
    <row r="22" spans="2:15" x14ac:dyDescent="0.2">
      <c r="B22" s="111"/>
      <c r="I22" s="110"/>
    </row>
    <row r="24" spans="2:15" x14ac:dyDescent="0.2">
      <c r="B24" s="109"/>
    </row>
    <row r="32" spans="2:15" x14ac:dyDescent="0.2">
      <c r="B32" s="108"/>
      <c r="C32" s="107"/>
      <c r="D32" s="107"/>
      <c r="E32" s="107"/>
      <c r="F32" s="107"/>
      <c r="G32" s="107"/>
      <c r="H32" s="107"/>
      <c r="J32" s="107"/>
      <c r="K32" s="107"/>
      <c r="L32" s="107"/>
      <c r="M32" s="107"/>
      <c r="N32" s="107"/>
      <c r="O32" s="107"/>
    </row>
    <row r="33" spans="2:15" x14ac:dyDescent="0.2">
      <c r="B33" s="107"/>
      <c r="C33" s="107"/>
      <c r="D33" s="393"/>
      <c r="E33" s="107"/>
      <c r="F33" s="107"/>
      <c r="G33" s="107"/>
      <c r="H33" s="107"/>
      <c r="J33" s="107"/>
      <c r="K33" s="107"/>
      <c r="L33" s="107"/>
      <c r="M33" s="107"/>
      <c r="N33" s="107"/>
      <c r="O33" s="107"/>
    </row>
    <row r="34" spans="2:15" x14ac:dyDescent="0.2">
      <c r="B34" s="107"/>
      <c r="C34" s="409"/>
      <c r="D34" s="107"/>
      <c r="E34" s="107"/>
      <c r="F34" s="107"/>
      <c r="G34" s="107"/>
      <c r="H34" s="107"/>
      <c r="J34" s="107"/>
      <c r="K34" s="107"/>
      <c r="L34" s="107"/>
      <c r="M34" s="107"/>
      <c r="N34" s="107"/>
      <c r="O34" s="107"/>
    </row>
    <row r="35" spans="2:15" x14ac:dyDescent="0.2">
      <c r="B35" s="107"/>
      <c r="C35" s="107"/>
      <c r="D35" s="107"/>
      <c r="E35" s="107"/>
      <c r="F35" s="107"/>
      <c r="G35" s="107"/>
      <c r="H35" s="107"/>
      <c r="J35" s="107"/>
      <c r="K35" s="107"/>
      <c r="L35" s="107"/>
      <c r="M35" s="107"/>
      <c r="N35" s="107"/>
      <c r="O35" s="107"/>
    </row>
    <row r="36" spans="2:15" x14ac:dyDescent="0.2">
      <c r="B36" s="107"/>
      <c r="C36" s="107"/>
      <c r="D36" s="107"/>
      <c r="E36" s="107"/>
      <c r="F36" s="107"/>
      <c r="G36" s="107"/>
      <c r="H36" s="107"/>
      <c r="J36" s="107"/>
      <c r="K36" s="107"/>
      <c r="L36" s="107"/>
      <c r="M36" s="107"/>
      <c r="N36" s="107"/>
      <c r="O36" s="107"/>
    </row>
    <row r="37" spans="2:15" x14ac:dyDescent="0.2">
      <c r="B37" s="107"/>
      <c r="C37" s="107"/>
      <c r="D37" s="107"/>
      <c r="E37" s="107"/>
      <c r="F37" s="107"/>
      <c r="G37" s="107"/>
      <c r="H37" s="107"/>
      <c r="J37" s="107"/>
      <c r="K37" s="107"/>
      <c r="L37" s="107"/>
      <c r="M37" s="107"/>
      <c r="N37" s="107"/>
      <c r="O37" s="107"/>
    </row>
    <row r="38" spans="2:15" x14ac:dyDescent="0.2">
      <c r="B38" s="107"/>
      <c r="C38" s="107"/>
      <c r="D38" s="107"/>
      <c r="E38" s="107"/>
      <c r="F38" s="107"/>
      <c r="G38" s="107"/>
      <c r="H38" s="107"/>
      <c r="J38" s="107"/>
      <c r="K38" s="107"/>
      <c r="L38" s="107"/>
      <c r="M38" s="107"/>
      <c r="N38" s="107"/>
      <c r="O38" s="107"/>
    </row>
    <row r="39" spans="2:15" x14ac:dyDescent="0.2">
      <c r="B39" s="107"/>
      <c r="C39" s="107"/>
      <c r="D39" s="107"/>
      <c r="E39" s="107"/>
      <c r="F39" s="107"/>
      <c r="G39" s="107"/>
      <c r="H39" s="107"/>
      <c r="J39" s="107"/>
      <c r="K39" s="107"/>
      <c r="L39" s="107"/>
      <c r="M39" s="107"/>
      <c r="N39" s="107"/>
      <c r="O39" s="107"/>
    </row>
    <row r="40" spans="2:15" x14ac:dyDescent="0.2">
      <c r="B40" s="107"/>
      <c r="C40" s="107"/>
      <c r="D40" s="107"/>
      <c r="E40" s="107"/>
      <c r="F40" s="107"/>
      <c r="G40" s="107"/>
      <c r="H40" s="107"/>
      <c r="J40" s="107"/>
      <c r="K40" s="107"/>
      <c r="L40" s="107"/>
      <c r="M40" s="107"/>
      <c r="N40" s="107"/>
      <c r="O40" s="107"/>
    </row>
    <row r="41" spans="2:15" x14ac:dyDescent="0.2">
      <c r="B41" s="107"/>
      <c r="C41" s="107"/>
      <c r="D41" s="107"/>
      <c r="E41" s="107"/>
      <c r="F41" s="107"/>
      <c r="G41" s="107"/>
      <c r="H41" s="107"/>
      <c r="J41" s="107"/>
      <c r="K41" s="107"/>
      <c r="L41" s="107"/>
      <c r="M41" s="107"/>
      <c r="N41" s="107"/>
      <c r="O41" s="107"/>
    </row>
    <row r="42" spans="2:15" x14ac:dyDescent="0.2">
      <c r="B42" s="107"/>
      <c r="C42" s="107"/>
      <c r="D42" s="107"/>
      <c r="E42" s="107"/>
      <c r="F42" s="107"/>
      <c r="G42" s="107"/>
      <c r="H42" s="107"/>
      <c r="J42" s="107"/>
      <c r="K42" s="107"/>
      <c r="L42" s="107"/>
      <c r="M42" s="107"/>
      <c r="N42" s="107"/>
      <c r="O42" s="107"/>
    </row>
    <row r="43" spans="2:15" x14ac:dyDescent="0.2">
      <c r="B43" s="107"/>
      <c r="C43" s="107"/>
      <c r="D43" s="107"/>
      <c r="E43" s="107"/>
      <c r="F43" s="107"/>
      <c r="G43" s="107"/>
      <c r="H43" s="107"/>
      <c r="J43" s="107"/>
      <c r="K43" s="107"/>
      <c r="L43" s="107"/>
      <c r="M43" s="107"/>
      <c r="N43" s="107"/>
      <c r="O43" s="107"/>
    </row>
    <row r="44" spans="2:15" x14ac:dyDescent="0.2">
      <c r="B44" s="107"/>
      <c r="C44" s="107"/>
      <c r="D44" s="107"/>
      <c r="E44" s="107"/>
      <c r="F44" s="107"/>
      <c r="G44" s="107"/>
      <c r="H44" s="107"/>
      <c r="J44" s="107"/>
      <c r="K44" s="107"/>
      <c r="L44" s="107"/>
      <c r="M44" s="107"/>
      <c r="N44" s="107"/>
      <c r="O44" s="107"/>
    </row>
    <row r="45" spans="2:15" x14ac:dyDescent="0.2">
      <c r="B45" s="107"/>
      <c r="C45" s="107"/>
      <c r="D45" s="107"/>
      <c r="E45" s="107"/>
      <c r="F45" s="107"/>
      <c r="G45" s="107"/>
      <c r="H45" s="107"/>
      <c r="J45" s="107"/>
      <c r="K45" s="107"/>
      <c r="L45" s="107"/>
      <c r="M45" s="107"/>
      <c r="N45" s="107"/>
      <c r="O45" s="107"/>
    </row>
    <row r="46" spans="2:15" x14ac:dyDescent="0.2">
      <c r="B46" s="107"/>
      <c r="C46" s="107"/>
      <c r="D46" s="107"/>
      <c r="E46" s="107"/>
      <c r="F46" s="107"/>
      <c r="G46" s="107"/>
      <c r="H46" s="107"/>
      <c r="J46" s="107"/>
      <c r="K46" s="107"/>
      <c r="L46" s="107"/>
      <c r="M46" s="107"/>
      <c r="N46" s="107"/>
      <c r="O46" s="107"/>
    </row>
    <row r="47" spans="2:15" x14ac:dyDescent="0.2">
      <c r="B47" s="107"/>
      <c r="C47" s="107"/>
      <c r="D47" s="107"/>
      <c r="E47" s="107"/>
      <c r="F47" s="107"/>
      <c r="G47" s="107"/>
      <c r="H47" s="107"/>
      <c r="J47" s="107"/>
      <c r="K47" s="107"/>
      <c r="L47" s="107"/>
      <c r="M47" s="107"/>
      <c r="N47" s="107"/>
      <c r="O47" s="107"/>
    </row>
  </sheetData>
  <mergeCells count="3">
    <mergeCell ref="K1:M1"/>
    <mergeCell ref="A6:B6"/>
    <mergeCell ref="A12:B12"/>
  </mergeCells>
  <phoneticPr fontId="18" type="noConversion"/>
  <conditionalFormatting sqref="D8:D9 D11 D13">
    <cfRule type="containsText" dxfId="1" priority="1" operator="containsText" text="Ongeldige Inschrijving">
      <formula>NOT(ISERROR(SEARCH("Ongeldige Inschrijving",D8)))</formula>
    </cfRule>
    <cfRule type="containsText" dxfId="0" priority="2" operator="containsText" text="Geldige Inschrijving">
      <formula>NOT(ISERROR(SEARCH("Geldige Inschrijving",D8)))</formula>
    </cfRule>
  </conditionalFormatting>
  <hyperlinks>
    <hyperlink ref="A2" location="FEO!A1" display="terug" xr:uid="{007D638F-A370-4129-8322-E7096C1AD510}"/>
  </hyperlinks>
  <pageMargins left="0.25" right="0.25" top="0.75" bottom="0.75" header="0.3" footer="0.3"/>
  <pageSetup paperSize="9" scale="50" orientation="portrait" r:id="rId1"/>
  <headerFooter>
    <oddFooter>&amp;C&amp;"-,Standaard"&amp;12&amp;P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B1:AN164"/>
  <sheetViews>
    <sheetView tabSelected="1" topLeftCell="C1" zoomScale="72" zoomScaleNormal="148" workbookViewId="0">
      <selection activeCell="G8" sqref="G8"/>
    </sheetView>
  </sheetViews>
  <sheetFormatPr defaultColWidth="9.125" defaultRowHeight="15.6" x14ac:dyDescent="0.3"/>
  <cols>
    <col min="1" max="1" width="1.25" style="69" customWidth="1"/>
    <col min="2" max="2" width="6" style="68" bestFit="1" customWidth="1"/>
    <col min="3" max="3" width="51.875" style="69" bestFit="1" customWidth="1"/>
    <col min="4" max="4" width="8.75" style="114" customWidth="1"/>
    <col min="5" max="5" width="15.375" style="69" bestFit="1" customWidth="1"/>
    <col min="6" max="6" width="1.25" style="69" customWidth="1"/>
    <col min="7" max="20" width="15.75" style="69" customWidth="1"/>
    <col min="21" max="23" width="2.75" style="69" customWidth="1"/>
    <col min="24" max="24" width="19.375" style="69" customWidth="1"/>
    <col min="25" max="25" width="19.125" style="69" customWidth="1"/>
    <col min="26" max="26" width="10.875" style="69" customWidth="1"/>
    <col min="27" max="27" width="12.75" style="69" bestFit="1" customWidth="1"/>
    <col min="28" max="31" width="15.375" style="69" customWidth="1"/>
    <col min="32" max="32" width="18.875" style="69" bestFit="1" customWidth="1"/>
    <col min="33" max="33" width="15.625" style="69" bestFit="1" customWidth="1"/>
    <col min="34" max="34" width="14.375" style="69" bestFit="1" customWidth="1"/>
    <col min="35" max="37" width="15.25" style="69" customWidth="1"/>
    <col min="38" max="39" width="13.125" style="69" customWidth="1"/>
    <col min="40" max="16384" width="9.125" style="69"/>
  </cols>
  <sheetData>
    <row r="1" spans="2:40" ht="28.8" x14ac:dyDescent="0.3">
      <c r="B1" s="282" t="s">
        <v>360</v>
      </c>
      <c r="D1" s="330"/>
      <c r="E1" s="68"/>
      <c r="F1" s="68"/>
      <c r="G1" s="68"/>
      <c r="H1" s="68"/>
      <c r="I1" s="68"/>
      <c r="L1" s="416" t="s">
        <v>93</v>
      </c>
      <c r="M1" s="417"/>
      <c r="N1" s="68"/>
      <c r="O1" s="68"/>
      <c r="P1" s="68"/>
      <c r="R1" s="68"/>
      <c r="S1" s="68"/>
      <c r="T1" s="68"/>
      <c r="U1" s="68"/>
    </row>
    <row r="2" spans="2:40" x14ac:dyDescent="0.3">
      <c r="B2" s="255" t="s">
        <v>348</v>
      </c>
      <c r="C2" s="19"/>
      <c r="D2" s="330"/>
      <c r="E2" s="68"/>
      <c r="F2" s="68"/>
      <c r="L2" s="414" t="s">
        <v>94</v>
      </c>
      <c r="M2" s="415"/>
      <c r="R2" s="68"/>
      <c r="S2" s="68"/>
      <c r="T2" s="68"/>
      <c r="U2" s="68"/>
      <c r="W2" s="124"/>
    </row>
    <row r="3" spans="2:40" x14ac:dyDescent="0.3">
      <c r="B3" s="21"/>
      <c r="C3" s="19"/>
      <c r="D3" s="322"/>
      <c r="G3" s="251"/>
      <c r="H3" s="252"/>
    </row>
    <row r="4" spans="2:40" x14ac:dyDescent="0.3">
      <c r="B4" s="253"/>
      <c r="C4" s="194"/>
      <c r="D4" s="332"/>
      <c r="E4" s="194"/>
      <c r="F4" s="194"/>
      <c r="G4" s="254"/>
      <c r="H4" s="194"/>
      <c r="I4" s="194"/>
      <c r="J4" s="194"/>
      <c r="K4" s="194"/>
      <c r="L4" s="194"/>
      <c r="M4" s="194"/>
      <c r="N4" s="194"/>
      <c r="O4" s="194"/>
      <c r="P4" s="194"/>
      <c r="Q4" s="194"/>
      <c r="R4" s="194"/>
      <c r="S4" s="194"/>
      <c r="T4" s="194"/>
      <c r="U4" s="195"/>
      <c r="X4" s="193"/>
      <c r="Y4" s="194"/>
      <c r="Z4" s="195"/>
    </row>
    <row r="5" spans="2:40" x14ac:dyDescent="0.3">
      <c r="B5" s="319"/>
      <c r="C5" s="174" t="s">
        <v>95</v>
      </c>
      <c r="D5" s="322"/>
      <c r="E5" s="322"/>
      <c r="F5" s="322"/>
      <c r="G5" s="175">
        <v>2028</v>
      </c>
      <c r="H5" s="175">
        <v>2029</v>
      </c>
      <c r="I5" s="175">
        <v>2030</v>
      </c>
      <c r="J5" s="175">
        <v>2031</v>
      </c>
      <c r="K5" s="175">
        <v>2032</v>
      </c>
      <c r="L5" s="175">
        <v>2033</v>
      </c>
      <c r="M5" s="175">
        <v>2034</v>
      </c>
      <c r="N5" s="175">
        <v>2035</v>
      </c>
      <c r="O5" s="175">
        <v>2036</v>
      </c>
      <c r="P5" s="175">
        <v>2037</v>
      </c>
      <c r="Q5" s="175">
        <v>2038</v>
      </c>
      <c r="R5" s="175">
        <v>2039</v>
      </c>
      <c r="S5" s="175">
        <v>2040</v>
      </c>
      <c r="T5" s="175">
        <v>2041</v>
      </c>
      <c r="U5" s="324"/>
      <c r="V5" s="322"/>
      <c r="W5" s="322"/>
      <c r="X5" s="333"/>
      <c r="Y5" s="175" t="s">
        <v>96</v>
      </c>
      <c r="Z5" s="324"/>
      <c r="AA5" s="175" t="s">
        <v>97</v>
      </c>
      <c r="AC5" s="73"/>
      <c r="AD5" s="73"/>
    </row>
    <row r="6" spans="2:40" x14ac:dyDescent="0.3">
      <c r="B6" s="70"/>
      <c r="C6" s="72"/>
      <c r="D6" s="322"/>
      <c r="E6" s="154" t="s">
        <v>98</v>
      </c>
      <c r="F6" s="154"/>
      <c r="G6" s="154">
        <v>46950</v>
      </c>
      <c r="H6" s="154">
        <v>47119</v>
      </c>
      <c r="I6" s="154">
        <v>47484</v>
      </c>
      <c r="J6" s="154">
        <v>47849</v>
      </c>
      <c r="K6" s="154">
        <v>48214</v>
      </c>
      <c r="L6" s="154">
        <v>48580</v>
      </c>
      <c r="M6" s="154">
        <v>48945</v>
      </c>
      <c r="N6" s="154">
        <v>49310</v>
      </c>
      <c r="O6" s="154">
        <v>49675</v>
      </c>
      <c r="P6" s="154">
        <v>50041</v>
      </c>
      <c r="Q6" s="154">
        <v>50406</v>
      </c>
      <c r="R6" s="154">
        <v>50771</v>
      </c>
      <c r="S6" s="154">
        <v>51136</v>
      </c>
      <c r="T6" s="154">
        <v>51502</v>
      </c>
      <c r="U6" s="71"/>
      <c r="X6" s="196"/>
      <c r="Y6" s="154">
        <f>SMALL(G6:T6,1)</f>
        <v>46950</v>
      </c>
      <c r="Z6" s="71"/>
      <c r="AC6" s="73"/>
      <c r="AD6" s="73"/>
    </row>
    <row r="7" spans="2:40" ht="15.6" customHeight="1" x14ac:dyDescent="0.3">
      <c r="B7" s="70"/>
      <c r="C7" s="72"/>
      <c r="D7" s="322"/>
      <c r="E7" s="154" t="s">
        <v>99</v>
      </c>
      <c r="F7" s="154"/>
      <c r="G7" s="154">
        <v>47118</v>
      </c>
      <c r="H7" s="154">
        <v>47483</v>
      </c>
      <c r="I7" s="154">
        <v>47848</v>
      </c>
      <c r="J7" s="154">
        <v>48213</v>
      </c>
      <c r="K7" s="154">
        <v>48579</v>
      </c>
      <c r="L7" s="154">
        <v>48944</v>
      </c>
      <c r="M7" s="154">
        <v>49309</v>
      </c>
      <c r="N7" s="154">
        <v>49674</v>
      </c>
      <c r="O7" s="154">
        <v>50040</v>
      </c>
      <c r="P7" s="154">
        <v>50405</v>
      </c>
      <c r="Q7" s="154">
        <v>50770</v>
      </c>
      <c r="R7" s="154">
        <v>51135</v>
      </c>
      <c r="S7" s="154">
        <v>51501</v>
      </c>
      <c r="T7" s="154">
        <v>51702</v>
      </c>
      <c r="U7" s="71"/>
      <c r="X7" s="196"/>
      <c r="Y7" s="154">
        <f>LARGE(G7:T7,1)</f>
        <v>51702</v>
      </c>
      <c r="Z7" s="71"/>
      <c r="AA7" s="188"/>
      <c r="AC7" s="73"/>
      <c r="AD7" s="73"/>
    </row>
    <row r="8" spans="2:40" x14ac:dyDescent="0.3">
      <c r="B8" s="70"/>
      <c r="C8" s="72"/>
      <c r="D8" s="322"/>
      <c r="E8" s="155" t="s">
        <v>100</v>
      </c>
      <c r="F8" s="155"/>
      <c r="G8" s="392">
        <f>(DATEDIF(G6,G7,"D"))+1</f>
        <v>169</v>
      </c>
      <c r="H8" s="392">
        <f t="shared" ref="H8:T8" si="0">(DATEDIF(H6,H7,"D"))+1</f>
        <v>365</v>
      </c>
      <c r="I8" s="392">
        <f t="shared" si="0"/>
        <v>365</v>
      </c>
      <c r="J8" s="392">
        <f t="shared" si="0"/>
        <v>365</v>
      </c>
      <c r="K8" s="392">
        <f>(DATEDIF(K6,K7,"D"))+1</f>
        <v>366</v>
      </c>
      <c r="L8" s="392">
        <f t="shared" si="0"/>
        <v>365</v>
      </c>
      <c r="M8" s="392">
        <f t="shared" si="0"/>
        <v>365</v>
      </c>
      <c r="N8" s="392">
        <f t="shared" si="0"/>
        <v>365</v>
      </c>
      <c r="O8" s="392">
        <f>(DATEDIF(O6,O7,"D"))+1</f>
        <v>366</v>
      </c>
      <c r="P8" s="392">
        <f t="shared" si="0"/>
        <v>365</v>
      </c>
      <c r="Q8" s="392">
        <f t="shared" si="0"/>
        <v>365</v>
      </c>
      <c r="R8" s="392">
        <f t="shared" si="0"/>
        <v>365</v>
      </c>
      <c r="S8" s="392">
        <f>(DATEDIF(S6,S7,"D"))+1</f>
        <v>366</v>
      </c>
      <c r="T8" s="392">
        <f t="shared" si="0"/>
        <v>201</v>
      </c>
      <c r="U8" s="71"/>
      <c r="X8" s="196"/>
      <c r="Y8" s="392">
        <f>SUM(G8:T8)</f>
        <v>4753</v>
      </c>
      <c r="Z8" s="71"/>
      <c r="AB8" s="100"/>
      <c r="AC8" s="73"/>
      <c r="AD8" s="73"/>
    </row>
    <row r="9" spans="2:40" ht="15.6" customHeight="1" x14ac:dyDescent="0.3">
      <c r="B9" s="70"/>
      <c r="C9" s="19"/>
      <c r="D9" s="322"/>
      <c r="U9" s="71"/>
      <c r="X9" s="196"/>
      <c r="Z9" s="71"/>
      <c r="AC9" s="73"/>
      <c r="AD9" s="73"/>
    </row>
    <row r="10" spans="2:40" ht="17.399999999999999" customHeight="1" x14ac:dyDescent="0.45">
      <c r="B10" s="164" t="s">
        <v>101</v>
      </c>
      <c r="C10" s="165" t="s">
        <v>102</v>
      </c>
      <c r="D10" s="165"/>
      <c r="E10" s="165"/>
      <c r="F10" s="165"/>
      <c r="G10" s="166">
        <f>SUM(G12:G15)</f>
        <v>0</v>
      </c>
      <c r="H10" s="166">
        <f t="shared" ref="H10:T10" si="1">SUM(H12:H15)</f>
        <v>0</v>
      </c>
      <c r="I10" s="166">
        <f t="shared" si="1"/>
        <v>0</v>
      </c>
      <c r="J10" s="166">
        <f t="shared" si="1"/>
        <v>0</v>
      </c>
      <c r="K10" s="166">
        <f t="shared" si="1"/>
        <v>0</v>
      </c>
      <c r="L10" s="166">
        <f t="shared" si="1"/>
        <v>0</v>
      </c>
      <c r="M10" s="166">
        <f t="shared" ref="M10:Q10" si="2">SUM(M12:M15)</f>
        <v>0</v>
      </c>
      <c r="N10" s="166">
        <f t="shared" si="2"/>
        <v>0</v>
      </c>
      <c r="O10" s="166">
        <f t="shared" si="2"/>
        <v>0</v>
      </c>
      <c r="P10" s="166">
        <f t="shared" si="2"/>
        <v>0</v>
      </c>
      <c r="Q10" s="166">
        <f t="shared" si="2"/>
        <v>0</v>
      </c>
      <c r="R10" s="166">
        <f t="shared" si="1"/>
        <v>0</v>
      </c>
      <c r="S10" s="166">
        <f t="shared" si="1"/>
        <v>0</v>
      </c>
      <c r="T10" s="166">
        <f t="shared" si="1"/>
        <v>0</v>
      </c>
      <c r="U10" s="167"/>
      <c r="V10" s="322"/>
      <c r="W10" s="322"/>
      <c r="X10" s="333"/>
      <c r="Y10" s="284">
        <f>SUM(G10:T10)</f>
        <v>0</v>
      </c>
      <c r="Z10" s="324"/>
      <c r="AC10" s="73"/>
      <c r="AD10" s="73"/>
      <c r="AF10" s="74"/>
      <c r="AG10" s="74"/>
      <c r="AH10" s="74"/>
      <c r="AI10" s="74"/>
      <c r="AJ10" s="74"/>
      <c r="AK10" s="74"/>
      <c r="AL10" s="74"/>
      <c r="AM10" s="74"/>
      <c r="AN10" s="74"/>
    </row>
    <row r="11" spans="2:40" x14ac:dyDescent="0.3">
      <c r="B11" s="319"/>
      <c r="C11" s="165"/>
      <c r="D11" s="322"/>
      <c r="E11" s="322"/>
      <c r="F11" s="322"/>
      <c r="G11" s="322"/>
      <c r="H11" s="322"/>
      <c r="I11" s="322"/>
      <c r="J11" s="322"/>
      <c r="K11" s="322"/>
      <c r="L11" s="322"/>
      <c r="M11" s="322"/>
      <c r="N11" s="322"/>
      <c r="O11" s="322"/>
      <c r="P11" s="322"/>
      <c r="Q11" s="322"/>
      <c r="R11" s="322"/>
      <c r="S11" s="322"/>
      <c r="T11" s="322"/>
      <c r="U11" s="324"/>
      <c r="V11" s="322"/>
      <c r="W11" s="322"/>
      <c r="X11" s="333"/>
      <c r="Y11" s="184"/>
      <c r="Z11" s="324"/>
      <c r="AF11" s="74"/>
      <c r="AG11" s="74"/>
      <c r="AH11" s="74"/>
      <c r="AI11" s="74"/>
      <c r="AJ11" s="74"/>
      <c r="AK11" s="74"/>
      <c r="AL11" s="74"/>
      <c r="AM11" s="74"/>
      <c r="AN11" s="74"/>
    </row>
    <row r="12" spans="2:40" x14ac:dyDescent="0.3">
      <c r="B12" s="319" t="str">
        <f>MID($B$10,1,1)&amp;".01"</f>
        <v>A.01</v>
      </c>
      <c r="C12" s="322" t="s">
        <v>103</v>
      </c>
      <c r="D12" s="168" t="s">
        <v>104</v>
      </c>
      <c r="E12" s="169" t="s">
        <v>105</v>
      </c>
      <c r="F12" s="169"/>
      <c r="G12" s="334">
        <f>A.01!B7</f>
        <v>0</v>
      </c>
      <c r="H12" s="334">
        <f>A.01!C7</f>
        <v>0</v>
      </c>
      <c r="I12" s="334">
        <f>A.01!D7</f>
        <v>0</v>
      </c>
      <c r="J12" s="334">
        <f>A.01!E7</f>
        <v>0</v>
      </c>
      <c r="K12" s="334">
        <f>A.01!F7</f>
        <v>0</v>
      </c>
      <c r="L12" s="334">
        <f>A.01!G7</f>
        <v>0</v>
      </c>
      <c r="M12" s="334">
        <f>A.01!H7</f>
        <v>0</v>
      </c>
      <c r="N12" s="334">
        <f>A.01!I7</f>
        <v>0</v>
      </c>
      <c r="O12" s="334">
        <f>A.01!J7</f>
        <v>0</v>
      </c>
      <c r="P12" s="334">
        <f>A.01!K7</f>
        <v>0</v>
      </c>
      <c r="Q12" s="334">
        <f>A.01!L7</f>
        <v>0</v>
      </c>
      <c r="R12" s="334">
        <f>A.01!M7</f>
        <v>0</v>
      </c>
      <c r="S12" s="334">
        <f>A.01!N7</f>
        <v>0</v>
      </c>
      <c r="T12" s="334">
        <f>A.01!O7</f>
        <v>0</v>
      </c>
      <c r="U12" s="335"/>
      <c r="V12" s="322"/>
      <c r="W12" s="322"/>
      <c r="X12" s="333"/>
      <c r="Y12" s="283">
        <f>SUM(G12:T12)</f>
        <v>0</v>
      </c>
      <c r="Z12" s="324"/>
      <c r="AA12" s="75">
        <f>SUM(G12:T12)-SUM(A.01!B7:O7)</f>
        <v>0</v>
      </c>
      <c r="AB12" s="76"/>
      <c r="AC12" s="76"/>
      <c r="AD12" s="77"/>
      <c r="AE12" s="76"/>
      <c r="AG12" s="75"/>
      <c r="AH12" s="73"/>
      <c r="AI12" s="78"/>
      <c r="AJ12" s="78"/>
      <c r="AK12" s="78"/>
      <c r="AL12" s="73"/>
      <c r="AM12" s="75"/>
      <c r="AN12" s="79"/>
    </row>
    <row r="13" spans="2:40" x14ac:dyDescent="0.3">
      <c r="B13" s="319" t="str">
        <f>MID($B$10,1,1)&amp;".02"</f>
        <v>A.02</v>
      </c>
      <c r="C13" s="322" t="s">
        <v>106</v>
      </c>
      <c r="D13" s="168" t="s">
        <v>107</v>
      </c>
      <c r="E13" s="169" t="s">
        <v>108</v>
      </c>
      <c r="F13" s="169"/>
      <c r="G13" s="334">
        <f>A.02!B7</f>
        <v>0</v>
      </c>
      <c r="H13" s="334">
        <f>A.02!C7</f>
        <v>0</v>
      </c>
      <c r="I13" s="334">
        <f>A.02!D7</f>
        <v>0</v>
      </c>
      <c r="J13" s="334">
        <f>A.02!E7</f>
        <v>0</v>
      </c>
      <c r="K13" s="334">
        <f>A.02!F7</f>
        <v>0</v>
      </c>
      <c r="L13" s="334">
        <f>A.02!G7</f>
        <v>0</v>
      </c>
      <c r="M13" s="334">
        <f>A.02!H7</f>
        <v>0</v>
      </c>
      <c r="N13" s="334">
        <f>A.02!I7</f>
        <v>0</v>
      </c>
      <c r="O13" s="334">
        <f>A.02!J7</f>
        <v>0</v>
      </c>
      <c r="P13" s="334">
        <f>A.02!K7</f>
        <v>0</v>
      </c>
      <c r="Q13" s="334">
        <f>A.02!L7</f>
        <v>0</v>
      </c>
      <c r="R13" s="334">
        <f>A.02!M7</f>
        <v>0</v>
      </c>
      <c r="S13" s="334">
        <f>A.02!N7</f>
        <v>0</v>
      </c>
      <c r="T13" s="334">
        <f>A.02!O7</f>
        <v>0</v>
      </c>
      <c r="U13" s="335"/>
      <c r="V13" s="322"/>
      <c r="W13" s="322"/>
      <c r="X13" s="333"/>
      <c r="Y13" s="283">
        <f>SUM(G13:T13)</f>
        <v>0</v>
      </c>
      <c r="Z13" s="324"/>
      <c r="AA13" s="75">
        <f>SUM(G13:T13)-SUM(A.02!B7:O7)</f>
        <v>0</v>
      </c>
      <c r="AB13" s="76"/>
      <c r="AC13" s="76"/>
      <c r="AD13" s="77"/>
      <c r="AE13" s="76"/>
      <c r="AG13" s="75"/>
      <c r="AH13" s="73"/>
      <c r="AI13" s="78"/>
      <c r="AJ13" s="78"/>
      <c r="AK13" s="78"/>
      <c r="AL13" s="73"/>
      <c r="AM13" s="75"/>
      <c r="AN13" s="79"/>
    </row>
    <row r="14" spans="2:40" x14ac:dyDescent="0.3">
      <c r="B14" s="319" t="str">
        <f>MID($B$10,1,1)&amp;".03"</f>
        <v>A.03</v>
      </c>
      <c r="C14" s="322" t="s">
        <v>109</v>
      </c>
      <c r="D14" s="168" t="s">
        <v>110</v>
      </c>
      <c r="E14" s="169" t="s">
        <v>108</v>
      </c>
      <c r="F14" s="169"/>
      <c r="G14" s="334">
        <f>A.03!B7</f>
        <v>0</v>
      </c>
      <c r="H14" s="334">
        <f>A.03!C7</f>
        <v>0</v>
      </c>
      <c r="I14" s="334">
        <f>A.03!D7</f>
        <v>0</v>
      </c>
      <c r="J14" s="334">
        <f>A.03!E7</f>
        <v>0</v>
      </c>
      <c r="K14" s="334">
        <f>A.03!F7</f>
        <v>0</v>
      </c>
      <c r="L14" s="334">
        <f>A.03!G7</f>
        <v>0</v>
      </c>
      <c r="M14" s="334">
        <f>A.03!H7</f>
        <v>0</v>
      </c>
      <c r="N14" s="334">
        <f>A.03!I7</f>
        <v>0</v>
      </c>
      <c r="O14" s="334">
        <f>A.03!J7</f>
        <v>0</v>
      </c>
      <c r="P14" s="334">
        <f>A.03!K7</f>
        <v>0</v>
      </c>
      <c r="Q14" s="334">
        <f>A.03!L7</f>
        <v>0</v>
      </c>
      <c r="R14" s="334">
        <f>A.03!M7</f>
        <v>0</v>
      </c>
      <c r="S14" s="334">
        <f>A.03!N7</f>
        <v>0</v>
      </c>
      <c r="T14" s="334">
        <f>A.03!O7</f>
        <v>0</v>
      </c>
      <c r="U14" s="335"/>
      <c r="V14" s="322"/>
      <c r="W14" s="322"/>
      <c r="X14" s="333"/>
      <c r="Y14" s="283">
        <f>SUM(G14:T14)</f>
        <v>0</v>
      </c>
      <c r="Z14" s="324"/>
      <c r="AA14" s="75">
        <f>SUM(G14:T14)-SUM(A.03!B7:O7)</f>
        <v>0</v>
      </c>
      <c r="AB14" s="76"/>
      <c r="AC14" s="76"/>
      <c r="AD14" s="77"/>
      <c r="AE14" s="76"/>
      <c r="AG14" s="75"/>
      <c r="AH14" s="73"/>
      <c r="AI14" s="78"/>
      <c r="AJ14" s="78"/>
      <c r="AK14" s="78"/>
      <c r="AL14" s="73"/>
      <c r="AM14" s="75"/>
      <c r="AN14" s="79"/>
    </row>
    <row r="15" spans="2:40" x14ac:dyDescent="0.3">
      <c r="B15" s="319" t="str">
        <f>MID($B$10,1,1)&amp;".04"</f>
        <v>A.04</v>
      </c>
      <c r="C15" s="322" t="s">
        <v>111</v>
      </c>
      <c r="D15" s="168"/>
      <c r="E15" s="169" t="s">
        <v>108</v>
      </c>
      <c r="F15" s="169"/>
      <c r="G15" s="336"/>
      <c r="H15" s="336"/>
      <c r="I15" s="336"/>
      <c r="J15" s="336"/>
      <c r="K15" s="336"/>
      <c r="L15" s="336"/>
      <c r="M15" s="336"/>
      <c r="N15" s="336"/>
      <c r="O15" s="336"/>
      <c r="P15" s="336"/>
      <c r="Q15" s="336"/>
      <c r="R15" s="336"/>
      <c r="S15" s="336"/>
      <c r="T15" s="336"/>
      <c r="U15" s="335"/>
      <c r="V15" s="322"/>
      <c r="W15" s="322"/>
      <c r="X15" s="333"/>
      <c r="Y15" s="283">
        <f>SUM(G15:T15)</f>
        <v>0</v>
      </c>
      <c r="Z15" s="324"/>
      <c r="AA15" s="75"/>
      <c r="AB15" s="76"/>
      <c r="AC15" s="76"/>
      <c r="AD15" s="77"/>
      <c r="AE15" s="76"/>
      <c r="AG15" s="75"/>
      <c r="AH15" s="73"/>
      <c r="AI15" s="78"/>
      <c r="AJ15" s="78"/>
      <c r="AK15" s="78"/>
      <c r="AL15" s="73"/>
      <c r="AM15" s="75"/>
      <c r="AN15" s="79"/>
    </row>
    <row r="16" spans="2:40" x14ac:dyDescent="0.3">
      <c r="B16" s="319"/>
      <c r="C16" s="322"/>
      <c r="D16" s="337"/>
      <c r="E16" s="169"/>
      <c r="F16" s="169"/>
      <c r="G16" s="337"/>
      <c r="H16" s="337"/>
      <c r="I16" s="337"/>
      <c r="J16" s="337"/>
      <c r="K16" s="337"/>
      <c r="L16" s="337"/>
      <c r="M16" s="337"/>
      <c r="N16" s="337"/>
      <c r="O16" s="337"/>
      <c r="P16" s="337"/>
      <c r="Q16" s="337"/>
      <c r="R16" s="337"/>
      <c r="S16" s="337"/>
      <c r="T16" s="337"/>
      <c r="U16" s="335"/>
      <c r="V16" s="322"/>
      <c r="W16" s="322"/>
      <c r="X16" s="333"/>
      <c r="Y16" s="184"/>
      <c r="Z16" s="324"/>
      <c r="AA16" s="75"/>
      <c r="AB16" s="76"/>
      <c r="AC16" s="76"/>
      <c r="AD16" s="77"/>
      <c r="AE16" s="76"/>
      <c r="AG16" s="75"/>
      <c r="AH16" s="73"/>
      <c r="AI16" s="78"/>
      <c r="AJ16" s="78"/>
      <c r="AK16" s="78"/>
      <c r="AL16" s="73"/>
      <c r="AM16" s="75"/>
      <c r="AN16" s="79"/>
    </row>
    <row r="17" spans="2:40" ht="17.399999999999999" x14ac:dyDescent="0.45">
      <c r="B17" s="164" t="s">
        <v>112</v>
      </c>
      <c r="C17" s="165" t="s">
        <v>113</v>
      </c>
      <c r="D17" s="165"/>
      <c r="E17" s="256"/>
      <c r="F17" s="256"/>
      <c r="G17" s="166">
        <f t="shared" ref="G17:T17" si="3">SUM(G19:G32)</f>
        <v>1521219.9939102377</v>
      </c>
      <c r="H17" s="166">
        <f t="shared" si="3"/>
        <v>27513.488478211271</v>
      </c>
      <c r="I17" s="166">
        <f t="shared" si="3"/>
        <v>27513.488478211271</v>
      </c>
      <c r="J17" s="166">
        <f t="shared" si="3"/>
        <v>27513.488478211271</v>
      </c>
      <c r="K17" s="166">
        <f t="shared" si="3"/>
        <v>27588.867898699522</v>
      </c>
      <c r="L17" s="166">
        <f t="shared" si="3"/>
        <v>27438.109057723024</v>
      </c>
      <c r="M17" s="166">
        <f t="shared" si="3"/>
        <v>0</v>
      </c>
      <c r="N17" s="166">
        <f t="shared" si="3"/>
        <v>0</v>
      </c>
      <c r="O17" s="166">
        <f t="shared" si="3"/>
        <v>0</v>
      </c>
      <c r="P17" s="166">
        <f t="shared" si="3"/>
        <v>0</v>
      </c>
      <c r="Q17" s="166">
        <f t="shared" si="3"/>
        <v>0</v>
      </c>
      <c r="R17" s="166">
        <f t="shared" si="3"/>
        <v>0</v>
      </c>
      <c r="S17" s="166">
        <f t="shared" si="3"/>
        <v>0</v>
      </c>
      <c r="T17" s="166">
        <f t="shared" si="3"/>
        <v>0</v>
      </c>
      <c r="U17" s="170"/>
      <c r="V17" s="322"/>
      <c r="W17" s="322"/>
      <c r="X17" s="333"/>
      <c r="Y17" s="284">
        <f>SUM(G17:T17)</f>
        <v>1658787.436301294</v>
      </c>
      <c r="Z17" s="324"/>
      <c r="AA17" s="75"/>
      <c r="AB17" s="76"/>
      <c r="AC17" s="76"/>
      <c r="AD17" s="77"/>
      <c r="AE17" s="76"/>
      <c r="AG17" s="75"/>
      <c r="AH17" s="73"/>
      <c r="AI17" s="78"/>
      <c r="AJ17" s="78"/>
      <c r="AK17" s="78"/>
      <c r="AL17" s="73"/>
      <c r="AM17" s="75"/>
      <c r="AN17" s="79"/>
    </row>
    <row r="18" spans="2:40" x14ac:dyDescent="0.3">
      <c r="B18" s="319"/>
      <c r="C18" s="165"/>
      <c r="D18" s="165"/>
      <c r="E18" s="256"/>
      <c r="F18" s="256"/>
      <c r="G18" s="165"/>
      <c r="H18" s="165"/>
      <c r="I18" s="165"/>
      <c r="J18" s="165"/>
      <c r="K18" s="165"/>
      <c r="L18" s="165"/>
      <c r="M18" s="165"/>
      <c r="N18" s="165"/>
      <c r="O18" s="165"/>
      <c r="P18" s="165"/>
      <c r="Q18" s="165"/>
      <c r="R18" s="165"/>
      <c r="S18" s="165"/>
      <c r="T18" s="165"/>
      <c r="U18" s="335"/>
      <c r="V18" s="322"/>
      <c r="W18" s="322"/>
      <c r="X18" s="333"/>
      <c r="Y18" s="184"/>
      <c r="Z18" s="324"/>
      <c r="AA18" s="75"/>
      <c r="AB18" s="76"/>
      <c r="AC18" s="76"/>
      <c r="AD18" s="77"/>
      <c r="AE18" s="76"/>
      <c r="AG18" s="75"/>
      <c r="AH18" s="73"/>
      <c r="AI18" s="78"/>
      <c r="AJ18" s="78"/>
      <c r="AK18" s="78"/>
      <c r="AL18" s="73"/>
      <c r="AM18" s="75"/>
      <c r="AN18" s="79"/>
    </row>
    <row r="19" spans="2:40" x14ac:dyDescent="0.3">
      <c r="B19" s="319" t="str">
        <f>MID($B$17,1,1)&amp;".01"</f>
        <v>B.01</v>
      </c>
      <c r="C19" s="338" t="s">
        <v>114</v>
      </c>
      <c r="D19" s="171" t="s">
        <v>115</v>
      </c>
      <c r="E19" s="169" t="s">
        <v>108</v>
      </c>
      <c r="F19" s="169"/>
      <c r="G19" s="334">
        <f>SUM(B.01!B34:U34)</f>
        <v>1165713.1634562106</v>
      </c>
      <c r="H19" s="334">
        <f>SUM(B.01!B35:U35)</f>
        <v>0</v>
      </c>
      <c r="I19" s="334">
        <f>SUM(B.01!B36:U36)</f>
        <v>0</v>
      </c>
      <c r="J19" s="334">
        <f>SUM(B.01!B37:U37)</f>
        <v>0</v>
      </c>
      <c r="K19" s="334">
        <f>SUM(B.01!B38:U38)</f>
        <v>0</v>
      </c>
      <c r="L19" s="334">
        <f>SUM(B.01!B39:U39)</f>
        <v>0</v>
      </c>
      <c r="M19" s="334">
        <f>SUM(B.01!B40:U40)</f>
        <v>0</v>
      </c>
      <c r="N19" s="334">
        <f>SUM(B.01!B41:U41)</f>
        <v>0</v>
      </c>
      <c r="O19" s="334">
        <f>SUM(B.01!B42:U42)</f>
        <v>0</v>
      </c>
      <c r="P19" s="334">
        <f>SUM(B.01!B43:U43)</f>
        <v>0</v>
      </c>
      <c r="Q19" s="334">
        <f>SUM(B.01!B44:U44)</f>
        <v>0</v>
      </c>
      <c r="R19" s="334">
        <f>SUM(B.01!B45:U45)</f>
        <v>0</v>
      </c>
      <c r="S19" s="334">
        <f>SUM(B.01!B46:U46)</f>
        <v>0</v>
      </c>
      <c r="T19" s="334">
        <f>SUM(B.01!B47:U47)</f>
        <v>0</v>
      </c>
      <c r="U19" s="339"/>
      <c r="V19" s="322"/>
      <c r="W19" s="322"/>
      <c r="X19" s="333"/>
      <c r="Y19" s="283">
        <f t="shared" ref="Y19:Y31" si="4">SUM(G19:T19)</f>
        <v>1165713.1634562106</v>
      </c>
      <c r="Z19" s="324"/>
      <c r="AA19" s="75">
        <f>SUM(G19:T19)-SUM(B.01!B34:U47)</f>
        <v>0</v>
      </c>
      <c r="AB19" s="76"/>
      <c r="AD19" s="76"/>
      <c r="AE19" s="76"/>
      <c r="AG19" s="75"/>
      <c r="AH19" s="73"/>
      <c r="AI19" s="78"/>
      <c r="AJ19" s="78"/>
      <c r="AK19" s="78"/>
      <c r="AL19" s="73"/>
      <c r="AM19" s="75"/>
      <c r="AN19" s="79"/>
    </row>
    <row r="20" spans="2:40" x14ac:dyDescent="0.3">
      <c r="B20" s="319" t="str">
        <f>MID($B$17,1,1)&amp;".02"</f>
        <v>B.02</v>
      </c>
      <c r="C20" s="385" t="s">
        <v>340</v>
      </c>
      <c r="D20" s="171" t="s">
        <v>116</v>
      </c>
      <c r="E20" s="169" t="s">
        <v>108</v>
      </c>
      <c r="F20" s="169"/>
      <c r="G20" s="334">
        <f>SUM(B.02!B21:R21)</f>
        <v>235372.48459958931</v>
      </c>
      <c r="H20" s="334">
        <f>SUM(B.02!B22:R22)</f>
        <v>0</v>
      </c>
      <c r="I20" s="334">
        <f>SUM(B.02!B23:R23)</f>
        <v>0</v>
      </c>
      <c r="J20" s="334">
        <f>SUM(B.02!B24:R24)</f>
        <v>0</v>
      </c>
      <c r="K20" s="334">
        <f>SUM(B.02!B25:R25)</f>
        <v>0</v>
      </c>
      <c r="L20" s="334">
        <f>SUM(B.02!B26:R26)</f>
        <v>0</v>
      </c>
      <c r="M20" s="334">
        <f>SUM(B.02!B27:R27)</f>
        <v>0</v>
      </c>
      <c r="N20" s="334">
        <f>SUM(B.02!B28:R28)</f>
        <v>0</v>
      </c>
      <c r="O20" s="334">
        <f>SUM(B.02!B29:R29)</f>
        <v>0</v>
      </c>
      <c r="P20" s="334">
        <f>SUM(B.02!B30:R30)</f>
        <v>0</v>
      </c>
      <c r="Q20" s="334">
        <f>SUM(B.02!B31:R31)</f>
        <v>0</v>
      </c>
      <c r="R20" s="334">
        <f>SUM(B.02!B32:R32)</f>
        <v>0</v>
      </c>
      <c r="S20" s="334">
        <f>SUM(B.02!B33:R33)</f>
        <v>0</v>
      </c>
      <c r="T20" s="334">
        <f>SUM(B.02!B34:R34)</f>
        <v>0</v>
      </c>
      <c r="U20" s="339"/>
      <c r="V20" s="322"/>
      <c r="W20" s="322"/>
      <c r="X20" s="333"/>
      <c r="Y20" s="283">
        <f t="shared" si="4"/>
        <v>235372.48459958931</v>
      </c>
      <c r="Z20" s="324"/>
      <c r="AA20" s="75">
        <f>SUM(G20:T20)-SUM(B.02!B21:R34)</f>
        <v>0</v>
      </c>
      <c r="AB20" s="76"/>
      <c r="AC20" s="76"/>
      <c r="AD20" s="76"/>
      <c r="AE20" s="76"/>
      <c r="AG20" s="75"/>
      <c r="AH20" s="73"/>
      <c r="AI20" s="78"/>
      <c r="AJ20" s="78"/>
      <c r="AK20" s="78"/>
      <c r="AL20" s="73"/>
      <c r="AM20" s="75"/>
      <c r="AN20" s="79"/>
    </row>
    <row r="21" spans="2:40" x14ac:dyDescent="0.3">
      <c r="B21" s="319" t="str">
        <f>MID($B$17,1,1)&amp;".03"</f>
        <v>B.03</v>
      </c>
      <c r="C21" s="338" t="s">
        <v>333</v>
      </c>
      <c r="D21" s="171" t="s">
        <v>117</v>
      </c>
      <c r="E21" s="169" t="s">
        <v>108</v>
      </c>
      <c r="F21" s="169"/>
      <c r="G21" s="334">
        <f>SUM(B.03!$B$47:$V$47)+SUM(B.03!$B$88:$V$88)</f>
        <v>120134.3458544376</v>
      </c>
      <c r="H21" s="334">
        <f>SUM(B.03!$B$48:$V$48)+SUM(B.03!$B$89:$V$89)</f>
        <v>27513.488478211271</v>
      </c>
      <c r="I21" s="334">
        <f>SUM(B.03!$B$49:$V$49)+SUM(B.03!$B$90:$V$90)</f>
        <v>27513.488478211271</v>
      </c>
      <c r="J21" s="334">
        <f>SUM(B.03!$B$50:$V$50)+SUM(B.03!$B$91:$V$91)</f>
        <v>27513.488478211271</v>
      </c>
      <c r="K21" s="334">
        <f>SUM(B.03!$B$51:$V$51)+SUM(B.03!$B$92:$V$92)</f>
        <v>27588.867898699522</v>
      </c>
      <c r="L21" s="334">
        <f>SUM(B.03!$B$52:$V$52)+SUM(B.03!$B$93:$V$93)</f>
        <v>27438.109057723024</v>
      </c>
      <c r="M21" s="334">
        <f>SUM(B.03!$B$53:$V$53)+SUM(B.03!$B$94:$V$94)</f>
        <v>0</v>
      </c>
      <c r="N21" s="334">
        <f>SUM(B.03!$B$54:$V$54)+SUM(B.03!$B$95:$V$95)</f>
        <v>0</v>
      </c>
      <c r="O21" s="334">
        <f>SUM(B.03!$B$55:$V$55)+SUM(B.03!$B$96:$V$96)</f>
        <v>0</v>
      </c>
      <c r="P21" s="334">
        <f>SUM(B.03!$B$56:$V$56)+SUM(B.03!$B$97:$V$97)</f>
        <v>0</v>
      </c>
      <c r="Q21" s="334">
        <f>SUM(B.03!$B$57:$V$57)+SUM(B.03!$B$98:$V$98)</f>
        <v>0</v>
      </c>
      <c r="R21" s="334">
        <f>SUM(B.03!$B$58:$V$58)+SUM(B.03!$B$99:$V$99)</f>
        <v>0</v>
      </c>
      <c r="S21" s="334">
        <f>SUM(B.03!$B$59:$V$59)+SUM(B.03!$B$100:$V$100)</f>
        <v>0</v>
      </c>
      <c r="T21" s="334">
        <f>SUM(B.03!$B$60:$V$60)+SUM(B.03!$B$101:$V$101)</f>
        <v>0</v>
      </c>
      <c r="U21" s="339"/>
      <c r="V21" s="322"/>
      <c r="W21" s="322"/>
      <c r="X21" s="333"/>
      <c r="Y21" s="283">
        <f t="shared" si="4"/>
        <v>257701.78824549395</v>
      </c>
      <c r="Z21" s="324"/>
      <c r="AA21" s="75">
        <f>SUM(G21:T21)-SUM(B.03!B47:V60)-SUM(B.03!B88:V101)</f>
        <v>0</v>
      </c>
      <c r="AB21" s="76"/>
      <c r="AD21" s="76"/>
      <c r="AE21" s="76"/>
      <c r="AG21" s="75"/>
      <c r="AH21" s="73"/>
      <c r="AI21" s="78"/>
      <c r="AJ21" s="78"/>
      <c r="AK21" s="78"/>
      <c r="AL21" s="73"/>
      <c r="AM21" s="75"/>
      <c r="AN21" s="79"/>
    </row>
    <row r="22" spans="2:40" x14ac:dyDescent="0.3">
      <c r="B22" s="319" t="str">
        <f>MID($B$17,1,1)&amp;".04"</f>
        <v>B.04</v>
      </c>
      <c r="C22" s="338" t="s">
        <v>118</v>
      </c>
      <c r="D22" s="340"/>
      <c r="E22" s="169" t="s">
        <v>108</v>
      </c>
      <c r="F22" s="169"/>
      <c r="G22" s="336"/>
      <c r="H22" s="336"/>
      <c r="I22" s="336"/>
      <c r="J22" s="336"/>
      <c r="K22" s="336"/>
      <c r="L22" s="336"/>
      <c r="M22" s="336"/>
      <c r="N22" s="336"/>
      <c r="O22" s="336"/>
      <c r="P22" s="336"/>
      <c r="Q22" s="336"/>
      <c r="R22" s="336"/>
      <c r="S22" s="336"/>
      <c r="T22" s="336"/>
      <c r="U22" s="339"/>
      <c r="V22" s="322"/>
      <c r="W22" s="322"/>
      <c r="X22" s="333"/>
      <c r="Y22" s="283">
        <f t="shared" si="4"/>
        <v>0</v>
      </c>
      <c r="Z22" s="324"/>
      <c r="AA22" s="75"/>
      <c r="AB22" s="97"/>
      <c r="AC22" s="76"/>
      <c r="AD22" s="76"/>
      <c r="AE22" s="76"/>
      <c r="AG22" s="75"/>
      <c r="AH22" s="73"/>
      <c r="AI22" s="78"/>
      <c r="AJ22" s="78"/>
      <c r="AK22" s="78"/>
      <c r="AL22" s="73"/>
      <c r="AM22" s="75"/>
      <c r="AN22" s="79"/>
    </row>
    <row r="23" spans="2:40" x14ac:dyDescent="0.3">
      <c r="B23" s="319" t="str">
        <f>MID($B$17,1,1)&amp;".05"</f>
        <v>B.05</v>
      </c>
      <c r="C23" s="338" t="s">
        <v>119</v>
      </c>
      <c r="D23" s="171" t="s">
        <v>120</v>
      </c>
      <c r="E23" s="169" t="s">
        <v>108</v>
      </c>
      <c r="F23" s="169"/>
      <c r="G23" s="334">
        <f>SUM(B.05!B17:R17)</f>
        <v>0</v>
      </c>
      <c r="H23" s="334">
        <f>SUM(B.05!B18:R18)</f>
        <v>0</v>
      </c>
      <c r="I23" s="334">
        <f>SUM(B.05!B19:R19)</f>
        <v>0</v>
      </c>
      <c r="J23" s="334">
        <f>SUM(B.05!B20:R20)</f>
        <v>0</v>
      </c>
      <c r="K23" s="334">
        <f>SUM(B.05!B21:R21)</f>
        <v>0</v>
      </c>
      <c r="L23" s="334">
        <f>SUM(B.05!B22:R22)</f>
        <v>0</v>
      </c>
      <c r="M23" s="334">
        <f>SUM(B.05!B23:R23)</f>
        <v>0</v>
      </c>
      <c r="N23" s="334">
        <f>SUM(B.05!B24:R24)</f>
        <v>0</v>
      </c>
      <c r="O23" s="334">
        <f>SUM(B.05!B25:R25)</f>
        <v>0</v>
      </c>
      <c r="P23" s="334">
        <f>SUM(B.05!B26:R26)</f>
        <v>0</v>
      </c>
      <c r="Q23" s="334">
        <f>SUM(B.05!B27:R27)</f>
        <v>0</v>
      </c>
      <c r="R23" s="334">
        <f>SUM(B.05!B28:R28)</f>
        <v>0</v>
      </c>
      <c r="S23" s="334">
        <f>SUM(B.05!B29:R29)</f>
        <v>0</v>
      </c>
      <c r="T23" s="334">
        <f>SUM(B.05!B30:R30)</f>
        <v>0</v>
      </c>
      <c r="U23" s="339"/>
      <c r="V23" s="322"/>
      <c r="W23" s="322"/>
      <c r="X23" s="333"/>
      <c r="Y23" s="283">
        <f>SUM(G23:T23)</f>
        <v>0</v>
      </c>
      <c r="Z23" s="324"/>
      <c r="AA23" s="79">
        <f>SUM(G23:T23)-SUM(B.05!B17:R30)</f>
        <v>0</v>
      </c>
      <c r="AB23" s="100"/>
      <c r="AC23" s="100"/>
      <c r="AD23" s="100"/>
    </row>
    <row r="24" spans="2:40" x14ac:dyDescent="0.3">
      <c r="B24" s="319" t="str">
        <f>MID($B$17,1,1)&amp;".06"</f>
        <v>B.06</v>
      </c>
      <c r="C24" s="385" t="s">
        <v>341</v>
      </c>
      <c r="D24" s="171" t="s">
        <v>121</v>
      </c>
      <c r="E24" s="169" t="s">
        <v>108</v>
      </c>
      <c r="F24" s="169"/>
      <c r="G24" s="334">
        <f>SUM(B.06!B14:R14)</f>
        <v>0</v>
      </c>
      <c r="H24" s="334">
        <f>SUM(B.06!B15:R15)</f>
        <v>0</v>
      </c>
      <c r="I24" s="334">
        <f>SUM(B.06!B16:R16)</f>
        <v>0</v>
      </c>
      <c r="J24" s="334">
        <f>SUM(B.06!B17:R17)</f>
        <v>0</v>
      </c>
      <c r="K24" s="334">
        <f>SUM(B.06!B18:R18)</f>
        <v>0</v>
      </c>
      <c r="L24" s="334">
        <f>SUM(B.06!B19:R19)</f>
        <v>0</v>
      </c>
      <c r="M24" s="334">
        <f>SUM(B.06!B20:R20)</f>
        <v>0</v>
      </c>
      <c r="N24" s="334">
        <f>SUM(B.06!B21:R21)</f>
        <v>0</v>
      </c>
      <c r="O24" s="334">
        <f>SUM(B.06!B22:R22)</f>
        <v>0</v>
      </c>
      <c r="P24" s="334">
        <f>SUM(B.06!B23:R23)</f>
        <v>0</v>
      </c>
      <c r="Q24" s="334">
        <f>SUM(B.06!B24:R24)</f>
        <v>0</v>
      </c>
      <c r="R24" s="334">
        <f>SUM(B.06!B25:R25)</f>
        <v>0</v>
      </c>
      <c r="S24" s="334">
        <f>SUM(B.06!B26:R26)</f>
        <v>0</v>
      </c>
      <c r="T24" s="334">
        <f>SUM(B.06!B27:R27)</f>
        <v>0</v>
      </c>
      <c r="U24" s="339"/>
      <c r="V24" s="322"/>
      <c r="W24" s="322"/>
      <c r="X24" s="333"/>
      <c r="Y24" s="283">
        <f t="shared" si="4"/>
        <v>0</v>
      </c>
      <c r="Z24" s="324"/>
      <c r="AA24" s="79">
        <f>SUM(G24:T24)-SUM(B.06!B14:R27)</f>
        <v>0</v>
      </c>
    </row>
    <row r="25" spans="2:40" x14ac:dyDescent="0.3">
      <c r="B25" s="319" t="str">
        <f>MID($B$17,1,1)&amp;".07"</f>
        <v>B.07</v>
      </c>
      <c r="C25" s="338" t="s">
        <v>122</v>
      </c>
      <c r="D25" s="171" t="s">
        <v>123</v>
      </c>
      <c r="E25" s="341" t="s">
        <v>105</v>
      </c>
      <c r="F25" s="341"/>
      <c r="G25" s="334">
        <f>B.07!$O$10</f>
        <v>0</v>
      </c>
      <c r="H25" s="334">
        <f>B.07!$O$11</f>
        <v>0</v>
      </c>
      <c r="I25" s="334">
        <f>B.07!$O$12</f>
        <v>0</v>
      </c>
      <c r="J25" s="334">
        <f>B.07!$O$13</f>
        <v>0</v>
      </c>
      <c r="K25" s="334">
        <f>B.07!$O$14</f>
        <v>0</v>
      </c>
      <c r="L25" s="334">
        <f>B.07!$O$15</f>
        <v>0</v>
      </c>
      <c r="M25" s="334">
        <f>B.07!$O$16</f>
        <v>0</v>
      </c>
      <c r="N25" s="334">
        <f>B.07!$O$17</f>
        <v>0</v>
      </c>
      <c r="O25" s="334">
        <f>B.07!$O$18</f>
        <v>0</v>
      </c>
      <c r="P25" s="334">
        <f>B.07!$O$19</f>
        <v>0</v>
      </c>
      <c r="Q25" s="334">
        <f>B.07!$O$20</f>
        <v>0</v>
      </c>
      <c r="R25" s="334">
        <f>B.07!$O$21</f>
        <v>0</v>
      </c>
      <c r="S25" s="334">
        <f>B.07!$O$22</f>
        <v>0</v>
      </c>
      <c r="T25" s="334">
        <f>B.07!$O$23</f>
        <v>0</v>
      </c>
      <c r="U25" s="339"/>
      <c r="V25" s="322"/>
      <c r="W25" s="322"/>
      <c r="X25" s="333"/>
      <c r="Y25" s="283">
        <f>SUM(G25:T25)</f>
        <v>0</v>
      </c>
      <c r="Z25" s="324"/>
      <c r="AA25" s="79">
        <f>SUM(G25:T25)-B.07!O25</f>
        <v>0</v>
      </c>
      <c r="AB25" s="124"/>
      <c r="AD25" s="100"/>
    </row>
    <row r="26" spans="2:40" x14ac:dyDescent="0.3">
      <c r="B26" s="319" t="str">
        <f>MID($B$17,1,1)&amp;".08"</f>
        <v>B.08</v>
      </c>
      <c r="C26" s="338" t="s">
        <v>124</v>
      </c>
      <c r="D26" s="172"/>
      <c r="E26" s="169" t="s">
        <v>108</v>
      </c>
      <c r="F26" s="169"/>
      <c r="G26" s="336"/>
      <c r="H26" s="336"/>
      <c r="I26" s="336"/>
      <c r="J26" s="336"/>
      <c r="K26" s="336"/>
      <c r="L26" s="336"/>
      <c r="M26" s="336"/>
      <c r="N26" s="336"/>
      <c r="O26" s="336"/>
      <c r="P26" s="336"/>
      <c r="Q26" s="336"/>
      <c r="R26" s="336"/>
      <c r="S26" s="336"/>
      <c r="T26" s="336"/>
      <c r="U26" s="339"/>
      <c r="V26" s="322"/>
      <c r="W26" s="322"/>
      <c r="X26" s="333"/>
      <c r="Y26" s="283">
        <f t="shared" si="4"/>
        <v>0</v>
      </c>
      <c r="Z26" s="324"/>
      <c r="AA26" s="79"/>
      <c r="AB26" s="124"/>
      <c r="AC26" s="79"/>
      <c r="AD26" s="100"/>
    </row>
    <row r="27" spans="2:40" x14ac:dyDescent="0.3">
      <c r="B27" s="319" t="str">
        <f>MID($B$17,1,1)&amp;".09"</f>
        <v>B.09</v>
      </c>
      <c r="C27" s="338" t="s">
        <v>125</v>
      </c>
      <c r="D27" s="340"/>
      <c r="E27" s="341" t="s">
        <v>105</v>
      </c>
      <c r="F27" s="341"/>
      <c r="G27" s="336"/>
      <c r="H27" s="336"/>
      <c r="I27" s="336"/>
      <c r="J27" s="336"/>
      <c r="K27" s="336"/>
      <c r="L27" s="336"/>
      <c r="M27" s="336"/>
      <c r="N27" s="336"/>
      <c r="O27" s="336"/>
      <c r="P27" s="336"/>
      <c r="Q27" s="336"/>
      <c r="R27" s="336"/>
      <c r="S27" s="336"/>
      <c r="T27" s="336"/>
      <c r="U27" s="339"/>
      <c r="V27" s="322"/>
      <c r="W27" s="322"/>
      <c r="X27" s="333"/>
      <c r="Y27" s="283">
        <f>SUM(G27:T27)</f>
        <v>0</v>
      </c>
      <c r="Z27" s="324"/>
      <c r="AA27" s="101"/>
      <c r="AB27" s="76"/>
      <c r="AC27" s="76"/>
      <c r="AD27" s="76"/>
      <c r="AE27" s="76"/>
    </row>
    <row r="28" spans="2:40" x14ac:dyDescent="0.3">
      <c r="B28" s="319" t="str">
        <f>MID($B$17,1,1)&amp;".10"</f>
        <v>B.10</v>
      </c>
      <c r="C28" s="338" t="s">
        <v>126</v>
      </c>
      <c r="D28" s="340"/>
      <c r="E28" s="341" t="s">
        <v>105</v>
      </c>
      <c r="F28" s="341"/>
      <c r="G28" s="336"/>
      <c r="H28" s="336"/>
      <c r="I28" s="336"/>
      <c r="J28" s="336"/>
      <c r="K28" s="336"/>
      <c r="L28" s="336"/>
      <c r="M28" s="336"/>
      <c r="N28" s="336"/>
      <c r="O28" s="336"/>
      <c r="P28" s="336"/>
      <c r="Q28" s="336"/>
      <c r="R28" s="336"/>
      <c r="S28" s="336"/>
      <c r="T28" s="336"/>
      <c r="U28" s="339"/>
      <c r="V28" s="322"/>
      <c r="W28" s="322"/>
      <c r="X28" s="333"/>
      <c r="Y28" s="283">
        <f>SUM(G28:T28)</f>
        <v>0</v>
      </c>
      <c r="Z28" s="324"/>
      <c r="AA28" s="101"/>
      <c r="AB28" s="76"/>
      <c r="AC28" s="76"/>
      <c r="AD28" s="76"/>
      <c r="AE28" s="76"/>
    </row>
    <row r="29" spans="2:40" x14ac:dyDescent="0.3">
      <c r="B29" s="319" t="str">
        <f>MID($B$17,1,1)&amp;".11"</f>
        <v>B.11</v>
      </c>
      <c r="C29" s="338" t="s">
        <v>127</v>
      </c>
      <c r="D29" s="340"/>
      <c r="E29" s="341" t="s">
        <v>105</v>
      </c>
      <c r="F29" s="341"/>
      <c r="G29" s="336"/>
      <c r="H29" s="336"/>
      <c r="I29" s="336"/>
      <c r="J29" s="336"/>
      <c r="K29" s="336"/>
      <c r="L29" s="336"/>
      <c r="M29" s="336"/>
      <c r="N29" s="336"/>
      <c r="O29" s="336"/>
      <c r="P29" s="336"/>
      <c r="Q29" s="336"/>
      <c r="R29" s="336"/>
      <c r="S29" s="336"/>
      <c r="T29" s="336"/>
      <c r="U29" s="339"/>
      <c r="V29" s="322"/>
      <c r="W29" s="322"/>
      <c r="X29" s="333"/>
      <c r="Y29" s="283">
        <f t="shared" si="4"/>
        <v>0</v>
      </c>
      <c r="Z29" s="324"/>
      <c r="AA29" s="101"/>
      <c r="AB29" s="76"/>
      <c r="AC29" s="76"/>
      <c r="AD29" s="76"/>
      <c r="AE29" s="76"/>
    </row>
    <row r="30" spans="2:40" x14ac:dyDescent="0.3">
      <c r="B30" s="319" t="str">
        <f>MID($B$17,1,1)&amp;".12"</f>
        <v>B.12</v>
      </c>
      <c r="C30" s="338" t="s">
        <v>128</v>
      </c>
      <c r="D30" s="340"/>
      <c r="E30" s="341" t="s">
        <v>105</v>
      </c>
      <c r="F30" s="341"/>
      <c r="G30" s="336"/>
      <c r="H30" s="336"/>
      <c r="I30" s="336"/>
      <c r="J30" s="336"/>
      <c r="K30" s="336"/>
      <c r="L30" s="336"/>
      <c r="M30" s="336"/>
      <c r="N30" s="336"/>
      <c r="O30" s="336"/>
      <c r="P30" s="336"/>
      <c r="Q30" s="336"/>
      <c r="R30" s="336"/>
      <c r="S30" s="336"/>
      <c r="T30" s="336"/>
      <c r="U30" s="339"/>
      <c r="V30" s="322"/>
      <c r="W30" s="322"/>
      <c r="X30" s="333"/>
      <c r="Y30" s="283">
        <f t="shared" si="4"/>
        <v>0</v>
      </c>
      <c r="Z30" s="324"/>
    </row>
    <row r="31" spans="2:40" x14ac:dyDescent="0.3">
      <c r="B31" s="319" t="str">
        <f>MID($B$17,1,1)&amp;".13"</f>
        <v>B.13</v>
      </c>
      <c r="C31" s="338" t="s">
        <v>129</v>
      </c>
      <c r="D31" s="340"/>
      <c r="E31" s="341" t="s">
        <v>105</v>
      </c>
      <c r="F31" s="341"/>
      <c r="G31" s="336"/>
      <c r="H31" s="336"/>
      <c r="I31" s="336"/>
      <c r="J31" s="336"/>
      <c r="K31" s="336"/>
      <c r="L31" s="336"/>
      <c r="M31" s="336"/>
      <c r="N31" s="336"/>
      <c r="O31" s="336"/>
      <c r="P31" s="336"/>
      <c r="Q31" s="336"/>
      <c r="R31" s="336"/>
      <c r="S31" s="336"/>
      <c r="T31" s="336"/>
      <c r="U31" s="339"/>
      <c r="V31" s="322"/>
      <c r="W31" s="322"/>
      <c r="X31" s="333"/>
      <c r="Y31" s="283">
        <f t="shared" si="4"/>
        <v>0</v>
      </c>
      <c r="Z31" s="324"/>
      <c r="AA31" s="80"/>
      <c r="AB31" s="80"/>
      <c r="AC31" s="80"/>
      <c r="AD31" s="80"/>
      <c r="AE31" s="80"/>
    </row>
    <row r="32" spans="2:40" x14ac:dyDescent="0.3">
      <c r="B32" s="319" t="str">
        <f>MID($B$17,1,1)&amp;".14"</f>
        <v>B.14</v>
      </c>
      <c r="C32" s="338" t="s">
        <v>130</v>
      </c>
      <c r="D32" s="340"/>
      <c r="E32" s="341" t="s">
        <v>105</v>
      </c>
      <c r="F32" s="341"/>
      <c r="G32" s="336"/>
      <c r="H32" s="336"/>
      <c r="I32" s="336"/>
      <c r="J32" s="336"/>
      <c r="K32" s="336"/>
      <c r="L32" s="336"/>
      <c r="M32" s="336"/>
      <c r="N32" s="336"/>
      <c r="O32" s="336"/>
      <c r="P32" s="336"/>
      <c r="Q32" s="336"/>
      <c r="R32" s="336"/>
      <c r="S32" s="336"/>
      <c r="T32" s="336"/>
      <c r="U32" s="339"/>
      <c r="V32" s="322"/>
      <c r="W32" s="322"/>
      <c r="X32" s="333"/>
      <c r="Y32" s="283">
        <f>SUM(G32:T32)</f>
        <v>0</v>
      </c>
      <c r="Z32" s="324"/>
      <c r="AD32" s="100"/>
    </row>
    <row r="33" spans="2:40" x14ac:dyDescent="0.3">
      <c r="B33" s="319"/>
      <c r="C33" s="165"/>
      <c r="D33" s="165"/>
      <c r="E33" s="256"/>
      <c r="F33" s="256"/>
      <c r="G33" s="165"/>
      <c r="H33" s="165"/>
      <c r="I33" s="165"/>
      <c r="J33" s="165"/>
      <c r="K33" s="165"/>
      <c r="L33" s="165"/>
      <c r="M33" s="165"/>
      <c r="N33" s="165"/>
      <c r="O33" s="165"/>
      <c r="P33" s="165"/>
      <c r="Q33" s="165"/>
      <c r="R33" s="165"/>
      <c r="S33" s="165"/>
      <c r="T33" s="165"/>
      <c r="U33" s="335"/>
      <c r="V33" s="322"/>
      <c r="W33" s="322"/>
      <c r="X33" s="333"/>
      <c r="Y33" s="184"/>
      <c r="Z33" s="324"/>
      <c r="AA33" s="75"/>
      <c r="AB33" s="76"/>
      <c r="AC33" s="76"/>
      <c r="AD33" s="77"/>
      <c r="AE33" s="76"/>
      <c r="AG33" s="75"/>
      <c r="AH33" s="73"/>
      <c r="AI33" s="78"/>
      <c r="AJ33" s="78"/>
      <c r="AK33" s="78"/>
      <c r="AL33" s="73"/>
      <c r="AM33" s="75"/>
      <c r="AN33" s="79"/>
    </row>
    <row r="34" spans="2:40" ht="17.399999999999999" x14ac:dyDescent="0.45">
      <c r="B34" s="164" t="s">
        <v>131</v>
      </c>
      <c r="C34" s="173" t="s">
        <v>132</v>
      </c>
      <c r="D34" s="340"/>
      <c r="E34" s="342"/>
      <c r="F34" s="342"/>
      <c r="G34" s="166">
        <f>SUM(G35:G37)</f>
        <v>0</v>
      </c>
      <c r="H34" s="166">
        <f t="shared" ref="H34:T34" si="5">SUM(H35:H37)</f>
        <v>0</v>
      </c>
      <c r="I34" s="166">
        <f t="shared" si="5"/>
        <v>0</v>
      </c>
      <c r="J34" s="166">
        <f t="shared" si="5"/>
        <v>0</v>
      </c>
      <c r="K34" s="166">
        <f t="shared" si="5"/>
        <v>0</v>
      </c>
      <c r="L34" s="166">
        <f t="shared" si="5"/>
        <v>0</v>
      </c>
      <c r="M34" s="166">
        <f t="shared" ref="M34:Q34" si="6">SUM(M35:M37)</f>
        <v>0</v>
      </c>
      <c r="N34" s="166">
        <f t="shared" si="6"/>
        <v>0</v>
      </c>
      <c r="O34" s="166">
        <f t="shared" si="6"/>
        <v>0</v>
      </c>
      <c r="P34" s="166">
        <f t="shared" si="6"/>
        <v>0</v>
      </c>
      <c r="Q34" s="166">
        <f t="shared" si="6"/>
        <v>0</v>
      </c>
      <c r="R34" s="166">
        <f t="shared" si="5"/>
        <v>0</v>
      </c>
      <c r="S34" s="166">
        <f t="shared" si="5"/>
        <v>0</v>
      </c>
      <c r="T34" s="166">
        <f t="shared" si="5"/>
        <v>0</v>
      </c>
      <c r="U34" s="335"/>
      <c r="V34" s="322"/>
      <c r="W34" s="322"/>
      <c r="X34" s="333"/>
      <c r="Y34" s="284">
        <f>SUM(G34:T34)</f>
        <v>0</v>
      </c>
      <c r="Z34" s="324"/>
      <c r="AA34" s="102"/>
    </row>
    <row r="35" spans="2:40" x14ac:dyDescent="0.3">
      <c r="B35" s="319"/>
      <c r="C35" s="338"/>
      <c r="D35" s="340"/>
      <c r="E35" s="342"/>
      <c r="F35" s="342"/>
      <c r="G35" s="340"/>
      <c r="H35" s="340"/>
      <c r="I35" s="340"/>
      <c r="J35" s="340"/>
      <c r="K35" s="340"/>
      <c r="L35" s="340"/>
      <c r="M35" s="340"/>
      <c r="N35" s="340"/>
      <c r="O35" s="340"/>
      <c r="P35" s="340"/>
      <c r="Q35" s="340"/>
      <c r="R35" s="340"/>
      <c r="S35" s="340"/>
      <c r="T35" s="340"/>
      <c r="U35" s="335"/>
      <c r="V35" s="322"/>
      <c r="W35" s="322"/>
      <c r="X35" s="333"/>
      <c r="Y35" s="184"/>
      <c r="Z35" s="324"/>
    </row>
    <row r="36" spans="2:40" x14ac:dyDescent="0.3">
      <c r="B36" s="319" t="str">
        <f>MID($B$34,1,1)&amp;".01"</f>
        <v>C.01</v>
      </c>
      <c r="C36" s="338" t="s">
        <v>133</v>
      </c>
      <c r="D36" s="322"/>
      <c r="E36" s="341" t="s">
        <v>105</v>
      </c>
      <c r="F36" s="341"/>
      <c r="G36" s="336"/>
      <c r="H36" s="336"/>
      <c r="I36" s="336"/>
      <c r="J36" s="336"/>
      <c r="K36" s="336"/>
      <c r="L36" s="336"/>
      <c r="M36" s="336"/>
      <c r="N36" s="336"/>
      <c r="O36" s="336"/>
      <c r="P36" s="336"/>
      <c r="Q36" s="336"/>
      <c r="R36" s="336"/>
      <c r="S36" s="336"/>
      <c r="T36" s="336"/>
      <c r="U36" s="339"/>
      <c r="V36" s="322"/>
      <c r="W36" s="322"/>
      <c r="X36" s="333"/>
      <c r="Y36" s="283">
        <f>SUM(G36:T36)</f>
        <v>0</v>
      </c>
      <c r="Z36" s="324"/>
      <c r="AA36" s="103"/>
    </row>
    <row r="37" spans="2:40" x14ac:dyDescent="0.3">
      <c r="B37" s="319"/>
      <c r="C37" s="338"/>
      <c r="D37" s="340"/>
      <c r="E37" s="342"/>
      <c r="F37" s="342"/>
      <c r="G37" s="340"/>
      <c r="H37" s="340"/>
      <c r="I37" s="340"/>
      <c r="J37" s="340"/>
      <c r="K37" s="340"/>
      <c r="L37" s="340"/>
      <c r="M37" s="340"/>
      <c r="N37" s="340"/>
      <c r="O37" s="340"/>
      <c r="P37" s="340"/>
      <c r="Q37" s="340"/>
      <c r="R37" s="340"/>
      <c r="S37" s="340"/>
      <c r="T37" s="340"/>
      <c r="U37" s="335"/>
      <c r="V37" s="322"/>
      <c r="W37" s="322"/>
      <c r="X37" s="333"/>
      <c r="Y37" s="184"/>
      <c r="Z37" s="324"/>
    </row>
    <row r="38" spans="2:40" x14ac:dyDescent="0.3">
      <c r="B38" s="319"/>
      <c r="C38" s="174" t="s">
        <v>134</v>
      </c>
      <c r="D38" s="322"/>
      <c r="E38" s="330"/>
      <c r="F38" s="330"/>
      <c r="G38" s="175">
        <v>2028</v>
      </c>
      <c r="H38" s="175">
        <v>2029</v>
      </c>
      <c r="I38" s="175">
        <v>2030</v>
      </c>
      <c r="J38" s="175">
        <v>2031</v>
      </c>
      <c r="K38" s="175">
        <v>2032</v>
      </c>
      <c r="L38" s="175">
        <v>2033</v>
      </c>
      <c r="M38" s="175">
        <v>2034</v>
      </c>
      <c r="N38" s="175">
        <v>2035</v>
      </c>
      <c r="O38" s="175">
        <v>2036</v>
      </c>
      <c r="P38" s="175">
        <v>2037</v>
      </c>
      <c r="Q38" s="175">
        <v>2038</v>
      </c>
      <c r="R38" s="175">
        <v>2039</v>
      </c>
      <c r="S38" s="175">
        <v>2040</v>
      </c>
      <c r="T38" s="175">
        <v>2041</v>
      </c>
      <c r="U38" s="170"/>
      <c r="V38" s="322"/>
      <c r="W38" s="322"/>
      <c r="X38" s="333"/>
      <c r="Y38" s="285" t="s">
        <v>96</v>
      </c>
      <c r="Z38" s="324"/>
    </row>
    <row r="39" spans="2:40" x14ac:dyDescent="0.3">
      <c r="B39" s="319"/>
      <c r="C39" s="174"/>
      <c r="D39" s="165"/>
      <c r="E39" s="256"/>
      <c r="F39" s="256"/>
      <c r="G39" s="322"/>
      <c r="H39" s="322"/>
      <c r="I39" s="322"/>
      <c r="J39" s="322"/>
      <c r="K39" s="322"/>
      <c r="L39" s="322"/>
      <c r="M39" s="322"/>
      <c r="N39" s="322"/>
      <c r="O39" s="322"/>
      <c r="P39" s="322"/>
      <c r="Q39" s="322"/>
      <c r="R39" s="322"/>
      <c r="S39" s="322"/>
      <c r="T39" s="322"/>
      <c r="U39" s="335"/>
      <c r="V39" s="322"/>
      <c r="W39" s="322"/>
      <c r="X39" s="333"/>
      <c r="Y39" s="184"/>
      <c r="Z39" s="324"/>
    </row>
    <row r="40" spans="2:40" ht="17.399999999999999" x14ac:dyDescent="0.45">
      <c r="B40" s="164" t="s">
        <v>135</v>
      </c>
      <c r="C40" s="165" t="s">
        <v>136</v>
      </c>
      <c r="D40" s="165"/>
      <c r="E40" s="256"/>
      <c r="F40" s="256"/>
      <c r="G40" s="166">
        <f t="shared" ref="G40:T40" si="7">SUM(G42:G44)</f>
        <v>0</v>
      </c>
      <c r="H40" s="166">
        <f t="shared" si="7"/>
        <v>0</v>
      </c>
      <c r="I40" s="166">
        <f t="shared" si="7"/>
        <v>0</v>
      </c>
      <c r="J40" s="166">
        <f t="shared" si="7"/>
        <v>0</v>
      </c>
      <c r="K40" s="166">
        <f t="shared" si="7"/>
        <v>0</v>
      </c>
      <c r="L40" s="166">
        <f t="shared" si="7"/>
        <v>0</v>
      </c>
      <c r="M40" s="166">
        <f t="shared" ref="M40:Q40" si="8">SUM(M42:M44)</f>
        <v>0</v>
      </c>
      <c r="N40" s="166">
        <f t="shared" si="8"/>
        <v>0</v>
      </c>
      <c r="O40" s="166">
        <f t="shared" si="8"/>
        <v>0</v>
      </c>
      <c r="P40" s="166">
        <f t="shared" si="8"/>
        <v>0</v>
      </c>
      <c r="Q40" s="166">
        <f t="shared" si="8"/>
        <v>0</v>
      </c>
      <c r="R40" s="166">
        <f t="shared" si="7"/>
        <v>0</v>
      </c>
      <c r="S40" s="166">
        <f t="shared" si="7"/>
        <v>0</v>
      </c>
      <c r="T40" s="166">
        <f t="shared" si="7"/>
        <v>0</v>
      </c>
      <c r="U40" s="335"/>
      <c r="V40" s="322"/>
      <c r="W40" s="322"/>
      <c r="X40" s="333"/>
      <c r="Y40" s="284">
        <f>SUM(G40:T40)</f>
        <v>0</v>
      </c>
      <c r="Z40" s="324"/>
    </row>
    <row r="41" spans="2:40" x14ac:dyDescent="0.3">
      <c r="B41" s="319"/>
      <c r="C41" s="174"/>
      <c r="D41" s="165"/>
      <c r="E41" s="256"/>
      <c r="F41" s="256"/>
      <c r="G41" s="322"/>
      <c r="H41" s="322"/>
      <c r="I41" s="322"/>
      <c r="J41" s="322"/>
      <c r="K41" s="322"/>
      <c r="L41" s="322"/>
      <c r="M41" s="322"/>
      <c r="N41" s="322"/>
      <c r="O41" s="322"/>
      <c r="P41" s="322"/>
      <c r="Q41" s="322"/>
      <c r="R41" s="322"/>
      <c r="S41" s="322"/>
      <c r="T41" s="322"/>
      <c r="U41" s="335"/>
      <c r="V41" s="322"/>
      <c r="W41" s="322"/>
      <c r="X41" s="333"/>
      <c r="Y41" s="184"/>
      <c r="Z41" s="324"/>
    </row>
    <row r="42" spans="2:40" x14ac:dyDescent="0.3">
      <c r="B42" s="319" t="str">
        <f>MID($B$40,1,1)&amp;".01"</f>
        <v>D.01</v>
      </c>
      <c r="C42" s="386" t="s">
        <v>342</v>
      </c>
      <c r="D42" s="176" t="s">
        <v>137</v>
      </c>
      <c r="E42" s="341" t="s">
        <v>108</v>
      </c>
      <c r="F42" s="341"/>
      <c r="G42" s="334">
        <f>D.01!B7</f>
        <v>0</v>
      </c>
      <c r="H42" s="334">
        <f>D.01!C7</f>
        <v>0</v>
      </c>
      <c r="I42" s="334">
        <f>D.01!D7</f>
        <v>0</v>
      </c>
      <c r="J42" s="334">
        <f>D.01!E7</f>
        <v>0</v>
      </c>
      <c r="K42" s="334">
        <f>D.01!F7</f>
        <v>0</v>
      </c>
      <c r="L42" s="334">
        <f>D.01!G7</f>
        <v>0</v>
      </c>
      <c r="M42" s="334">
        <f>D.01!H7</f>
        <v>0</v>
      </c>
      <c r="N42" s="334">
        <f>D.01!I7</f>
        <v>0</v>
      </c>
      <c r="O42" s="334">
        <f>D.01!J7</f>
        <v>0</v>
      </c>
      <c r="P42" s="334">
        <f>D.01!K7</f>
        <v>0</v>
      </c>
      <c r="Q42" s="334">
        <f>D.01!L7</f>
        <v>0</v>
      </c>
      <c r="R42" s="334">
        <f>D.01!M7</f>
        <v>0</v>
      </c>
      <c r="S42" s="334">
        <f>D.01!N7</f>
        <v>0</v>
      </c>
      <c r="T42" s="334">
        <f>D.01!O7</f>
        <v>0</v>
      </c>
      <c r="U42" s="335"/>
      <c r="V42" s="322"/>
      <c r="W42" s="322"/>
      <c r="X42" s="333"/>
      <c r="Y42" s="283">
        <f>SUM(G42:T42)</f>
        <v>0</v>
      </c>
      <c r="Z42" s="324"/>
      <c r="AA42" s="79">
        <f>SUM(G42:T42)-SUM(D.01!B7:O7)</f>
        <v>0</v>
      </c>
    </row>
    <row r="43" spans="2:40" x14ac:dyDescent="0.3">
      <c r="B43" s="319" t="str">
        <f>MID($B$40,1,1)&amp;".02"</f>
        <v>D.02</v>
      </c>
      <c r="C43" s="322" t="s">
        <v>138</v>
      </c>
      <c r="D43" s="176" t="s">
        <v>139</v>
      </c>
      <c r="E43" s="341" t="s">
        <v>108</v>
      </c>
      <c r="F43" s="341"/>
      <c r="G43" s="334">
        <f>D.02!B7</f>
        <v>0</v>
      </c>
      <c r="H43" s="334">
        <f>D.02!C7</f>
        <v>0</v>
      </c>
      <c r="I43" s="334">
        <f>D.02!D7</f>
        <v>0</v>
      </c>
      <c r="J43" s="334">
        <f>D.02!E7</f>
        <v>0</v>
      </c>
      <c r="K43" s="334">
        <f>D.02!F7</f>
        <v>0</v>
      </c>
      <c r="L43" s="334">
        <f>D.02!G7</f>
        <v>0</v>
      </c>
      <c r="M43" s="334">
        <f>D.02!H7</f>
        <v>0</v>
      </c>
      <c r="N43" s="334">
        <f>D.02!I7</f>
        <v>0</v>
      </c>
      <c r="O43" s="334">
        <f>D.02!J7</f>
        <v>0</v>
      </c>
      <c r="P43" s="334">
        <f>D.02!K7</f>
        <v>0</v>
      </c>
      <c r="Q43" s="334">
        <f>D.02!L7</f>
        <v>0</v>
      </c>
      <c r="R43" s="334">
        <f>D.02!M7</f>
        <v>0</v>
      </c>
      <c r="S43" s="334">
        <f>D.02!N7</f>
        <v>0</v>
      </c>
      <c r="T43" s="334">
        <f>D.02!O7</f>
        <v>0</v>
      </c>
      <c r="U43" s="339"/>
      <c r="V43" s="322"/>
      <c r="W43" s="322"/>
      <c r="X43" s="333"/>
      <c r="Y43" s="283">
        <f>SUM(G43:T43)</f>
        <v>0</v>
      </c>
      <c r="Z43" s="324"/>
      <c r="AA43" s="79">
        <f>SUM(G43:T43)-SUM(D.02!B7:O7)</f>
        <v>0</v>
      </c>
      <c r="AB43" s="257"/>
    </row>
    <row r="44" spans="2:40" x14ac:dyDescent="0.3">
      <c r="B44" s="319" t="str">
        <f>MID($B$40,1,1)&amp;".03"</f>
        <v>D.03</v>
      </c>
      <c r="C44" s="322" t="s">
        <v>140</v>
      </c>
      <c r="D44" s="176"/>
      <c r="E44" s="341" t="s">
        <v>108</v>
      </c>
      <c r="F44" s="341"/>
      <c r="G44" s="336"/>
      <c r="H44" s="336"/>
      <c r="I44" s="336"/>
      <c r="J44" s="336"/>
      <c r="K44" s="336"/>
      <c r="L44" s="336"/>
      <c r="M44" s="336"/>
      <c r="N44" s="336"/>
      <c r="O44" s="336"/>
      <c r="P44" s="336"/>
      <c r="Q44" s="336"/>
      <c r="R44" s="336"/>
      <c r="S44" s="336"/>
      <c r="T44" s="336"/>
      <c r="U44" s="339"/>
      <c r="V44" s="322"/>
      <c r="W44" s="322"/>
      <c r="X44" s="333"/>
      <c r="Y44" s="283">
        <f>SUM(G44:T44)</f>
        <v>0</v>
      </c>
      <c r="Z44" s="324"/>
      <c r="AA44" s="79"/>
    </row>
    <row r="45" spans="2:40" x14ac:dyDescent="0.3">
      <c r="B45" s="319"/>
      <c r="C45" s="322"/>
      <c r="D45" s="322"/>
      <c r="E45" s="330"/>
      <c r="F45" s="330"/>
      <c r="G45" s="322"/>
      <c r="H45" s="322"/>
      <c r="I45" s="322"/>
      <c r="J45" s="322"/>
      <c r="K45" s="322"/>
      <c r="L45" s="322"/>
      <c r="M45" s="322"/>
      <c r="N45" s="322"/>
      <c r="O45" s="322"/>
      <c r="P45" s="322"/>
      <c r="Q45" s="322"/>
      <c r="R45" s="322"/>
      <c r="S45" s="322"/>
      <c r="T45" s="322"/>
      <c r="U45" s="339"/>
      <c r="V45" s="322"/>
      <c r="W45" s="322"/>
      <c r="X45" s="333"/>
      <c r="Y45" s="184"/>
      <c r="Z45" s="324"/>
    </row>
    <row r="46" spans="2:40" ht="17.399999999999999" x14ac:dyDescent="0.45">
      <c r="B46" s="164" t="s">
        <v>141</v>
      </c>
      <c r="C46" s="165" t="s">
        <v>142</v>
      </c>
      <c r="D46" s="322"/>
      <c r="E46" s="330"/>
      <c r="F46" s="330"/>
      <c r="G46" s="166">
        <f>SUM(G48:G57)</f>
        <v>274656.85652577988</v>
      </c>
      <c r="H46" s="166">
        <f t="shared" ref="H46:T46" si="9">SUM(H48:H57)</f>
        <v>228121.32</v>
      </c>
      <c r="I46" s="166">
        <f t="shared" si="9"/>
        <v>228121.32</v>
      </c>
      <c r="J46" s="166">
        <f t="shared" si="9"/>
        <v>228121.32</v>
      </c>
      <c r="K46" s="166">
        <f t="shared" si="9"/>
        <v>228746.30991780822</v>
      </c>
      <c r="L46" s="166">
        <f t="shared" si="9"/>
        <v>227496.33008219177</v>
      </c>
      <c r="M46" s="166">
        <f t="shared" ref="M46:Q46" si="10">SUM(M48:M57)</f>
        <v>378286.19712525664</v>
      </c>
      <c r="N46" s="166">
        <f t="shared" si="10"/>
        <v>0</v>
      </c>
      <c r="O46" s="166">
        <f t="shared" si="10"/>
        <v>0</v>
      </c>
      <c r="P46" s="166">
        <f t="shared" si="10"/>
        <v>0</v>
      </c>
      <c r="Q46" s="166">
        <f t="shared" si="10"/>
        <v>0</v>
      </c>
      <c r="R46" s="166">
        <f t="shared" si="9"/>
        <v>0</v>
      </c>
      <c r="S46" s="166">
        <f t="shared" si="9"/>
        <v>0</v>
      </c>
      <c r="T46" s="166">
        <f t="shared" si="9"/>
        <v>0</v>
      </c>
      <c r="U46" s="339"/>
      <c r="V46" s="322"/>
      <c r="W46" s="322"/>
      <c r="X46" s="333"/>
      <c r="Y46" s="284">
        <f>SUM(G46:T46)</f>
        <v>1793549.6536510368</v>
      </c>
      <c r="Z46" s="324"/>
    </row>
    <row r="47" spans="2:40" x14ac:dyDescent="0.3">
      <c r="B47" s="319"/>
      <c r="C47" s="322"/>
      <c r="D47" s="322"/>
      <c r="E47" s="330"/>
      <c r="F47" s="330"/>
      <c r="G47" s="322"/>
      <c r="H47" s="322"/>
      <c r="I47" s="322"/>
      <c r="J47" s="322"/>
      <c r="K47" s="322"/>
      <c r="L47" s="322"/>
      <c r="M47" s="322"/>
      <c r="N47" s="322"/>
      <c r="O47" s="322"/>
      <c r="P47" s="322"/>
      <c r="Q47" s="322"/>
      <c r="R47" s="322"/>
      <c r="S47" s="322"/>
      <c r="T47" s="322"/>
      <c r="U47" s="339"/>
      <c r="V47" s="322"/>
      <c r="W47" s="322"/>
      <c r="X47" s="333"/>
      <c r="Y47" s="184"/>
      <c r="Z47" s="324"/>
    </row>
    <row r="48" spans="2:40" x14ac:dyDescent="0.3">
      <c r="B48" s="319" t="str">
        <f>MID($B$46,1,1)&amp;".01"</f>
        <v>E.01</v>
      </c>
      <c r="C48" s="338" t="s">
        <v>143</v>
      </c>
      <c r="D48" s="176" t="s">
        <v>144</v>
      </c>
      <c r="E48" s="330" t="s">
        <v>108</v>
      </c>
      <c r="F48" s="330"/>
      <c r="G48" s="334">
        <f>SUM(E.01!$B$97:$I$97)</f>
        <v>274656.85652577988</v>
      </c>
      <c r="H48" s="334">
        <f>SUM(E.01!$B$98:$I$98)</f>
        <v>228121.32</v>
      </c>
      <c r="I48" s="334">
        <f>SUM(E.01!$B$99:$I$99)</f>
        <v>228121.32</v>
      </c>
      <c r="J48" s="334">
        <f>SUM(E.01!$B$100:$I$100)</f>
        <v>228121.32</v>
      </c>
      <c r="K48" s="334">
        <f>SUM(E.01!$B$101:$I$101)</f>
        <v>228746.30991780822</v>
      </c>
      <c r="L48" s="334">
        <f>SUM(E.01!$B$102:$I$102)</f>
        <v>227496.33008219177</v>
      </c>
      <c r="M48" s="334">
        <f>SUM(E.01!$B$103:$I$103)</f>
        <v>378286.19712525664</v>
      </c>
      <c r="N48" s="334">
        <f>SUM(E.01!$B$104:$I$104)</f>
        <v>0</v>
      </c>
      <c r="O48" s="334">
        <f>SUM(E.01!$B$105:$I$105)</f>
        <v>0</v>
      </c>
      <c r="P48" s="334">
        <f>SUM(E.01!$B$106:$I$106)</f>
        <v>0</v>
      </c>
      <c r="Q48" s="334">
        <f>SUM(E.01!$B$107:$I$107)</f>
        <v>0</v>
      </c>
      <c r="R48" s="334">
        <f>SUM(E.01!$B$108:$I$108)</f>
        <v>0</v>
      </c>
      <c r="S48" s="334">
        <f>SUM(E.01!$B$109:$I$109)</f>
        <v>0</v>
      </c>
      <c r="T48" s="334">
        <f>SUM(E.01!$B$110:$I$110)</f>
        <v>0</v>
      </c>
      <c r="U48" s="339"/>
      <c r="V48" s="322"/>
      <c r="W48" s="322"/>
      <c r="X48" s="333"/>
      <c r="Y48" s="283">
        <f t="shared" ref="Y48:Y60" si="11">SUM(G48:T48)</f>
        <v>1793549.6536510368</v>
      </c>
      <c r="Z48" s="324"/>
      <c r="AA48" s="79"/>
    </row>
    <row r="49" spans="2:28" x14ac:dyDescent="0.3">
      <c r="B49" s="319" t="str">
        <f>MID($B$46,1,1)&amp;".02"</f>
        <v>E.02</v>
      </c>
      <c r="C49" s="385" t="s">
        <v>343</v>
      </c>
      <c r="D49" s="176" t="s">
        <v>145</v>
      </c>
      <c r="E49" s="343" t="s">
        <v>108</v>
      </c>
      <c r="F49" s="343"/>
      <c r="G49" s="334">
        <f>SUM(E.02!$B$36:$O$36)</f>
        <v>0</v>
      </c>
      <c r="H49" s="334">
        <f>SUM(E.02!$B$37:$O$37)</f>
        <v>0</v>
      </c>
      <c r="I49" s="334">
        <f>SUM(E.02!$B$38:$O$38)</f>
        <v>0</v>
      </c>
      <c r="J49" s="334">
        <f>SUM(E.02!$B$39:$O$39)</f>
        <v>0</v>
      </c>
      <c r="K49" s="334">
        <f>SUM(E.02!$B$40:$O$40)</f>
        <v>0</v>
      </c>
      <c r="L49" s="334">
        <f>SUM(E.02!$B$41:$O$41)</f>
        <v>0</v>
      </c>
      <c r="M49" s="334">
        <f>SUM(E.02!$B$42:$O$42)</f>
        <v>0</v>
      </c>
      <c r="N49" s="334">
        <f>SUM(E.02!$B$43:$O$43)</f>
        <v>0</v>
      </c>
      <c r="O49" s="334">
        <f>SUM(E.02!$B$44:$O$44)</f>
        <v>0</v>
      </c>
      <c r="P49" s="334">
        <f>SUM(E.02!$B$45:$O$45)</f>
        <v>0</v>
      </c>
      <c r="Q49" s="334">
        <f>SUM(E.02!$B$46:$O$46)</f>
        <v>0</v>
      </c>
      <c r="R49" s="334">
        <f>SUM(E.02!$B$47:$O$47)</f>
        <v>0</v>
      </c>
      <c r="S49" s="334">
        <f>SUM(E.02!$B$48:$O$48)</f>
        <v>0</v>
      </c>
      <c r="T49" s="334">
        <f>SUM(E.02!$B$49:$O$49)</f>
        <v>0</v>
      </c>
      <c r="U49" s="339"/>
      <c r="V49" s="322"/>
      <c r="W49" s="322"/>
      <c r="X49" s="333"/>
      <c r="Y49" s="283">
        <f t="shared" si="11"/>
        <v>0</v>
      </c>
      <c r="Z49" s="324"/>
      <c r="AA49" s="79"/>
    </row>
    <row r="50" spans="2:28" x14ac:dyDescent="0.3">
      <c r="B50" s="319" t="str">
        <f>MID($B$46,1,1)&amp;".03"</f>
        <v>E.03</v>
      </c>
      <c r="C50" s="385" t="s">
        <v>344</v>
      </c>
      <c r="D50" s="176" t="s">
        <v>145</v>
      </c>
      <c r="E50" s="343" t="s">
        <v>108</v>
      </c>
      <c r="F50" s="343"/>
      <c r="G50" s="334">
        <f>SUM(E.03!$B$36:$O$36)</f>
        <v>0</v>
      </c>
      <c r="H50" s="334">
        <f>SUM(E.03!$B$37:$O$37)</f>
        <v>0</v>
      </c>
      <c r="I50" s="334">
        <f>SUM(E.03!$B$38:$O$38)</f>
        <v>0</v>
      </c>
      <c r="J50" s="334">
        <f>SUM(E.03!$B$39:$O$39)</f>
        <v>0</v>
      </c>
      <c r="K50" s="334">
        <f>SUM(E.03!$B$40:$O$40)</f>
        <v>0</v>
      </c>
      <c r="L50" s="334">
        <f>SUM(E.03!$B$41:$O$41)</f>
        <v>0</v>
      </c>
      <c r="M50" s="334">
        <f>SUM(E.03!$B$42:$O$42)</f>
        <v>0</v>
      </c>
      <c r="N50" s="334">
        <f>SUM(E.03!$B$43:$O$43)</f>
        <v>0</v>
      </c>
      <c r="O50" s="334">
        <f>SUM(E.03!$B$44:$O$44)</f>
        <v>0</v>
      </c>
      <c r="P50" s="334">
        <f>SUM(E.03!$B$45:$O$45)</f>
        <v>0</v>
      </c>
      <c r="Q50" s="334">
        <f>SUM(E.03!$B$46:$O$46)</f>
        <v>0</v>
      </c>
      <c r="R50" s="334">
        <f>SUM(E.03!$B$47:$O$47)</f>
        <v>0</v>
      </c>
      <c r="S50" s="334">
        <f>SUM(E.03!$B$48:$O$48)</f>
        <v>0</v>
      </c>
      <c r="T50" s="334">
        <f>SUM(E.03!$B$49:$O$49)</f>
        <v>0</v>
      </c>
      <c r="U50" s="339"/>
      <c r="V50" s="322"/>
      <c r="W50" s="322"/>
      <c r="X50" s="333"/>
      <c r="Y50" s="283">
        <f t="shared" si="11"/>
        <v>0</v>
      </c>
      <c r="Z50" s="324"/>
      <c r="AA50" s="79"/>
    </row>
    <row r="51" spans="2:28" x14ac:dyDescent="0.3">
      <c r="B51" s="319" t="str">
        <f>MID($B$46,1,1)&amp;".04"</f>
        <v>E.04</v>
      </c>
      <c r="C51" s="338" t="s">
        <v>146</v>
      </c>
      <c r="D51" s="344"/>
      <c r="E51" s="343" t="s">
        <v>108</v>
      </c>
      <c r="F51" s="343"/>
      <c r="G51" s="336"/>
      <c r="H51" s="336"/>
      <c r="I51" s="336"/>
      <c r="J51" s="336"/>
      <c r="K51" s="336"/>
      <c r="L51" s="336"/>
      <c r="M51" s="336"/>
      <c r="N51" s="336"/>
      <c r="O51" s="336"/>
      <c r="P51" s="336"/>
      <c r="Q51" s="336"/>
      <c r="R51" s="336"/>
      <c r="S51" s="336"/>
      <c r="T51" s="336"/>
      <c r="U51" s="339"/>
      <c r="V51" s="322"/>
      <c r="W51" s="322"/>
      <c r="X51" s="333"/>
      <c r="Y51" s="283">
        <f t="shared" si="11"/>
        <v>0</v>
      </c>
      <c r="Z51" s="324"/>
      <c r="AB51" s="72"/>
    </row>
    <row r="52" spans="2:28" x14ac:dyDescent="0.3">
      <c r="B52" s="319" t="str">
        <f>MID($B$46,1,1)&amp;".05"</f>
        <v>E.05</v>
      </c>
      <c r="C52" s="338" t="s">
        <v>147</v>
      </c>
      <c r="D52" s="322"/>
      <c r="E52" s="330" t="s">
        <v>108</v>
      </c>
      <c r="F52" s="330"/>
      <c r="G52" s="336"/>
      <c r="H52" s="336"/>
      <c r="I52" s="336"/>
      <c r="J52" s="336"/>
      <c r="K52" s="336"/>
      <c r="L52" s="336"/>
      <c r="M52" s="336"/>
      <c r="N52" s="336"/>
      <c r="O52" s="336"/>
      <c r="P52" s="336"/>
      <c r="Q52" s="336"/>
      <c r="R52" s="336"/>
      <c r="S52" s="336"/>
      <c r="T52" s="336"/>
      <c r="U52" s="339"/>
      <c r="V52" s="322"/>
      <c r="W52" s="322"/>
      <c r="X52" s="333"/>
      <c r="Y52" s="283">
        <f t="shared" si="11"/>
        <v>0</v>
      </c>
      <c r="Z52" s="324"/>
      <c r="AB52" s="72"/>
    </row>
    <row r="53" spans="2:28" x14ac:dyDescent="0.3">
      <c r="B53" s="319" t="str">
        <f>MID($B$46,1,1)&amp;".06"</f>
        <v>E.06</v>
      </c>
      <c r="C53" s="338" t="s">
        <v>148</v>
      </c>
      <c r="D53" s="322"/>
      <c r="E53" s="330" t="s">
        <v>108</v>
      </c>
      <c r="F53" s="330"/>
      <c r="G53" s="336"/>
      <c r="H53" s="336"/>
      <c r="I53" s="336"/>
      <c r="J53" s="336"/>
      <c r="K53" s="336"/>
      <c r="L53" s="336"/>
      <c r="M53" s="336"/>
      <c r="N53" s="336"/>
      <c r="O53" s="336"/>
      <c r="P53" s="336"/>
      <c r="Q53" s="336"/>
      <c r="R53" s="336"/>
      <c r="S53" s="336"/>
      <c r="T53" s="336"/>
      <c r="U53" s="339"/>
      <c r="V53" s="322"/>
      <c r="W53" s="322"/>
      <c r="X53" s="333"/>
      <c r="Y53" s="283">
        <f t="shared" si="11"/>
        <v>0</v>
      </c>
      <c r="Z53" s="324"/>
      <c r="AB53" s="72"/>
    </row>
    <row r="54" spans="2:28" x14ac:dyDescent="0.3">
      <c r="B54" s="319" t="str">
        <f>MID($B$46,1,1)&amp;".07"</f>
        <v>E.07</v>
      </c>
      <c r="C54" s="338" t="s">
        <v>149</v>
      </c>
      <c r="E54" s="330" t="s">
        <v>108</v>
      </c>
      <c r="F54" s="330"/>
      <c r="G54" s="336"/>
      <c r="H54" s="336"/>
      <c r="I54" s="336"/>
      <c r="J54" s="336"/>
      <c r="K54" s="336"/>
      <c r="L54" s="336"/>
      <c r="M54" s="336"/>
      <c r="N54" s="336"/>
      <c r="O54" s="336"/>
      <c r="P54" s="336"/>
      <c r="Q54" s="336"/>
      <c r="R54" s="336"/>
      <c r="S54" s="336"/>
      <c r="T54" s="336"/>
      <c r="U54" s="339"/>
      <c r="V54" s="322"/>
      <c r="W54" s="322"/>
      <c r="X54" s="333"/>
      <c r="Y54" s="283">
        <f t="shared" si="11"/>
        <v>0</v>
      </c>
      <c r="Z54" s="324"/>
      <c r="AB54" s="257"/>
    </row>
    <row r="55" spans="2:28" x14ac:dyDescent="0.3">
      <c r="B55" s="319" t="str">
        <f>MID($B$46,1,1)&amp;".08"</f>
        <v>E.08</v>
      </c>
      <c r="C55" s="338" t="s">
        <v>150</v>
      </c>
      <c r="D55" s="322"/>
      <c r="E55" s="330" t="s">
        <v>108</v>
      </c>
      <c r="F55" s="330"/>
      <c r="G55" s="336"/>
      <c r="H55" s="336"/>
      <c r="I55" s="336"/>
      <c r="J55" s="336"/>
      <c r="K55" s="336"/>
      <c r="L55" s="336"/>
      <c r="M55" s="336"/>
      <c r="N55" s="336"/>
      <c r="O55" s="336"/>
      <c r="P55" s="336"/>
      <c r="Q55" s="336"/>
      <c r="R55" s="336"/>
      <c r="S55" s="336"/>
      <c r="T55" s="336"/>
      <c r="U55" s="339"/>
      <c r="V55" s="322"/>
      <c r="W55" s="322"/>
      <c r="X55" s="333"/>
      <c r="Y55" s="283">
        <f t="shared" si="11"/>
        <v>0</v>
      </c>
      <c r="Z55" s="324"/>
    </row>
    <row r="56" spans="2:28" x14ac:dyDescent="0.3">
      <c r="B56" s="319" t="str">
        <f>MID($B$46,1,1)&amp;".09"</f>
        <v>E.09</v>
      </c>
      <c r="C56" s="338" t="s">
        <v>151</v>
      </c>
      <c r="D56" s="176" t="s">
        <v>152</v>
      </c>
      <c r="E56" s="320" t="s">
        <v>108</v>
      </c>
      <c r="F56" s="345"/>
      <c r="G56" s="334">
        <f>SUM(E.09!$B$38:$I$38)</f>
        <v>0</v>
      </c>
      <c r="H56" s="334">
        <v>0</v>
      </c>
      <c r="I56" s="334">
        <v>0</v>
      </c>
      <c r="J56" s="334">
        <v>0</v>
      </c>
      <c r="K56" s="334">
        <v>0</v>
      </c>
      <c r="L56" s="334">
        <v>0</v>
      </c>
      <c r="M56" s="334">
        <v>0</v>
      </c>
      <c r="N56" s="334">
        <v>0</v>
      </c>
      <c r="O56" s="334">
        <v>0</v>
      </c>
      <c r="P56" s="334">
        <v>0</v>
      </c>
      <c r="Q56" s="334">
        <v>0</v>
      </c>
      <c r="R56" s="334">
        <v>0</v>
      </c>
      <c r="S56" s="334">
        <v>0</v>
      </c>
      <c r="T56" s="334">
        <v>0</v>
      </c>
      <c r="U56" s="324"/>
      <c r="V56" s="322"/>
      <c r="W56" s="322"/>
      <c r="X56" s="333"/>
      <c r="Y56" s="283">
        <f t="shared" si="11"/>
        <v>0</v>
      </c>
      <c r="Z56" s="324"/>
      <c r="AA56" s="79">
        <f>SUM(G56:T56)-SUM(E.09!B40:I40)</f>
        <v>0</v>
      </c>
    </row>
    <row r="57" spans="2:28" x14ac:dyDescent="0.3">
      <c r="B57" s="319" t="str">
        <f>MID($B$46,1,1)&amp;".10"</f>
        <v>E.10</v>
      </c>
      <c r="C57" s="338" t="s">
        <v>153</v>
      </c>
      <c r="D57" s="322"/>
      <c r="E57" s="330"/>
      <c r="F57" s="330"/>
      <c r="G57" s="334">
        <f t="shared" ref="G57:T57" si="12">SUM(G58:G60)</f>
        <v>0</v>
      </c>
      <c r="H57" s="334">
        <f t="shared" si="12"/>
        <v>0</v>
      </c>
      <c r="I57" s="334">
        <f t="shared" si="12"/>
        <v>0</v>
      </c>
      <c r="J57" s="334">
        <f t="shared" si="12"/>
        <v>0</v>
      </c>
      <c r="K57" s="334">
        <f t="shared" si="12"/>
        <v>0</v>
      </c>
      <c r="L57" s="334">
        <f t="shared" si="12"/>
        <v>0</v>
      </c>
      <c r="M57" s="334">
        <f t="shared" si="12"/>
        <v>0</v>
      </c>
      <c r="N57" s="334">
        <f t="shared" si="12"/>
        <v>0</v>
      </c>
      <c r="O57" s="334">
        <f t="shared" si="12"/>
        <v>0</v>
      </c>
      <c r="P57" s="334">
        <f t="shared" si="12"/>
        <v>0</v>
      </c>
      <c r="Q57" s="334">
        <f t="shared" si="12"/>
        <v>0</v>
      </c>
      <c r="R57" s="334">
        <f t="shared" si="12"/>
        <v>0</v>
      </c>
      <c r="S57" s="334">
        <f t="shared" si="12"/>
        <v>0</v>
      </c>
      <c r="T57" s="334">
        <f t="shared" si="12"/>
        <v>0</v>
      </c>
      <c r="U57" s="339"/>
      <c r="V57" s="322"/>
      <c r="W57" s="322"/>
      <c r="X57" s="333"/>
      <c r="Y57" s="283">
        <f t="shared" si="11"/>
        <v>0</v>
      </c>
      <c r="Z57" s="324"/>
    </row>
    <row r="58" spans="2:28" x14ac:dyDescent="0.3">
      <c r="B58" s="319"/>
      <c r="C58" s="177" t="s">
        <v>358</v>
      </c>
      <c r="D58" s="322"/>
      <c r="E58" s="330" t="s">
        <v>108</v>
      </c>
      <c r="F58" s="330"/>
      <c r="G58" s="321"/>
      <c r="H58" s="321"/>
      <c r="I58" s="321"/>
      <c r="J58" s="321"/>
      <c r="K58" s="321"/>
      <c r="L58" s="321"/>
      <c r="M58" s="336"/>
      <c r="N58" s="336"/>
      <c r="O58" s="336"/>
      <c r="P58" s="336"/>
      <c r="Q58" s="336"/>
      <c r="R58" s="336"/>
      <c r="S58" s="336"/>
      <c r="T58" s="336"/>
      <c r="U58" s="339"/>
      <c r="V58" s="322"/>
      <c r="W58" s="322"/>
      <c r="X58" s="333"/>
      <c r="Y58" s="283">
        <f t="shared" si="11"/>
        <v>0</v>
      </c>
      <c r="Z58" s="324"/>
    </row>
    <row r="59" spans="2:28" x14ac:dyDescent="0.3">
      <c r="B59" s="319"/>
      <c r="C59" s="177" t="s">
        <v>154</v>
      </c>
      <c r="D59" s="322"/>
      <c r="E59" s="330" t="s">
        <v>108</v>
      </c>
      <c r="F59" s="330"/>
      <c r="G59" s="336"/>
      <c r="H59" s="336"/>
      <c r="I59" s="336"/>
      <c r="J59" s="336"/>
      <c r="K59" s="336"/>
      <c r="L59" s="336"/>
      <c r="M59" s="336"/>
      <c r="N59" s="336"/>
      <c r="O59" s="336"/>
      <c r="P59" s="336"/>
      <c r="Q59" s="336"/>
      <c r="R59" s="336"/>
      <c r="S59" s="336"/>
      <c r="T59" s="336"/>
      <c r="U59" s="339"/>
      <c r="V59" s="322"/>
      <c r="W59" s="322"/>
      <c r="X59" s="333"/>
      <c r="Y59" s="283">
        <f t="shared" si="11"/>
        <v>0</v>
      </c>
      <c r="Z59" s="324"/>
    </row>
    <row r="60" spans="2:28" x14ac:dyDescent="0.3">
      <c r="B60" s="319"/>
      <c r="C60" s="177" t="s">
        <v>154</v>
      </c>
      <c r="D60" s="322"/>
      <c r="E60" s="330" t="s">
        <v>108</v>
      </c>
      <c r="F60" s="330"/>
      <c r="G60" s="336"/>
      <c r="H60" s="336"/>
      <c r="I60" s="336"/>
      <c r="J60" s="336"/>
      <c r="K60" s="336"/>
      <c r="L60" s="336"/>
      <c r="M60" s="336"/>
      <c r="N60" s="336"/>
      <c r="O60" s="336"/>
      <c r="P60" s="336"/>
      <c r="Q60" s="336"/>
      <c r="R60" s="336"/>
      <c r="S60" s="336"/>
      <c r="T60" s="336"/>
      <c r="U60" s="339"/>
      <c r="V60" s="322"/>
      <c r="W60" s="322"/>
      <c r="X60" s="333"/>
      <c r="Y60" s="283">
        <f t="shared" si="11"/>
        <v>0</v>
      </c>
      <c r="Z60" s="324"/>
    </row>
    <row r="61" spans="2:28" x14ac:dyDescent="0.3">
      <c r="B61" s="319"/>
      <c r="C61" s="338"/>
      <c r="D61" s="338"/>
      <c r="E61" s="347"/>
      <c r="F61" s="347"/>
      <c r="G61" s="348"/>
      <c r="H61" s="348"/>
      <c r="I61" s="348"/>
      <c r="J61" s="348"/>
      <c r="K61" s="348"/>
      <c r="L61" s="348"/>
      <c r="M61" s="348"/>
      <c r="N61" s="348"/>
      <c r="O61" s="348"/>
      <c r="P61" s="348"/>
      <c r="Q61" s="348"/>
      <c r="R61" s="348"/>
      <c r="S61" s="348"/>
      <c r="T61" s="348"/>
      <c r="U61" s="324"/>
      <c r="V61" s="322"/>
      <c r="W61" s="322"/>
      <c r="X61" s="333"/>
      <c r="Y61" s="184"/>
      <c r="Z61" s="324"/>
    </row>
    <row r="62" spans="2:28" ht="17.399999999999999" x14ac:dyDescent="0.45">
      <c r="B62" s="164" t="s">
        <v>155</v>
      </c>
      <c r="C62" s="165" t="s">
        <v>338</v>
      </c>
      <c r="D62" s="349"/>
      <c r="E62" s="320" t="s">
        <v>105</v>
      </c>
      <c r="F62" s="320"/>
      <c r="G62" s="166">
        <f t="shared" ref="G62:T62" si="13">-(G10+G17+G34+G40+G46+G74+G83+G92+G99+G103+G113)</f>
        <v>26404222.149563983</v>
      </c>
      <c r="H62" s="166">
        <f t="shared" si="13"/>
        <v>60649647.191521786</v>
      </c>
      <c r="I62" s="166">
        <f t="shared" si="13"/>
        <v>60649647.191521786</v>
      </c>
      <c r="J62" s="166">
        <f t="shared" si="13"/>
        <v>60649647.191521786</v>
      </c>
      <c r="K62" s="166">
        <f t="shared" si="13"/>
        <v>60811171.82218349</v>
      </c>
      <c r="L62" s="166">
        <f t="shared" si="13"/>
        <v>60650347.560860083</v>
      </c>
      <c r="M62" s="166">
        <f t="shared" si="13"/>
        <v>60526995.802874744</v>
      </c>
      <c r="N62" s="166">
        <f t="shared" si="13"/>
        <v>60905282</v>
      </c>
      <c r="O62" s="166">
        <f t="shared" si="13"/>
        <v>61067507</v>
      </c>
      <c r="P62" s="166">
        <f t="shared" si="13"/>
        <v>60905282</v>
      </c>
      <c r="Q62" s="166">
        <f t="shared" si="13"/>
        <v>60905282</v>
      </c>
      <c r="R62" s="166">
        <f t="shared" si="13"/>
        <v>60905282</v>
      </c>
      <c r="S62" s="166">
        <f t="shared" si="13"/>
        <v>61067507</v>
      </c>
      <c r="T62" s="166">
        <f t="shared" si="13"/>
        <v>33539621</v>
      </c>
      <c r="U62" s="324"/>
      <c r="V62" s="322"/>
      <c r="W62" s="322"/>
      <c r="X62" s="333"/>
      <c r="Y62" s="284">
        <f>SUM(G62:T62)</f>
        <v>789637441.91004765</v>
      </c>
      <c r="Z62" s="324"/>
      <c r="AA62" s="124"/>
    </row>
    <row r="63" spans="2:28" x14ac:dyDescent="0.3">
      <c r="B63" s="319"/>
      <c r="C63" s="338"/>
      <c r="D63" s="322"/>
      <c r="E63" s="330"/>
      <c r="F63" s="330"/>
      <c r="G63" s="350"/>
      <c r="H63" s="350"/>
      <c r="I63" s="350"/>
      <c r="J63" s="350"/>
      <c r="K63" s="350"/>
      <c r="L63" s="350"/>
      <c r="M63" s="350"/>
      <c r="N63" s="350"/>
      <c r="O63" s="350"/>
      <c r="P63" s="350"/>
      <c r="Q63" s="350"/>
      <c r="R63" s="350"/>
      <c r="S63" s="350"/>
      <c r="T63" s="350"/>
      <c r="U63" s="335"/>
      <c r="V63" s="322"/>
      <c r="W63" s="322"/>
      <c r="X63" s="333"/>
      <c r="Y63" s="286"/>
      <c r="Z63" s="324"/>
    </row>
    <row r="64" spans="2:28" ht="17.399999999999999" x14ac:dyDescent="0.45">
      <c r="B64" s="178" t="s">
        <v>156</v>
      </c>
      <c r="C64" s="179" t="s">
        <v>157</v>
      </c>
      <c r="D64" s="180"/>
      <c r="E64" s="264"/>
      <c r="F64" s="264"/>
      <c r="G64" s="180">
        <f t="shared" ref="G64:T64" si="14">G10+G17+G34+G40+G46+G62</f>
        <v>28200099</v>
      </c>
      <c r="H64" s="180">
        <f t="shared" si="14"/>
        <v>60905282</v>
      </c>
      <c r="I64" s="180">
        <f t="shared" si="14"/>
        <v>60905282</v>
      </c>
      <c r="J64" s="180">
        <f t="shared" si="14"/>
        <v>60905282</v>
      </c>
      <c r="K64" s="180">
        <f t="shared" si="14"/>
        <v>61067507</v>
      </c>
      <c r="L64" s="180">
        <f t="shared" si="14"/>
        <v>60905282</v>
      </c>
      <c r="M64" s="180">
        <f t="shared" si="14"/>
        <v>60905282</v>
      </c>
      <c r="N64" s="180">
        <f t="shared" si="14"/>
        <v>60905282</v>
      </c>
      <c r="O64" s="180">
        <f t="shared" si="14"/>
        <v>61067507</v>
      </c>
      <c r="P64" s="180">
        <f t="shared" si="14"/>
        <v>60905282</v>
      </c>
      <c r="Q64" s="180">
        <f t="shared" si="14"/>
        <v>60905282</v>
      </c>
      <c r="R64" s="180">
        <f t="shared" si="14"/>
        <v>60905282</v>
      </c>
      <c r="S64" s="180">
        <f t="shared" si="14"/>
        <v>61067507</v>
      </c>
      <c r="T64" s="180">
        <f t="shared" si="14"/>
        <v>33539621</v>
      </c>
      <c r="U64" s="181"/>
      <c r="V64" s="322"/>
      <c r="W64" s="322"/>
      <c r="X64" s="333"/>
      <c r="Y64" s="284">
        <f>SUM(G64:T64)</f>
        <v>793089779</v>
      </c>
      <c r="Z64" s="324"/>
      <c r="AA64" s="72"/>
      <c r="AB64" s="72"/>
    </row>
    <row r="65" spans="2:28" ht="17.399999999999999" x14ac:dyDescent="0.45">
      <c r="B65" s="319" t="str">
        <f>MID($B$64,1,1)&amp;".01"</f>
        <v>G.01</v>
      </c>
      <c r="C65" s="338" t="s">
        <v>158</v>
      </c>
      <c r="D65" s="180"/>
      <c r="E65" s="265"/>
      <c r="F65" s="265"/>
      <c r="G65" s="349">
        <f t="shared" ref="G65:T65" si="15">G10+G17+G34</f>
        <v>1521219.9939102377</v>
      </c>
      <c r="H65" s="349">
        <f t="shared" si="15"/>
        <v>27513.488478211271</v>
      </c>
      <c r="I65" s="349">
        <f t="shared" si="15"/>
        <v>27513.488478211271</v>
      </c>
      <c r="J65" s="349">
        <f t="shared" si="15"/>
        <v>27513.488478211271</v>
      </c>
      <c r="K65" s="349">
        <f t="shared" si="15"/>
        <v>27588.867898699522</v>
      </c>
      <c r="L65" s="349">
        <f t="shared" si="15"/>
        <v>27438.109057723024</v>
      </c>
      <c r="M65" s="349">
        <f t="shared" si="15"/>
        <v>0</v>
      </c>
      <c r="N65" s="349">
        <f t="shared" si="15"/>
        <v>0</v>
      </c>
      <c r="O65" s="349">
        <f t="shared" si="15"/>
        <v>0</v>
      </c>
      <c r="P65" s="349">
        <f t="shared" si="15"/>
        <v>0</v>
      </c>
      <c r="Q65" s="349">
        <f t="shared" si="15"/>
        <v>0</v>
      </c>
      <c r="R65" s="349">
        <f t="shared" si="15"/>
        <v>0</v>
      </c>
      <c r="S65" s="349">
        <f t="shared" si="15"/>
        <v>0</v>
      </c>
      <c r="T65" s="349">
        <f t="shared" si="15"/>
        <v>0</v>
      </c>
      <c r="U65" s="339"/>
      <c r="V65" s="322"/>
      <c r="W65" s="322"/>
      <c r="X65" s="333"/>
      <c r="Y65" s="287">
        <f>SUM(G65:T65)</f>
        <v>1658787.436301294</v>
      </c>
      <c r="Z65" s="324"/>
      <c r="AA65" s="145"/>
      <c r="AB65" s="146"/>
    </row>
    <row r="66" spans="2:28" ht="17.399999999999999" x14ac:dyDescent="0.45">
      <c r="B66" s="319" t="str">
        <f>MID($B$64,1,1)&amp;".02"</f>
        <v>G.02</v>
      </c>
      <c r="C66" s="338" t="s">
        <v>159</v>
      </c>
      <c r="D66" s="180"/>
      <c r="E66" s="265"/>
      <c r="F66" s="265"/>
      <c r="G66" s="349">
        <f t="shared" ref="G66:T66" si="16">G40+G46</f>
        <v>274656.85652577988</v>
      </c>
      <c r="H66" s="349">
        <f t="shared" si="16"/>
        <v>228121.32</v>
      </c>
      <c r="I66" s="349">
        <f t="shared" si="16"/>
        <v>228121.32</v>
      </c>
      <c r="J66" s="349">
        <f t="shared" si="16"/>
        <v>228121.32</v>
      </c>
      <c r="K66" s="349">
        <f t="shared" si="16"/>
        <v>228746.30991780822</v>
      </c>
      <c r="L66" s="349">
        <f t="shared" si="16"/>
        <v>227496.33008219177</v>
      </c>
      <c r="M66" s="349">
        <f t="shared" si="16"/>
        <v>378286.19712525664</v>
      </c>
      <c r="N66" s="349">
        <f t="shared" si="16"/>
        <v>0</v>
      </c>
      <c r="O66" s="349">
        <f t="shared" si="16"/>
        <v>0</v>
      </c>
      <c r="P66" s="349">
        <f t="shared" si="16"/>
        <v>0</v>
      </c>
      <c r="Q66" s="349">
        <f t="shared" si="16"/>
        <v>0</v>
      </c>
      <c r="R66" s="349">
        <f t="shared" si="16"/>
        <v>0</v>
      </c>
      <c r="S66" s="349">
        <f t="shared" si="16"/>
        <v>0</v>
      </c>
      <c r="T66" s="349">
        <f t="shared" si="16"/>
        <v>0</v>
      </c>
      <c r="U66" s="339"/>
      <c r="V66" s="322"/>
      <c r="W66" s="322"/>
      <c r="X66" s="333"/>
      <c r="Y66" s="287">
        <f>SUM(G66:T66)</f>
        <v>1793549.6536510368</v>
      </c>
      <c r="Z66" s="324"/>
      <c r="AA66" s="145"/>
      <c r="AB66" s="146"/>
    </row>
    <row r="67" spans="2:28" ht="17.399999999999999" x14ac:dyDescent="0.45">
      <c r="B67" s="319" t="str">
        <f>MID($B$64,1,1)&amp;".03"</f>
        <v>G.03</v>
      </c>
      <c r="C67" s="338" t="s">
        <v>160</v>
      </c>
      <c r="D67" s="180"/>
      <c r="E67" s="265"/>
      <c r="F67" s="265"/>
      <c r="G67" s="349">
        <f>G62</f>
        <v>26404222.149563983</v>
      </c>
      <c r="H67" s="349">
        <f>H62</f>
        <v>60649647.191521786</v>
      </c>
      <c r="I67" s="349">
        <f>I62</f>
        <v>60649647.191521786</v>
      </c>
      <c r="J67" s="349">
        <f>J62</f>
        <v>60649647.191521786</v>
      </c>
      <c r="K67" s="349">
        <f t="shared" ref="K67:T67" si="17">K62</f>
        <v>60811171.82218349</v>
      </c>
      <c r="L67" s="349">
        <f t="shared" si="17"/>
        <v>60650347.560860083</v>
      </c>
      <c r="M67" s="349">
        <f t="shared" ref="M67:Q67" si="18">M62</f>
        <v>60526995.802874744</v>
      </c>
      <c r="N67" s="349">
        <f t="shared" si="18"/>
        <v>60905282</v>
      </c>
      <c r="O67" s="349">
        <f t="shared" si="18"/>
        <v>61067507</v>
      </c>
      <c r="P67" s="349">
        <f t="shared" si="18"/>
        <v>60905282</v>
      </c>
      <c r="Q67" s="349">
        <f t="shared" si="18"/>
        <v>60905282</v>
      </c>
      <c r="R67" s="349">
        <f t="shared" si="17"/>
        <v>60905282</v>
      </c>
      <c r="S67" s="349">
        <f t="shared" si="17"/>
        <v>61067507</v>
      </c>
      <c r="T67" s="349">
        <f t="shared" si="17"/>
        <v>33539621</v>
      </c>
      <c r="U67" s="339"/>
      <c r="V67" s="322"/>
      <c r="W67" s="322"/>
      <c r="X67" s="333"/>
      <c r="Y67" s="287">
        <f>SUM(G67:T67)</f>
        <v>789637441.91004765</v>
      </c>
      <c r="Z67" s="324"/>
      <c r="AA67" s="145"/>
      <c r="AB67" s="146"/>
    </row>
    <row r="68" spans="2:28" x14ac:dyDescent="0.3">
      <c r="B68" s="351"/>
      <c r="C68" s="258" t="s">
        <v>161</v>
      </c>
      <c r="D68" s="258"/>
      <c r="E68" s="258"/>
      <c r="F68" s="258"/>
      <c r="G68" s="259">
        <f t="shared" ref="G68:T68" si="19">G64-G65-G66-G67</f>
        <v>0</v>
      </c>
      <c r="H68" s="259">
        <f t="shared" si="19"/>
        <v>0</v>
      </c>
      <c r="I68" s="259">
        <f t="shared" si="19"/>
        <v>0</v>
      </c>
      <c r="J68" s="259">
        <f t="shared" si="19"/>
        <v>0</v>
      </c>
      <c r="K68" s="259">
        <f t="shared" si="19"/>
        <v>0</v>
      </c>
      <c r="L68" s="259">
        <f t="shared" si="19"/>
        <v>0</v>
      </c>
      <c r="M68" s="259">
        <f t="shared" ref="M68:Q68" si="20">M64-M65-M66-M67</f>
        <v>0</v>
      </c>
      <c r="N68" s="259">
        <f t="shared" si="20"/>
        <v>0</v>
      </c>
      <c r="O68" s="259">
        <f t="shared" si="20"/>
        <v>0</v>
      </c>
      <c r="P68" s="259">
        <f t="shared" si="20"/>
        <v>0</v>
      </c>
      <c r="Q68" s="259">
        <f t="shared" si="20"/>
        <v>0</v>
      </c>
      <c r="R68" s="259">
        <f t="shared" si="19"/>
        <v>0</v>
      </c>
      <c r="S68" s="259">
        <f t="shared" si="19"/>
        <v>0</v>
      </c>
      <c r="T68" s="259">
        <f t="shared" si="19"/>
        <v>0</v>
      </c>
      <c r="U68" s="260"/>
      <c r="V68" s="261"/>
      <c r="W68" s="261"/>
      <c r="X68" s="262"/>
      <c r="Y68" s="288">
        <f>Y64-Y65-Y66-Y67</f>
        <v>0</v>
      </c>
      <c r="Z68" s="352"/>
    </row>
    <row r="69" spans="2:28" ht="6.75" customHeight="1" x14ac:dyDescent="0.3">
      <c r="B69" s="319"/>
      <c r="C69" s="322"/>
      <c r="D69" s="322"/>
      <c r="E69" s="322"/>
      <c r="F69" s="322"/>
      <c r="G69" s="323"/>
      <c r="H69" s="323"/>
      <c r="I69" s="323"/>
      <c r="J69" s="323"/>
      <c r="K69" s="323"/>
      <c r="L69" s="323"/>
      <c r="M69" s="323"/>
      <c r="N69" s="323"/>
      <c r="O69" s="323"/>
      <c r="P69" s="323"/>
      <c r="Q69" s="323"/>
      <c r="R69" s="323"/>
      <c r="S69" s="323"/>
      <c r="T69" s="323"/>
      <c r="Y69" s="113"/>
    </row>
    <row r="70" spans="2:28" ht="6.75" customHeight="1" x14ac:dyDescent="0.3">
      <c r="B70" s="319"/>
      <c r="C70" s="322"/>
      <c r="D70" s="322"/>
      <c r="E70" s="322"/>
      <c r="F70" s="322"/>
      <c r="G70" s="322"/>
      <c r="H70" s="322"/>
      <c r="I70" s="322"/>
      <c r="J70" s="322"/>
      <c r="K70" s="322"/>
      <c r="L70" s="322"/>
      <c r="M70" s="322"/>
      <c r="N70" s="322"/>
      <c r="O70" s="322"/>
      <c r="P70" s="322"/>
      <c r="Q70" s="322"/>
      <c r="R70" s="322"/>
      <c r="S70" s="322"/>
      <c r="T70" s="322"/>
      <c r="Y70" s="113"/>
    </row>
    <row r="71" spans="2:28" x14ac:dyDescent="0.3">
      <c r="B71" s="353"/>
      <c r="C71" s="332"/>
      <c r="D71" s="332"/>
      <c r="E71" s="332"/>
      <c r="F71" s="332"/>
      <c r="G71" s="332"/>
      <c r="H71" s="332"/>
      <c r="I71" s="332"/>
      <c r="J71" s="332"/>
      <c r="K71" s="332"/>
      <c r="L71" s="332"/>
      <c r="M71" s="332"/>
      <c r="N71" s="332"/>
      <c r="O71" s="332"/>
      <c r="P71" s="332"/>
      <c r="Q71" s="332"/>
      <c r="R71" s="332"/>
      <c r="S71" s="332"/>
      <c r="T71" s="332"/>
      <c r="U71" s="354"/>
      <c r="V71" s="182"/>
      <c r="W71" s="182"/>
      <c r="X71" s="189"/>
      <c r="Y71" s="289"/>
      <c r="Z71" s="190"/>
    </row>
    <row r="72" spans="2:28" x14ac:dyDescent="0.3">
      <c r="B72" s="319"/>
      <c r="C72" s="174" t="s">
        <v>162</v>
      </c>
      <c r="D72" s="322"/>
      <c r="E72" s="175"/>
      <c r="F72" s="175"/>
      <c r="G72" s="175">
        <v>2028</v>
      </c>
      <c r="H72" s="175">
        <v>2029</v>
      </c>
      <c r="I72" s="175">
        <v>2030</v>
      </c>
      <c r="J72" s="175">
        <v>2031</v>
      </c>
      <c r="K72" s="175">
        <v>2032</v>
      </c>
      <c r="L72" s="175">
        <v>2033</v>
      </c>
      <c r="M72" s="175">
        <v>2034</v>
      </c>
      <c r="N72" s="175">
        <v>2035</v>
      </c>
      <c r="O72" s="175">
        <v>2036</v>
      </c>
      <c r="P72" s="175">
        <v>2037</v>
      </c>
      <c r="Q72" s="175">
        <v>2038</v>
      </c>
      <c r="R72" s="175">
        <v>2039</v>
      </c>
      <c r="S72" s="175">
        <v>2040</v>
      </c>
      <c r="T72" s="175">
        <v>2041</v>
      </c>
      <c r="U72" s="324"/>
      <c r="V72" s="182"/>
      <c r="W72" s="182"/>
      <c r="X72" s="191"/>
      <c r="Y72" s="285" t="s">
        <v>96</v>
      </c>
      <c r="Z72" s="192"/>
    </row>
    <row r="73" spans="2:28" x14ac:dyDescent="0.3">
      <c r="B73" s="319"/>
      <c r="C73" s="322"/>
      <c r="D73" s="322"/>
      <c r="E73" s="186"/>
      <c r="F73" s="186"/>
      <c r="G73" s="165"/>
      <c r="H73" s="165"/>
      <c r="I73" s="165"/>
      <c r="J73" s="322"/>
      <c r="K73" s="322"/>
      <c r="L73" s="322"/>
      <c r="M73" s="322"/>
      <c r="N73" s="322"/>
      <c r="O73" s="322"/>
      <c r="P73" s="322"/>
      <c r="Q73" s="322"/>
      <c r="R73" s="322"/>
      <c r="S73" s="322"/>
      <c r="T73" s="322"/>
      <c r="U73" s="324"/>
      <c r="V73" s="182"/>
      <c r="W73" s="182"/>
      <c r="X73" s="191"/>
      <c r="Y73" s="290"/>
      <c r="Z73" s="192"/>
    </row>
    <row r="74" spans="2:28" ht="17.399999999999999" x14ac:dyDescent="0.45">
      <c r="B74" s="164" t="s">
        <v>163</v>
      </c>
      <c r="C74" s="183" t="s">
        <v>162</v>
      </c>
      <c r="D74" s="322"/>
      <c r="E74" s="311"/>
      <c r="F74" s="311"/>
      <c r="G74" s="311">
        <f>SUM(G76:G76)</f>
        <v>0</v>
      </c>
      <c r="H74" s="311">
        <f>SUM(H76:H76)</f>
        <v>0</v>
      </c>
      <c r="I74" s="311">
        <f t="shared" ref="I74:T74" si="21">SUM(I76:I76)</f>
        <v>0</v>
      </c>
      <c r="J74" s="311">
        <f t="shared" si="21"/>
        <v>0</v>
      </c>
      <c r="K74" s="311">
        <f t="shared" si="21"/>
        <v>0</v>
      </c>
      <c r="L74" s="311">
        <f t="shared" si="21"/>
        <v>0</v>
      </c>
      <c r="M74" s="311">
        <f t="shared" ref="M74:Q74" si="22">SUM(M76:M76)</f>
        <v>0</v>
      </c>
      <c r="N74" s="311">
        <f t="shared" si="22"/>
        <v>0</v>
      </c>
      <c r="O74" s="311">
        <f t="shared" si="22"/>
        <v>0</v>
      </c>
      <c r="P74" s="311">
        <f t="shared" si="22"/>
        <v>0</v>
      </c>
      <c r="Q74" s="311">
        <f t="shared" si="22"/>
        <v>0</v>
      </c>
      <c r="R74" s="311">
        <f t="shared" si="21"/>
        <v>0</v>
      </c>
      <c r="S74" s="311">
        <f t="shared" si="21"/>
        <v>0</v>
      </c>
      <c r="T74" s="311">
        <f t="shared" si="21"/>
        <v>0</v>
      </c>
      <c r="U74" s="324"/>
      <c r="V74" s="322"/>
      <c r="W74" s="322"/>
      <c r="X74" s="333"/>
      <c r="Y74" s="284">
        <f>SUM(G74:T74)</f>
        <v>0</v>
      </c>
      <c r="Z74" s="324"/>
      <c r="AA74" s="79"/>
    </row>
    <row r="75" spans="2:28" x14ac:dyDescent="0.3">
      <c r="B75" s="319"/>
      <c r="C75" s="322"/>
      <c r="D75" s="322"/>
      <c r="E75" s="165"/>
      <c r="F75" s="165"/>
      <c r="G75" s="165"/>
      <c r="H75" s="165"/>
      <c r="I75" s="165"/>
      <c r="J75" s="322"/>
      <c r="K75" s="322"/>
      <c r="L75" s="322"/>
      <c r="M75" s="322"/>
      <c r="N75" s="322"/>
      <c r="O75" s="322"/>
      <c r="P75" s="322"/>
      <c r="Q75" s="322"/>
      <c r="R75" s="322"/>
      <c r="S75" s="322"/>
      <c r="T75" s="322"/>
      <c r="U75" s="324"/>
      <c r="V75" s="182"/>
      <c r="W75" s="182"/>
      <c r="X75" s="191"/>
      <c r="Y75" s="290"/>
      <c r="Z75" s="192"/>
    </row>
    <row r="76" spans="2:28" x14ac:dyDescent="0.3">
      <c r="B76" s="319" t="str">
        <f>MID($B$74,1,1)&amp;".01"</f>
        <v>H.01</v>
      </c>
      <c r="C76" s="322" t="s">
        <v>162</v>
      </c>
      <c r="D76" s="322"/>
      <c r="E76" s="175"/>
      <c r="F76" s="355"/>
      <c r="G76" s="336"/>
      <c r="H76" s="336"/>
      <c r="I76" s="336"/>
      <c r="J76" s="336"/>
      <c r="K76" s="336"/>
      <c r="L76" s="336"/>
      <c r="M76" s="336"/>
      <c r="N76" s="336"/>
      <c r="O76" s="336"/>
      <c r="P76" s="336"/>
      <c r="Q76" s="336"/>
      <c r="R76" s="336"/>
      <c r="S76" s="336"/>
      <c r="T76" s="336"/>
      <c r="U76" s="324"/>
      <c r="V76" s="322"/>
      <c r="W76" s="322"/>
      <c r="X76" s="333"/>
      <c r="Y76" s="283">
        <f>SUM(G76:T76)</f>
        <v>0</v>
      </c>
      <c r="Z76" s="324"/>
    </row>
    <row r="77" spans="2:28" x14ac:dyDescent="0.3">
      <c r="B77" s="351"/>
      <c r="C77" s="185"/>
      <c r="D77" s="356"/>
      <c r="E77" s="356"/>
      <c r="F77" s="356"/>
      <c r="G77" s="356"/>
      <c r="H77" s="356"/>
      <c r="I77" s="356"/>
      <c r="J77" s="356"/>
      <c r="K77" s="356"/>
      <c r="L77" s="356"/>
      <c r="M77" s="356"/>
      <c r="N77" s="356"/>
      <c r="O77" s="356"/>
      <c r="P77" s="356"/>
      <c r="Q77" s="356"/>
      <c r="R77" s="356"/>
      <c r="S77" s="356"/>
      <c r="T77" s="356"/>
      <c r="U77" s="352"/>
      <c r="V77" s="322"/>
      <c r="W77" s="322"/>
      <c r="X77" s="357"/>
      <c r="Y77" s="291"/>
      <c r="Z77" s="352"/>
    </row>
    <row r="78" spans="2:28" ht="6.75" customHeight="1" x14ac:dyDescent="0.3">
      <c r="B78" s="330"/>
      <c r="C78" s="322"/>
      <c r="D78" s="322"/>
      <c r="E78" s="322"/>
      <c r="F78" s="322"/>
      <c r="G78" s="323"/>
      <c r="H78" s="323"/>
      <c r="I78" s="323"/>
      <c r="J78" s="323"/>
      <c r="K78" s="323"/>
      <c r="L78" s="323"/>
      <c r="M78" s="323"/>
      <c r="N78" s="323"/>
      <c r="O78" s="323"/>
      <c r="P78" s="323"/>
      <c r="Q78" s="323"/>
      <c r="R78" s="323"/>
      <c r="S78" s="323"/>
      <c r="T78" s="323"/>
      <c r="Y78" s="113"/>
    </row>
    <row r="79" spans="2:28" ht="6.75" customHeight="1" x14ac:dyDescent="0.3">
      <c r="B79" s="330"/>
      <c r="C79" s="322"/>
      <c r="D79" s="322"/>
      <c r="E79" s="322"/>
      <c r="F79" s="322"/>
      <c r="G79" s="322"/>
      <c r="H79" s="322"/>
      <c r="I79" s="322"/>
      <c r="J79" s="322"/>
      <c r="K79" s="322"/>
      <c r="L79" s="322"/>
      <c r="M79" s="322"/>
      <c r="N79" s="322"/>
      <c r="O79" s="322"/>
      <c r="P79" s="322"/>
      <c r="Q79" s="322"/>
      <c r="R79" s="322"/>
      <c r="S79" s="322"/>
      <c r="T79" s="322"/>
      <c r="Y79" s="113"/>
    </row>
    <row r="80" spans="2:28" x14ac:dyDescent="0.3">
      <c r="B80" s="353"/>
      <c r="C80" s="310"/>
      <c r="D80" s="332"/>
      <c r="E80" s="332"/>
      <c r="F80" s="332"/>
      <c r="G80" s="332"/>
      <c r="H80" s="332"/>
      <c r="I80" s="332"/>
      <c r="J80" s="332"/>
      <c r="K80" s="332"/>
      <c r="L80" s="332"/>
      <c r="M80" s="332"/>
      <c r="N80" s="332"/>
      <c r="O80" s="332"/>
      <c r="P80" s="332"/>
      <c r="Q80" s="332"/>
      <c r="R80" s="332"/>
      <c r="S80" s="332"/>
      <c r="T80" s="332"/>
      <c r="U80" s="354"/>
      <c r="V80" s="322"/>
      <c r="W80" s="322"/>
      <c r="X80" s="189"/>
      <c r="Y80" s="289"/>
      <c r="Z80" s="190"/>
    </row>
    <row r="81" spans="2:30" x14ac:dyDescent="0.3">
      <c r="B81" s="319"/>
      <c r="C81" s="174" t="s">
        <v>164</v>
      </c>
      <c r="D81" s="322"/>
      <c r="E81" s="322"/>
      <c r="F81" s="322"/>
      <c r="G81" s="175">
        <v>2028</v>
      </c>
      <c r="H81" s="175">
        <v>2029</v>
      </c>
      <c r="I81" s="175">
        <v>2030</v>
      </c>
      <c r="J81" s="175">
        <v>2031</v>
      </c>
      <c r="K81" s="175">
        <v>2032</v>
      </c>
      <c r="L81" s="175">
        <v>2033</v>
      </c>
      <c r="M81" s="175">
        <v>2034</v>
      </c>
      <c r="N81" s="175">
        <v>2035</v>
      </c>
      <c r="O81" s="175">
        <v>2036</v>
      </c>
      <c r="P81" s="175">
        <v>2037</v>
      </c>
      <c r="Q81" s="175">
        <v>2038</v>
      </c>
      <c r="R81" s="175">
        <v>2039</v>
      </c>
      <c r="S81" s="175">
        <v>2040</v>
      </c>
      <c r="T81" s="175">
        <v>2041</v>
      </c>
      <c r="U81" s="324"/>
      <c r="V81" s="322"/>
      <c r="W81" s="322"/>
      <c r="X81" s="191"/>
      <c r="Y81" s="285" t="s">
        <v>96</v>
      </c>
      <c r="Z81" s="192"/>
    </row>
    <row r="82" spans="2:30" x14ac:dyDescent="0.3">
      <c r="B82" s="319"/>
      <c r="C82" s="148"/>
      <c r="D82" s="322"/>
      <c r="E82" s="322"/>
      <c r="F82" s="322"/>
      <c r="G82" s="322"/>
      <c r="H82" s="322"/>
      <c r="I82" s="322"/>
      <c r="J82" s="322"/>
      <c r="K82" s="322"/>
      <c r="L82" s="322"/>
      <c r="M82" s="322"/>
      <c r="N82" s="322"/>
      <c r="O82" s="322"/>
      <c r="P82" s="322"/>
      <c r="Q82" s="322"/>
      <c r="R82" s="322"/>
      <c r="S82" s="322"/>
      <c r="T82" s="322"/>
      <c r="U82" s="324"/>
      <c r="V82" s="322"/>
      <c r="W82" s="322"/>
      <c r="X82" s="191"/>
      <c r="Y82" s="290"/>
      <c r="Z82" s="192"/>
    </row>
    <row r="83" spans="2:30" ht="17.399999999999999" x14ac:dyDescent="0.45">
      <c r="B83" s="164" t="s">
        <v>165</v>
      </c>
      <c r="C83" s="183" t="s">
        <v>164</v>
      </c>
      <c r="D83" s="322"/>
      <c r="E83" s="311"/>
      <c r="F83" s="311">
        <f t="shared" ref="F83:T83" si="23">SUM(F85)</f>
        <v>0</v>
      </c>
      <c r="G83" s="311">
        <f t="shared" si="23"/>
        <v>0</v>
      </c>
      <c r="H83" s="311">
        <f>SUM(H85)</f>
        <v>0</v>
      </c>
      <c r="I83" s="311">
        <f t="shared" si="23"/>
        <v>0</v>
      </c>
      <c r="J83" s="311">
        <f t="shared" si="23"/>
        <v>0</v>
      </c>
      <c r="K83" s="311">
        <f t="shared" si="23"/>
        <v>0</v>
      </c>
      <c r="L83" s="311">
        <f t="shared" si="23"/>
        <v>0</v>
      </c>
      <c r="M83" s="311">
        <f t="shared" ref="M83:Q83" si="24">SUM(M85)</f>
        <v>0</v>
      </c>
      <c r="N83" s="311">
        <f t="shared" si="24"/>
        <v>0</v>
      </c>
      <c r="O83" s="311">
        <f t="shared" si="24"/>
        <v>0</v>
      </c>
      <c r="P83" s="311">
        <f t="shared" si="24"/>
        <v>0</v>
      </c>
      <c r="Q83" s="311">
        <f t="shared" si="24"/>
        <v>0</v>
      </c>
      <c r="R83" s="311">
        <f t="shared" si="23"/>
        <v>0</v>
      </c>
      <c r="S83" s="311">
        <f t="shared" si="23"/>
        <v>0</v>
      </c>
      <c r="T83" s="311">
        <f t="shared" si="23"/>
        <v>0</v>
      </c>
      <c r="U83" s="324"/>
      <c r="V83" s="322"/>
      <c r="W83" s="322"/>
      <c r="X83" s="333"/>
      <c r="Y83" s="284">
        <f>SUM(G83:T83)</f>
        <v>0</v>
      </c>
      <c r="Z83" s="324"/>
      <c r="AA83" s="79"/>
    </row>
    <row r="84" spans="2:30" x14ac:dyDescent="0.3">
      <c r="B84" s="319"/>
      <c r="C84" s="148"/>
      <c r="D84" s="322"/>
      <c r="E84" s="322"/>
      <c r="F84" s="322"/>
      <c r="G84" s="322"/>
      <c r="H84" s="322"/>
      <c r="I84" s="322"/>
      <c r="J84" s="322"/>
      <c r="K84" s="322"/>
      <c r="L84" s="322"/>
      <c r="M84" s="322"/>
      <c r="N84" s="322"/>
      <c r="O84" s="322"/>
      <c r="P84" s="322"/>
      <c r="Q84" s="322"/>
      <c r="R84" s="322"/>
      <c r="S84" s="322"/>
      <c r="T84" s="322"/>
      <c r="U84" s="324"/>
      <c r="V84" s="322"/>
      <c r="W84" s="322"/>
      <c r="X84" s="191"/>
      <c r="Y84" s="290"/>
      <c r="Z84" s="192"/>
    </row>
    <row r="85" spans="2:30" x14ac:dyDescent="0.3">
      <c r="B85" s="319" t="str">
        <f>MID($B$83,1,1)&amp;".01"</f>
        <v>I.01</v>
      </c>
      <c r="C85" s="338" t="s">
        <v>164</v>
      </c>
      <c r="D85" s="322"/>
      <c r="E85" s="322"/>
      <c r="F85" s="322"/>
      <c r="G85" s="346">
        <f>ROUND(($H85)/365*G$8,-3)</f>
        <v>0</v>
      </c>
      <c r="H85" s="387"/>
      <c r="I85" s="346">
        <f>ROUND(($H85),-3)</f>
        <v>0</v>
      </c>
      <c r="J85" s="346">
        <f t="shared" ref="J85:S85" si="25">ROUND(($H85),-3)</f>
        <v>0</v>
      </c>
      <c r="K85" s="346">
        <f t="shared" si="25"/>
        <v>0</v>
      </c>
      <c r="L85" s="346">
        <f t="shared" si="25"/>
        <v>0</v>
      </c>
      <c r="M85" s="346">
        <f t="shared" si="25"/>
        <v>0</v>
      </c>
      <c r="N85" s="346">
        <f t="shared" si="25"/>
        <v>0</v>
      </c>
      <c r="O85" s="346">
        <f t="shared" si="25"/>
        <v>0</v>
      </c>
      <c r="P85" s="346">
        <f t="shared" si="25"/>
        <v>0</v>
      </c>
      <c r="Q85" s="346">
        <f t="shared" si="25"/>
        <v>0</v>
      </c>
      <c r="R85" s="346">
        <f t="shared" si="25"/>
        <v>0</v>
      </c>
      <c r="S85" s="346">
        <f t="shared" si="25"/>
        <v>0</v>
      </c>
      <c r="T85" s="346">
        <f>ROUND(($H85)/365*T8,-3)</f>
        <v>0</v>
      </c>
      <c r="U85" s="324"/>
      <c r="V85" s="322"/>
      <c r="W85" s="322"/>
      <c r="X85" s="333"/>
      <c r="Y85" s="283">
        <f>SUM(G85:T85)</f>
        <v>0</v>
      </c>
      <c r="Z85" s="324"/>
    </row>
    <row r="86" spans="2:30" x14ac:dyDescent="0.3">
      <c r="B86" s="351"/>
      <c r="C86" s="185"/>
      <c r="D86" s="356"/>
      <c r="E86" s="356"/>
      <c r="F86" s="356"/>
      <c r="G86" s="356"/>
      <c r="H86" s="356"/>
      <c r="I86" s="356"/>
      <c r="J86" s="356"/>
      <c r="K86" s="356"/>
      <c r="L86" s="356"/>
      <c r="M86" s="356"/>
      <c r="N86" s="356"/>
      <c r="O86" s="356"/>
      <c r="P86" s="356"/>
      <c r="Q86" s="356"/>
      <c r="R86" s="356"/>
      <c r="S86" s="356"/>
      <c r="T86" s="356"/>
      <c r="U86" s="352"/>
      <c r="V86" s="322"/>
      <c r="W86" s="322"/>
      <c r="X86" s="357"/>
      <c r="Y86" s="291"/>
      <c r="Z86" s="352"/>
    </row>
    <row r="87" spans="2:30" ht="6.75" customHeight="1" x14ac:dyDescent="0.3">
      <c r="B87" s="330"/>
      <c r="C87" s="148"/>
      <c r="D87" s="322"/>
      <c r="E87" s="322"/>
      <c r="F87" s="322"/>
      <c r="G87" s="358"/>
      <c r="H87" s="322"/>
      <c r="I87" s="322"/>
      <c r="J87" s="322"/>
      <c r="K87" s="322"/>
      <c r="L87" s="322"/>
      <c r="M87" s="322"/>
      <c r="N87" s="322"/>
      <c r="O87" s="322"/>
      <c r="P87" s="322"/>
      <c r="Q87" s="322"/>
      <c r="R87" s="322"/>
      <c r="S87" s="322"/>
      <c r="T87" s="322"/>
      <c r="U87" s="322"/>
      <c r="V87" s="322"/>
      <c r="W87" s="322"/>
      <c r="X87" s="322"/>
      <c r="Y87" s="184"/>
      <c r="Z87" s="322"/>
    </row>
    <row r="88" spans="2:30" ht="6.75" customHeight="1" x14ac:dyDescent="0.3">
      <c r="B88" s="330"/>
      <c r="C88" s="148"/>
      <c r="D88" s="322"/>
      <c r="E88" s="322"/>
      <c r="F88" s="322"/>
      <c r="G88" s="322"/>
      <c r="H88" s="322"/>
      <c r="I88" s="322"/>
      <c r="J88" s="322"/>
      <c r="K88" s="322"/>
      <c r="L88" s="322"/>
      <c r="M88" s="322"/>
      <c r="N88" s="322"/>
      <c r="O88" s="322"/>
      <c r="P88" s="322"/>
      <c r="Q88" s="322"/>
      <c r="R88" s="322"/>
      <c r="S88" s="322"/>
      <c r="T88" s="322"/>
      <c r="U88" s="322"/>
      <c r="V88" s="322"/>
      <c r="W88" s="322"/>
      <c r="X88" s="322"/>
      <c r="Y88" s="184"/>
      <c r="Z88" s="322"/>
    </row>
    <row r="89" spans="2:30" x14ac:dyDescent="0.3">
      <c r="B89" s="353"/>
      <c r="C89" s="332"/>
      <c r="D89" s="332"/>
      <c r="E89" s="332"/>
      <c r="F89" s="332"/>
      <c r="G89" s="332"/>
      <c r="H89" s="332"/>
      <c r="I89" s="332"/>
      <c r="J89" s="332"/>
      <c r="K89" s="332"/>
      <c r="L89" s="332"/>
      <c r="M89" s="332"/>
      <c r="N89" s="332"/>
      <c r="O89" s="332"/>
      <c r="P89" s="332"/>
      <c r="Q89" s="332"/>
      <c r="R89" s="332"/>
      <c r="S89" s="332"/>
      <c r="T89" s="332"/>
      <c r="U89" s="354"/>
      <c r="V89" s="322"/>
      <c r="W89" s="322"/>
      <c r="X89" s="359"/>
      <c r="Y89" s="292"/>
      <c r="Z89" s="360"/>
    </row>
    <row r="90" spans="2:30" x14ac:dyDescent="0.3">
      <c r="B90" s="319"/>
      <c r="C90" s="174" t="s">
        <v>166</v>
      </c>
      <c r="D90" s="322"/>
      <c r="E90" s="175"/>
      <c r="F90" s="175"/>
      <c r="G90" s="175">
        <v>2028</v>
      </c>
      <c r="H90" s="175">
        <v>2029</v>
      </c>
      <c r="I90" s="175">
        <v>2030</v>
      </c>
      <c r="J90" s="175">
        <v>2031</v>
      </c>
      <c r="K90" s="175">
        <v>2032</v>
      </c>
      <c r="L90" s="175">
        <v>2033</v>
      </c>
      <c r="M90" s="175">
        <v>2034</v>
      </c>
      <c r="N90" s="175">
        <v>2035</v>
      </c>
      <c r="O90" s="175">
        <v>2036</v>
      </c>
      <c r="P90" s="175">
        <v>2037</v>
      </c>
      <c r="Q90" s="175">
        <v>2038</v>
      </c>
      <c r="R90" s="175">
        <v>2039</v>
      </c>
      <c r="S90" s="175">
        <v>2040</v>
      </c>
      <c r="T90" s="175">
        <v>2041</v>
      </c>
      <c r="U90" s="324"/>
      <c r="V90" s="322"/>
      <c r="W90" s="322"/>
      <c r="X90" s="325"/>
      <c r="Y90" s="285" t="s">
        <v>96</v>
      </c>
      <c r="Z90" s="326"/>
    </row>
    <row r="91" spans="2:30" x14ac:dyDescent="0.3">
      <c r="B91" s="319"/>
      <c r="C91" s="174"/>
      <c r="D91" s="322"/>
      <c r="E91" s="322"/>
      <c r="F91" s="322"/>
      <c r="G91" s="322"/>
      <c r="H91" s="322"/>
      <c r="I91" s="322"/>
      <c r="J91" s="322"/>
      <c r="K91" s="322"/>
      <c r="L91" s="322"/>
      <c r="M91" s="322"/>
      <c r="N91" s="322"/>
      <c r="O91" s="322"/>
      <c r="P91" s="322"/>
      <c r="Q91" s="322"/>
      <c r="R91" s="322"/>
      <c r="S91" s="322"/>
      <c r="T91" s="322"/>
      <c r="U91" s="324"/>
      <c r="V91" s="322"/>
      <c r="W91" s="322"/>
      <c r="X91" s="325"/>
      <c r="Y91" s="184"/>
      <c r="Z91" s="326"/>
    </row>
    <row r="92" spans="2:30" ht="17.399999999999999" x14ac:dyDescent="0.45">
      <c r="B92" s="164" t="s">
        <v>167</v>
      </c>
      <c r="C92" s="183" t="s">
        <v>168</v>
      </c>
      <c r="D92" s="322"/>
      <c r="E92" s="312"/>
      <c r="F92" s="312"/>
      <c r="G92" s="311">
        <f>SUM(G94:G97)</f>
        <v>-27416099</v>
      </c>
      <c r="H92" s="311">
        <f>SUM(H94:H97)</f>
        <v>-59212282</v>
      </c>
      <c r="I92" s="311">
        <f t="shared" ref="I92:T92" si="26">SUM(I94:I97)</f>
        <v>-59212282</v>
      </c>
      <c r="J92" s="311">
        <f t="shared" si="26"/>
        <v>-59212282</v>
      </c>
      <c r="K92" s="311">
        <f t="shared" si="26"/>
        <v>-59374507</v>
      </c>
      <c r="L92" s="311">
        <f t="shared" si="26"/>
        <v>-59212282</v>
      </c>
      <c r="M92" s="311">
        <f t="shared" si="26"/>
        <v>-59212282</v>
      </c>
      <c r="N92" s="311">
        <f t="shared" si="26"/>
        <v>-59212282</v>
      </c>
      <c r="O92" s="311">
        <f t="shared" si="26"/>
        <v>-59374507</v>
      </c>
      <c r="P92" s="311">
        <f t="shared" si="26"/>
        <v>-59212282</v>
      </c>
      <c r="Q92" s="311">
        <f t="shared" si="26"/>
        <v>-59212282</v>
      </c>
      <c r="R92" s="311">
        <f t="shared" si="26"/>
        <v>-59212282</v>
      </c>
      <c r="S92" s="311">
        <f t="shared" si="26"/>
        <v>-59374507</v>
      </c>
      <c r="T92" s="311">
        <f t="shared" si="26"/>
        <v>-32607311</v>
      </c>
      <c r="U92" s="324"/>
      <c r="V92" s="322"/>
      <c r="W92" s="322"/>
      <c r="X92" s="325"/>
      <c r="Y92" s="284">
        <f>SUM(G92:T92)</f>
        <v>-771057469</v>
      </c>
      <c r="Z92" s="326"/>
      <c r="AA92" s="79"/>
      <c r="AB92" s="281"/>
    </row>
    <row r="93" spans="2:30" x14ac:dyDescent="0.3">
      <c r="B93" s="319"/>
      <c r="C93" s="174"/>
      <c r="D93" s="322"/>
      <c r="E93" s="322"/>
      <c r="F93" s="322"/>
      <c r="G93" s="322"/>
      <c r="H93" s="322"/>
      <c r="I93" s="322"/>
      <c r="J93" s="358"/>
      <c r="K93" s="358"/>
      <c r="L93" s="358"/>
      <c r="M93" s="358"/>
      <c r="N93" s="358"/>
      <c r="O93" s="358"/>
      <c r="P93" s="358"/>
      <c r="Q93" s="361"/>
      <c r="R93" s="358"/>
      <c r="S93" s="358"/>
      <c r="T93" s="358"/>
      <c r="U93" s="324"/>
      <c r="V93" s="322"/>
      <c r="W93" s="322"/>
      <c r="X93" s="325"/>
      <c r="Y93" s="283"/>
      <c r="Z93" s="326"/>
    </row>
    <row r="94" spans="2:30" ht="17.399999999999999" x14ac:dyDescent="0.45">
      <c r="B94" s="319" t="str">
        <f>MID($B$92,1,1)&amp;".01"</f>
        <v>J.01</v>
      </c>
      <c r="C94" s="322" t="s">
        <v>168</v>
      </c>
      <c r="D94" s="322"/>
      <c r="E94" s="312"/>
      <c r="F94" s="355"/>
      <c r="G94" s="346">
        <f>ROUND(($H94)/365*G$8,0)</f>
        <v>-22469763</v>
      </c>
      <c r="H94" s="346">
        <v>-48529369</v>
      </c>
      <c r="I94" s="346">
        <f>ROUND(($H94)/365*I$8,0)</f>
        <v>-48529369</v>
      </c>
      <c r="J94" s="346">
        <f t="shared" ref="J94:K97" si="27">ROUND(($H94)/365*J$8,0)</f>
        <v>-48529369</v>
      </c>
      <c r="K94" s="346">
        <f>ROUND(($H94)/365*K$8,0)</f>
        <v>-48662326</v>
      </c>
      <c r="L94" s="346">
        <f t="shared" ref="L94:T97" si="28">ROUND(($H94)/365*L$8,0)</f>
        <v>-48529369</v>
      </c>
      <c r="M94" s="346">
        <f t="shared" si="28"/>
        <v>-48529369</v>
      </c>
      <c r="N94" s="346">
        <f t="shared" si="28"/>
        <v>-48529369</v>
      </c>
      <c r="O94" s="346">
        <f t="shared" si="28"/>
        <v>-48662326</v>
      </c>
      <c r="P94" s="346">
        <f t="shared" si="28"/>
        <v>-48529369</v>
      </c>
      <c r="Q94" s="346">
        <f t="shared" si="28"/>
        <v>-48529369</v>
      </c>
      <c r="R94" s="346">
        <f t="shared" si="28"/>
        <v>-48529369</v>
      </c>
      <c r="S94" s="346">
        <f t="shared" si="28"/>
        <v>-48662326</v>
      </c>
      <c r="T94" s="346">
        <f t="shared" si="28"/>
        <v>-26724392</v>
      </c>
      <c r="U94" s="324"/>
      <c r="V94" s="322"/>
      <c r="W94" s="322"/>
      <c r="X94" s="325"/>
      <c r="Y94" s="293">
        <f>SUM(G94:T94)</f>
        <v>-631945454</v>
      </c>
      <c r="Z94" s="326"/>
      <c r="AA94" s="104"/>
      <c r="AD94" s="112"/>
    </row>
    <row r="95" spans="2:30" ht="17.399999999999999" x14ac:dyDescent="0.45">
      <c r="B95" s="391" t="s">
        <v>397</v>
      </c>
      <c r="C95" s="399" t="s">
        <v>398</v>
      </c>
      <c r="D95" s="322"/>
      <c r="E95" s="312"/>
      <c r="F95" s="362"/>
      <c r="G95" s="346">
        <f t="shared" ref="G95:G97" si="29">ROUND(($H95)/365*G$8,0)</f>
        <v>-1111233</v>
      </c>
      <c r="H95" s="346">
        <v>-2400000</v>
      </c>
      <c r="I95" s="346">
        <f t="shared" ref="I95:I97" si="30">ROUND(($H95)/365*I$8,0)</f>
        <v>-2400000</v>
      </c>
      <c r="J95" s="346">
        <f t="shared" si="27"/>
        <v>-2400000</v>
      </c>
      <c r="K95" s="346">
        <f t="shared" si="27"/>
        <v>-2406575</v>
      </c>
      <c r="L95" s="346">
        <f t="shared" si="28"/>
        <v>-2400000</v>
      </c>
      <c r="M95" s="346">
        <f t="shared" si="28"/>
        <v>-2400000</v>
      </c>
      <c r="N95" s="346">
        <f t="shared" si="28"/>
        <v>-2400000</v>
      </c>
      <c r="O95" s="346">
        <f t="shared" si="28"/>
        <v>-2406575</v>
      </c>
      <c r="P95" s="346">
        <f t="shared" si="28"/>
        <v>-2400000</v>
      </c>
      <c r="Q95" s="346">
        <f t="shared" si="28"/>
        <v>-2400000</v>
      </c>
      <c r="R95" s="346">
        <f t="shared" si="28"/>
        <v>-2400000</v>
      </c>
      <c r="S95" s="346">
        <f t="shared" si="28"/>
        <v>-2406575</v>
      </c>
      <c r="T95" s="346">
        <f t="shared" si="28"/>
        <v>-1321644</v>
      </c>
      <c r="U95" s="324"/>
      <c r="V95" s="322"/>
      <c r="W95" s="322"/>
      <c r="X95" s="325"/>
      <c r="Y95" s="293"/>
      <c r="Z95" s="326"/>
      <c r="AA95" s="104"/>
      <c r="AD95" s="112"/>
    </row>
    <row r="96" spans="2:30" ht="17.399999999999999" x14ac:dyDescent="0.45">
      <c r="B96" s="391" t="s">
        <v>399</v>
      </c>
      <c r="C96" s="399" t="s">
        <v>400</v>
      </c>
      <c r="D96" s="322"/>
      <c r="E96" s="312"/>
      <c r="F96" s="362"/>
      <c r="G96" s="346">
        <f t="shared" si="29"/>
        <v>-1381130</v>
      </c>
      <c r="H96" s="346">
        <v>-2982913</v>
      </c>
      <c r="I96" s="346">
        <f t="shared" si="30"/>
        <v>-2982913</v>
      </c>
      <c r="J96" s="346">
        <f t="shared" si="27"/>
        <v>-2982913</v>
      </c>
      <c r="K96" s="346">
        <f t="shared" si="27"/>
        <v>-2991085</v>
      </c>
      <c r="L96" s="346">
        <f t="shared" si="28"/>
        <v>-2982913</v>
      </c>
      <c r="M96" s="346">
        <f t="shared" si="28"/>
        <v>-2982913</v>
      </c>
      <c r="N96" s="346">
        <f t="shared" si="28"/>
        <v>-2982913</v>
      </c>
      <c r="O96" s="346">
        <f t="shared" si="28"/>
        <v>-2991085</v>
      </c>
      <c r="P96" s="346">
        <f t="shared" si="28"/>
        <v>-2982913</v>
      </c>
      <c r="Q96" s="346">
        <f t="shared" si="28"/>
        <v>-2982913</v>
      </c>
      <c r="R96" s="346">
        <f t="shared" si="28"/>
        <v>-2982913</v>
      </c>
      <c r="S96" s="346">
        <f t="shared" si="28"/>
        <v>-2991085</v>
      </c>
      <c r="T96" s="346">
        <f t="shared" si="28"/>
        <v>-1642645</v>
      </c>
      <c r="U96" s="324"/>
      <c r="V96" s="322"/>
      <c r="W96" s="322"/>
      <c r="X96" s="325"/>
      <c r="Y96" s="293"/>
      <c r="Z96" s="326"/>
      <c r="AA96" s="104"/>
      <c r="AD96" s="112"/>
    </row>
    <row r="97" spans="2:30" ht="17.399999999999999" x14ac:dyDescent="0.45">
      <c r="B97" s="391" t="s">
        <v>401</v>
      </c>
      <c r="C97" s="399" t="s">
        <v>402</v>
      </c>
      <c r="D97" s="322"/>
      <c r="E97" s="312"/>
      <c r="F97" s="362"/>
      <c r="G97" s="346">
        <f t="shared" si="29"/>
        <v>-2453973</v>
      </c>
      <c r="H97" s="346">
        <v>-5300000</v>
      </c>
      <c r="I97" s="346">
        <f t="shared" si="30"/>
        <v>-5300000</v>
      </c>
      <c r="J97" s="346">
        <f t="shared" si="27"/>
        <v>-5300000</v>
      </c>
      <c r="K97" s="346">
        <f t="shared" si="27"/>
        <v>-5314521</v>
      </c>
      <c r="L97" s="346">
        <f t="shared" si="28"/>
        <v>-5300000</v>
      </c>
      <c r="M97" s="346">
        <f t="shared" si="28"/>
        <v>-5300000</v>
      </c>
      <c r="N97" s="346">
        <f t="shared" si="28"/>
        <v>-5300000</v>
      </c>
      <c r="O97" s="346">
        <f t="shared" si="28"/>
        <v>-5314521</v>
      </c>
      <c r="P97" s="346">
        <f t="shared" si="28"/>
        <v>-5300000</v>
      </c>
      <c r="Q97" s="346">
        <f t="shared" si="28"/>
        <v>-5300000</v>
      </c>
      <c r="R97" s="346">
        <f t="shared" si="28"/>
        <v>-5300000</v>
      </c>
      <c r="S97" s="346">
        <f t="shared" si="28"/>
        <v>-5314521</v>
      </c>
      <c r="T97" s="346">
        <f t="shared" si="28"/>
        <v>-2918630</v>
      </c>
      <c r="U97" s="324"/>
      <c r="V97" s="322"/>
      <c r="W97" s="322"/>
      <c r="X97" s="325"/>
      <c r="Y97" s="293"/>
      <c r="Z97" s="326"/>
      <c r="AA97" s="104"/>
      <c r="AD97" s="112"/>
    </row>
    <row r="98" spans="2:30" x14ac:dyDescent="0.3">
      <c r="B98" s="319"/>
      <c r="C98" s="184"/>
      <c r="D98" s="322"/>
      <c r="E98" s="184"/>
      <c r="F98" s="184"/>
      <c r="G98" s="184"/>
      <c r="H98" s="184"/>
      <c r="I98" s="184"/>
      <c r="J98" s="184"/>
      <c r="K98" s="184"/>
      <c r="L98" s="184"/>
      <c r="M98" s="184"/>
      <c r="N98" s="184"/>
      <c r="O98" s="184"/>
      <c r="P98" s="184"/>
      <c r="Q98" s="184"/>
      <c r="R98" s="184"/>
      <c r="S98" s="184"/>
      <c r="T98" s="184"/>
      <c r="U98" s="324"/>
      <c r="V98" s="322"/>
      <c r="W98" s="322"/>
      <c r="X98" s="325"/>
      <c r="Y98" s="293"/>
      <c r="Z98" s="326"/>
      <c r="AA98" s="105"/>
      <c r="AB98" s="105"/>
    </row>
    <row r="99" spans="2:30" ht="17.399999999999999" x14ac:dyDescent="0.45">
      <c r="B99" s="164" t="s">
        <v>169</v>
      </c>
      <c r="C99" s="183" t="s">
        <v>170</v>
      </c>
      <c r="D99" s="322"/>
      <c r="E99" s="312"/>
      <c r="F99" s="312"/>
      <c r="G99" s="311">
        <f>SUM(G101:G102)</f>
        <v>-463000</v>
      </c>
      <c r="H99" s="311">
        <f t="shared" ref="H99:L99" si="31">SUM(H101:H102)</f>
        <v>-1000000</v>
      </c>
      <c r="I99" s="311">
        <f t="shared" si="31"/>
        <v>-1000000</v>
      </c>
      <c r="J99" s="311">
        <f t="shared" si="31"/>
        <v>-1000000</v>
      </c>
      <c r="K99" s="311">
        <f t="shared" si="31"/>
        <v>-1000000</v>
      </c>
      <c r="L99" s="311">
        <f t="shared" si="31"/>
        <v>-1000000</v>
      </c>
      <c r="M99" s="311">
        <f t="shared" ref="M99:O99" si="32">SUM(M101:M102)</f>
        <v>-1000000</v>
      </c>
      <c r="N99" s="311">
        <f t="shared" si="32"/>
        <v>-1000000</v>
      </c>
      <c r="O99" s="311">
        <f t="shared" si="32"/>
        <v>-1000000</v>
      </c>
      <c r="P99" s="311">
        <f>SUM(P101:P102)</f>
        <v>-1000000</v>
      </c>
      <c r="Q99" s="311">
        <f>SUM(Q101:Q102)</f>
        <v>-1000000</v>
      </c>
      <c r="R99" s="311">
        <f>SUM(R101:R102)</f>
        <v>-1000000</v>
      </c>
      <c r="S99" s="311">
        <f>SUM(S101:S102)</f>
        <v>-1000000</v>
      </c>
      <c r="T99" s="311">
        <f>SUM(T101:T102)</f>
        <v>-550685</v>
      </c>
      <c r="U99" s="324"/>
      <c r="V99" s="322"/>
      <c r="W99" s="322"/>
      <c r="X99" s="325"/>
      <c r="Y99" s="284">
        <f>SUM(G99:T99)</f>
        <v>-13013685</v>
      </c>
      <c r="Z99" s="326"/>
      <c r="AA99" s="79"/>
      <c r="AB99" s="281"/>
    </row>
    <row r="100" spans="2:30" x14ac:dyDescent="0.3">
      <c r="B100" s="319"/>
      <c r="C100" s="184"/>
      <c r="D100" s="322"/>
      <c r="E100" s="184"/>
      <c r="F100" s="184"/>
      <c r="G100" s="184"/>
      <c r="H100" s="184"/>
      <c r="I100" s="184"/>
      <c r="J100" s="184"/>
      <c r="K100" s="184"/>
      <c r="L100" s="184"/>
      <c r="M100" s="184"/>
      <c r="N100" s="184"/>
      <c r="O100" s="184"/>
      <c r="P100" s="184"/>
      <c r="Q100" s="184"/>
      <c r="R100" s="184"/>
      <c r="S100" s="184"/>
      <c r="T100" s="184"/>
      <c r="U100" s="324"/>
      <c r="V100" s="322"/>
      <c r="W100" s="322"/>
      <c r="X100" s="325"/>
      <c r="Y100" s="293"/>
      <c r="Z100" s="326"/>
      <c r="AA100" s="105"/>
      <c r="AB100" s="105"/>
    </row>
    <row r="101" spans="2:30" ht="17.399999999999999" x14ac:dyDescent="0.45">
      <c r="B101" s="319" t="str">
        <f>MID($B$99,1,1)&amp;".01"</f>
        <v>K.01</v>
      </c>
      <c r="C101" s="184" t="s">
        <v>170</v>
      </c>
      <c r="D101" s="322"/>
      <c r="E101" s="312"/>
      <c r="F101" s="355"/>
      <c r="G101" s="346">
        <f>ROUND(($H101)/365*G$8,-3)</f>
        <v>-463000</v>
      </c>
      <c r="H101" s="346">
        <v>-1000000</v>
      </c>
      <c r="I101" s="346">
        <f>$H101</f>
        <v>-1000000</v>
      </c>
      <c r="J101" s="346">
        <f t="shared" ref="J101:P101" si="33">$H101</f>
        <v>-1000000</v>
      </c>
      <c r="K101" s="346">
        <f t="shared" si="33"/>
        <v>-1000000</v>
      </c>
      <c r="L101" s="346">
        <f t="shared" si="33"/>
        <v>-1000000</v>
      </c>
      <c r="M101" s="346">
        <f t="shared" si="33"/>
        <v>-1000000</v>
      </c>
      <c r="N101" s="346">
        <f t="shared" si="33"/>
        <v>-1000000</v>
      </c>
      <c r="O101" s="346">
        <f t="shared" si="33"/>
        <v>-1000000</v>
      </c>
      <c r="P101" s="346">
        <f t="shared" si="33"/>
        <v>-1000000</v>
      </c>
      <c r="Q101" s="346">
        <f>$H101</f>
        <v>-1000000</v>
      </c>
      <c r="R101" s="346">
        <f>$H101</f>
        <v>-1000000</v>
      </c>
      <c r="S101" s="346">
        <f>$H101</f>
        <v>-1000000</v>
      </c>
      <c r="T101" s="346">
        <f t="shared" ref="T101" si="34">ROUND(($H101)/365*T$8,0)</f>
        <v>-550685</v>
      </c>
      <c r="U101" s="324"/>
      <c r="V101" s="322"/>
      <c r="W101" s="322"/>
      <c r="X101" s="325"/>
      <c r="Y101" s="293">
        <f>SUM(G101:T101)</f>
        <v>-13013685</v>
      </c>
      <c r="Z101" s="326"/>
      <c r="AA101" s="105"/>
      <c r="AB101" s="105"/>
    </row>
    <row r="102" spans="2:30" x14ac:dyDescent="0.3">
      <c r="B102" s="319"/>
      <c r="C102" s="184"/>
      <c r="D102" s="322"/>
      <c r="E102" s="184"/>
      <c r="F102" s="184"/>
      <c r="G102" s="184"/>
      <c r="H102" s="184"/>
      <c r="I102" s="184"/>
      <c r="J102" s="184"/>
      <c r="K102" s="184"/>
      <c r="L102" s="184"/>
      <c r="M102" s="184"/>
      <c r="N102" s="184"/>
      <c r="O102" s="184"/>
      <c r="P102" s="184"/>
      <c r="Q102" s="184"/>
      <c r="R102" s="184"/>
      <c r="S102" s="184"/>
      <c r="T102" s="184"/>
      <c r="U102" s="324"/>
      <c r="V102" s="322"/>
      <c r="W102" s="322"/>
      <c r="X102" s="325"/>
      <c r="Y102" s="293"/>
      <c r="Z102" s="326"/>
      <c r="AA102" s="105"/>
      <c r="AB102" s="105"/>
    </row>
    <row r="103" spans="2:30" ht="17.399999999999999" x14ac:dyDescent="0.45">
      <c r="B103" s="164" t="s">
        <v>171</v>
      </c>
      <c r="C103" s="183" t="s">
        <v>172</v>
      </c>
      <c r="D103" s="322"/>
      <c r="E103" s="312"/>
      <c r="F103" s="312"/>
      <c r="G103" s="311">
        <f>SUM(G105:G105)</f>
        <v>-321000</v>
      </c>
      <c r="H103" s="311">
        <f t="shared" ref="H103:T103" si="35">SUM(H105:H105)</f>
        <v>-693000</v>
      </c>
      <c r="I103" s="311">
        <f t="shared" si="35"/>
        <v>-693000</v>
      </c>
      <c r="J103" s="311">
        <f t="shared" si="35"/>
        <v>-693000</v>
      </c>
      <c r="K103" s="311">
        <f t="shared" si="35"/>
        <v>-693000</v>
      </c>
      <c r="L103" s="311">
        <f t="shared" si="35"/>
        <v>-693000</v>
      </c>
      <c r="M103" s="311">
        <f t="shared" si="35"/>
        <v>-693000</v>
      </c>
      <c r="N103" s="311">
        <f t="shared" si="35"/>
        <v>-693000</v>
      </c>
      <c r="O103" s="311">
        <f t="shared" si="35"/>
        <v>-693000</v>
      </c>
      <c r="P103" s="311">
        <f t="shared" si="35"/>
        <v>-693000</v>
      </c>
      <c r="Q103" s="311">
        <f t="shared" si="35"/>
        <v>-693000</v>
      </c>
      <c r="R103" s="311">
        <f t="shared" si="35"/>
        <v>-693000</v>
      </c>
      <c r="S103" s="311">
        <f t="shared" si="35"/>
        <v>-693000</v>
      </c>
      <c r="T103" s="311">
        <f t="shared" si="35"/>
        <v>-381625</v>
      </c>
      <c r="U103" s="324"/>
      <c r="V103" s="322"/>
      <c r="W103" s="322"/>
      <c r="X103" s="325"/>
      <c r="Y103" s="284">
        <f>SUM(G103:T103)</f>
        <v>-9018625</v>
      </c>
      <c r="Z103" s="326"/>
      <c r="AA103" s="105"/>
      <c r="AB103" s="105"/>
    </row>
    <row r="104" spans="2:30" x14ac:dyDescent="0.3">
      <c r="B104" s="319"/>
      <c r="C104" s="184"/>
      <c r="D104" s="322"/>
      <c r="E104" s="184"/>
      <c r="F104" s="184"/>
      <c r="G104" s="184"/>
      <c r="H104" s="184"/>
      <c r="I104" s="184"/>
      <c r="J104" s="184"/>
      <c r="K104" s="184"/>
      <c r="L104" s="184"/>
      <c r="M104" s="184"/>
      <c r="N104" s="184"/>
      <c r="O104" s="184"/>
      <c r="P104" s="184"/>
      <c r="Q104" s="184"/>
      <c r="R104" s="184"/>
      <c r="S104" s="184"/>
      <c r="T104" s="184"/>
      <c r="U104" s="324"/>
      <c r="V104" s="322"/>
      <c r="W104" s="322"/>
      <c r="X104" s="325"/>
      <c r="Y104" s="293"/>
      <c r="Z104" s="326"/>
      <c r="AA104" s="105"/>
      <c r="AB104" s="105"/>
    </row>
    <row r="105" spans="2:30" x14ac:dyDescent="0.3">
      <c r="B105" s="319" t="str">
        <f>MID($B$103,1,1)&amp;".01"</f>
        <v>L.01</v>
      </c>
      <c r="C105" s="184" t="s">
        <v>172</v>
      </c>
      <c r="D105" s="322"/>
      <c r="E105" s="362"/>
      <c r="F105" s="355"/>
      <c r="G105" s="346">
        <f>ROUND(($H105)/365*G$8,-3)</f>
        <v>-321000</v>
      </c>
      <c r="H105" s="346">
        <v>-693000</v>
      </c>
      <c r="I105" s="346">
        <f>$H105</f>
        <v>-693000</v>
      </c>
      <c r="J105" s="346">
        <f t="shared" ref="J105:S105" si="36">$H105</f>
        <v>-693000</v>
      </c>
      <c r="K105" s="346">
        <f t="shared" si="36"/>
        <v>-693000</v>
      </c>
      <c r="L105" s="346">
        <f t="shared" si="36"/>
        <v>-693000</v>
      </c>
      <c r="M105" s="346">
        <f t="shared" si="36"/>
        <v>-693000</v>
      </c>
      <c r="N105" s="346">
        <f t="shared" si="36"/>
        <v>-693000</v>
      </c>
      <c r="O105" s="346">
        <f t="shared" si="36"/>
        <v>-693000</v>
      </c>
      <c r="P105" s="346">
        <f t="shared" si="36"/>
        <v>-693000</v>
      </c>
      <c r="Q105" s="346">
        <f>ROUND(($H105)/365*P$8,-3)</f>
        <v>-693000</v>
      </c>
      <c r="R105" s="346">
        <f t="shared" si="36"/>
        <v>-693000</v>
      </c>
      <c r="S105" s="346">
        <f t="shared" si="36"/>
        <v>-693000</v>
      </c>
      <c r="T105" s="346">
        <f t="shared" ref="T105" si="37">ROUND(($H105)/365*T$8,0)</f>
        <v>-381625</v>
      </c>
      <c r="U105" s="324"/>
      <c r="V105" s="322"/>
      <c r="W105" s="322"/>
      <c r="X105" s="325"/>
      <c r="Y105" s="293">
        <f>SUM(G105:T105)</f>
        <v>-9018625</v>
      </c>
      <c r="Z105" s="326"/>
      <c r="AA105" s="105"/>
      <c r="AB105" s="105"/>
    </row>
    <row r="106" spans="2:30" x14ac:dyDescent="0.3">
      <c r="B106" s="351"/>
      <c r="C106" s="185"/>
      <c r="D106" s="356"/>
      <c r="E106" s="356"/>
      <c r="F106" s="356"/>
      <c r="G106" s="356"/>
      <c r="H106" s="356"/>
      <c r="I106" s="356"/>
      <c r="J106" s="356"/>
      <c r="K106" s="356"/>
      <c r="L106" s="356"/>
      <c r="M106" s="356"/>
      <c r="N106" s="356"/>
      <c r="O106" s="356"/>
      <c r="P106" s="356"/>
      <c r="Q106" s="356"/>
      <c r="R106" s="356"/>
      <c r="S106" s="356"/>
      <c r="T106" s="356"/>
      <c r="U106" s="352"/>
      <c r="V106" s="322"/>
      <c r="W106" s="322"/>
      <c r="X106" s="357"/>
      <c r="Y106" s="291"/>
      <c r="Z106" s="352"/>
    </row>
    <row r="107" spans="2:30" ht="6.75" customHeight="1" x14ac:dyDescent="0.3">
      <c r="B107" s="330"/>
      <c r="C107" s="148"/>
      <c r="D107" s="322"/>
      <c r="E107" s="322"/>
      <c r="F107" s="322"/>
      <c r="G107" s="358"/>
      <c r="H107" s="322"/>
      <c r="I107" s="322"/>
      <c r="J107" s="322"/>
      <c r="K107" s="322"/>
      <c r="L107" s="322"/>
      <c r="M107" s="322"/>
      <c r="N107" s="322"/>
      <c r="O107" s="322"/>
      <c r="P107" s="322"/>
      <c r="Q107" s="322"/>
      <c r="R107" s="322"/>
      <c r="S107" s="322"/>
      <c r="T107" s="322"/>
      <c r="U107" s="322"/>
      <c r="V107" s="322"/>
      <c r="W107" s="322"/>
      <c r="X107" s="322"/>
      <c r="Y107" s="184"/>
      <c r="Z107" s="322"/>
    </row>
    <row r="108" spans="2:30" ht="6.75" customHeight="1" x14ac:dyDescent="0.3">
      <c r="B108" s="330"/>
      <c r="C108" s="148"/>
      <c r="D108" s="322"/>
      <c r="E108" s="322"/>
      <c r="F108" s="322"/>
      <c r="G108" s="322"/>
      <c r="H108" s="322"/>
      <c r="I108" s="322"/>
      <c r="J108" s="322"/>
      <c r="K108" s="322"/>
      <c r="L108" s="322"/>
      <c r="M108" s="322"/>
      <c r="N108" s="322"/>
      <c r="O108" s="322"/>
      <c r="P108" s="322"/>
      <c r="Q108" s="322"/>
      <c r="R108" s="322"/>
      <c r="S108" s="322"/>
      <c r="T108" s="322"/>
      <c r="U108" s="322"/>
      <c r="V108" s="322"/>
      <c r="W108" s="322"/>
      <c r="X108" s="322"/>
      <c r="Y108" s="184"/>
      <c r="Z108" s="322"/>
    </row>
    <row r="109" spans="2:30" ht="6.75" customHeight="1" x14ac:dyDescent="0.3">
      <c r="B109" s="330"/>
      <c r="C109" s="148"/>
      <c r="D109" s="322"/>
      <c r="E109" s="322"/>
      <c r="F109" s="322"/>
      <c r="G109" s="358"/>
      <c r="H109" s="322"/>
      <c r="I109" s="322"/>
      <c r="J109" s="322"/>
      <c r="K109" s="322"/>
      <c r="L109" s="322"/>
      <c r="M109" s="322"/>
      <c r="N109" s="322"/>
      <c r="O109" s="322"/>
      <c r="P109" s="322"/>
      <c r="Q109" s="322"/>
      <c r="R109" s="322"/>
      <c r="S109" s="322"/>
      <c r="T109" s="322"/>
      <c r="U109" s="322"/>
      <c r="V109" s="322"/>
      <c r="W109" s="322"/>
      <c r="X109" s="322"/>
      <c r="Y109" s="184"/>
      <c r="Z109" s="322"/>
    </row>
    <row r="110" spans="2:30" x14ac:dyDescent="0.3">
      <c r="B110" s="353"/>
      <c r="C110" s="332"/>
      <c r="D110" s="332"/>
      <c r="E110" s="332"/>
      <c r="F110" s="332"/>
      <c r="G110" s="332"/>
      <c r="H110" s="332"/>
      <c r="I110" s="332"/>
      <c r="J110" s="332"/>
      <c r="K110" s="332"/>
      <c r="L110" s="332"/>
      <c r="M110" s="332"/>
      <c r="N110" s="332"/>
      <c r="O110" s="332"/>
      <c r="P110" s="332"/>
      <c r="Q110" s="332"/>
      <c r="R110" s="332"/>
      <c r="S110" s="332"/>
      <c r="T110" s="332"/>
      <c r="U110" s="354"/>
      <c r="V110" s="322"/>
      <c r="W110" s="322"/>
      <c r="X110" s="359"/>
      <c r="Y110" s="292"/>
      <c r="Z110" s="360"/>
    </row>
    <row r="111" spans="2:30" x14ac:dyDescent="0.3">
      <c r="B111" s="319"/>
      <c r="C111" s="174" t="s">
        <v>335</v>
      </c>
      <c r="D111" s="322"/>
      <c r="E111" s="322"/>
      <c r="F111" s="322"/>
      <c r="G111" s="175">
        <v>2028</v>
      </c>
      <c r="H111" s="175">
        <v>2029</v>
      </c>
      <c r="I111" s="175">
        <v>2030</v>
      </c>
      <c r="J111" s="175">
        <v>2031</v>
      </c>
      <c r="K111" s="175">
        <v>2032</v>
      </c>
      <c r="L111" s="175">
        <v>2033</v>
      </c>
      <c r="M111" s="175">
        <v>2034</v>
      </c>
      <c r="N111" s="175">
        <v>2035</v>
      </c>
      <c r="O111" s="175">
        <v>2036</v>
      </c>
      <c r="P111" s="175">
        <v>2037</v>
      </c>
      <c r="Q111" s="175">
        <v>2038</v>
      </c>
      <c r="R111" s="175">
        <v>2039</v>
      </c>
      <c r="S111" s="175">
        <v>2040</v>
      </c>
      <c r="T111" s="175">
        <v>2041</v>
      </c>
      <c r="U111" s="324"/>
      <c r="V111" s="322"/>
      <c r="W111" s="322"/>
      <c r="X111" s="325"/>
      <c r="Y111" s="285" t="s">
        <v>96</v>
      </c>
      <c r="Z111" s="326"/>
    </row>
    <row r="112" spans="2:30" x14ac:dyDescent="0.3">
      <c r="B112" s="319"/>
      <c r="C112" s="174"/>
      <c r="D112" s="330"/>
      <c r="E112" s="322"/>
      <c r="F112" s="322"/>
      <c r="G112" s="398" t="s">
        <v>355</v>
      </c>
      <c r="H112" s="330"/>
      <c r="I112" s="330"/>
      <c r="J112" s="330"/>
      <c r="K112" s="330"/>
      <c r="L112" s="330"/>
      <c r="M112" s="330"/>
      <c r="N112" s="330"/>
      <c r="O112" s="330"/>
      <c r="P112" s="330"/>
      <c r="Q112" s="330"/>
      <c r="R112" s="330"/>
      <c r="S112" s="330"/>
      <c r="T112" s="330"/>
      <c r="U112" s="324"/>
      <c r="V112" s="322"/>
      <c r="W112" s="322"/>
      <c r="X112" s="325"/>
      <c r="Y112" s="184"/>
      <c r="Z112" s="326"/>
    </row>
    <row r="113" spans="2:28" ht="17.399999999999999" x14ac:dyDescent="0.45">
      <c r="B113" s="164" t="s">
        <v>173</v>
      </c>
      <c r="C113" s="183" t="s">
        <v>335</v>
      </c>
      <c r="D113" s="312"/>
      <c r="E113" s="322"/>
      <c r="F113" s="322"/>
      <c r="G113" s="311">
        <f>SUM(G115:G118)</f>
        <v>0</v>
      </c>
      <c r="H113" s="311">
        <f t="shared" ref="H113:I113" si="38">SUM(H115:H118)</f>
        <v>0</v>
      </c>
      <c r="I113" s="311">
        <f t="shared" si="38"/>
        <v>0</v>
      </c>
      <c r="J113" s="311">
        <f>SUM(J115:J118)</f>
        <v>0</v>
      </c>
      <c r="K113" s="311">
        <f t="shared" ref="K113" si="39">SUM(K115:K115)</f>
        <v>0</v>
      </c>
      <c r="L113" s="311">
        <f t="shared" ref="L113:T113" si="40">SUM(L115:L118)</f>
        <v>0</v>
      </c>
      <c r="M113" s="311">
        <f t="shared" si="40"/>
        <v>0</v>
      </c>
      <c r="N113" s="311">
        <f t="shared" si="40"/>
        <v>0</v>
      </c>
      <c r="O113" s="311">
        <f t="shared" si="40"/>
        <v>0</v>
      </c>
      <c r="P113" s="311">
        <f t="shared" si="40"/>
        <v>0</v>
      </c>
      <c r="Q113" s="311">
        <f t="shared" si="40"/>
        <v>0</v>
      </c>
      <c r="R113" s="311">
        <f t="shared" si="40"/>
        <v>0</v>
      </c>
      <c r="S113" s="311">
        <f t="shared" si="40"/>
        <v>0</v>
      </c>
      <c r="T113" s="311">
        <f t="shared" si="40"/>
        <v>0</v>
      </c>
      <c r="U113" s="324"/>
      <c r="V113" s="322"/>
      <c r="W113" s="322"/>
      <c r="X113" s="325"/>
      <c r="Y113" s="311">
        <f>SUM(Y115:Y115)</f>
        <v>0</v>
      </c>
      <c r="Z113" s="326"/>
    </row>
    <row r="114" spans="2:28" ht="17.399999999999999" x14ac:dyDescent="0.45">
      <c r="B114" s="164"/>
      <c r="C114" s="183"/>
      <c r="D114" s="187"/>
      <c r="E114" s="322"/>
      <c r="F114" s="322"/>
      <c r="G114" s="180"/>
      <c r="H114" s="180"/>
      <c r="I114" s="180"/>
      <c r="J114" s="180"/>
      <c r="K114" s="180"/>
      <c r="L114" s="180"/>
      <c r="M114" s="180"/>
      <c r="N114" s="180"/>
      <c r="O114" s="180"/>
      <c r="P114" s="180"/>
      <c r="Q114" s="180"/>
      <c r="R114" s="180"/>
      <c r="S114" s="180"/>
      <c r="T114" s="180"/>
      <c r="U114" s="324"/>
      <c r="V114" s="322"/>
      <c r="W114" s="322"/>
      <c r="X114" s="325"/>
      <c r="Y114" s="184"/>
      <c r="Z114" s="326"/>
    </row>
    <row r="115" spans="2:28" ht="17.399999999999999" x14ac:dyDescent="0.45">
      <c r="B115" s="319" t="str">
        <f>MID($B$113,1,1)&amp;".01"</f>
        <v>M.01</v>
      </c>
      <c r="C115" s="390" t="s">
        <v>337</v>
      </c>
      <c r="D115" s="187"/>
      <c r="E115" s="322"/>
      <c r="F115" s="322"/>
      <c r="G115" s="336"/>
      <c r="H115" s="336"/>
      <c r="I115" s="336"/>
      <c r="J115" s="336"/>
      <c r="K115" s="336"/>
      <c r="L115" s="336"/>
      <c r="M115" s="336"/>
      <c r="N115" s="336"/>
      <c r="O115" s="336"/>
      <c r="P115" s="336"/>
      <c r="Q115" s="336"/>
      <c r="R115" s="336"/>
      <c r="S115" s="336"/>
      <c r="T115" s="336"/>
      <c r="U115" s="324"/>
      <c r="V115" s="322"/>
      <c r="W115" s="322"/>
      <c r="X115" s="325"/>
      <c r="Y115" s="293">
        <f>SUM(G115:T115)</f>
        <v>0</v>
      </c>
      <c r="Z115" s="326"/>
    </row>
    <row r="116" spans="2:28" ht="17.399999999999999" x14ac:dyDescent="0.45">
      <c r="B116" s="319" t="str">
        <f>MID($B$113,1,1)&amp;".02"</f>
        <v>M.02</v>
      </c>
      <c r="C116" s="177" t="s">
        <v>154</v>
      </c>
      <c r="D116" s="187"/>
      <c r="E116" s="322"/>
      <c r="F116" s="322"/>
      <c r="G116" s="336"/>
      <c r="H116" s="336"/>
      <c r="I116" s="336"/>
      <c r="J116" s="336"/>
      <c r="K116" s="336"/>
      <c r="L116" s="336"/>
      <c r="M116" s="336"/>
      <c r="N116" s="336"/>
      <c r="O116" s="336"/>
      <c r="P116" s="336"/>
      <c r="Q116" s="336"/>
      <c r="R116" s="336"/>
      <c r="S116" s="336"/>
      <c r="T116" s="336"/>
      <c r="U116" s="324"/>
      <c r="V116" s="322"/>
      <c r="W116" s="322"/>
      <c r="X116" s="325"/>
      <c r="Y116" s="293"/>
      <c r="Z116" s="326"/>
    </row>
    <row r="117" spans="2:28" ht="17.399999999999999" x14ac:dyDescent="0.45">
      <c r="B117" s="319" t="str">
        <f>MID($B$113,1,1)&amp;".03"</f>
        <v>M.03</v>
      </c>
      <c r="C117" s="177" t="s">
        <v>154</v>
      </c>
      <c r="D117" s="187"/>
      <c r="E117" s="322"/>
      <c r="F117" s="322"/>
      <c r="G117" s="336"/>
      <c r="H117" s="336"/>
      <c r="I117" s="336"/>
      <c r="J117" s="336"/>
      <c r="K117" s="336"/>
      <c r="L117" s="336"/>
      <c r="M117" s="336"/>
      <c r="N117" s="336"/>
      <c r="O117" s="336"/>
      <c r="P117" s="336"/>
      <c r="Q117" s="336"/>
      <c r="R117" s="336"/>
      <c r="S117" s="336"/>
      <c r="T117" s="336"/>
      <c r="U117" s="324"/>
      <c r="V117" s="322"/>
      <c r="W117" s="322"/>
      <c r="X117" s="325"/>
      <c r="Y117" s="293"/>
      <c r="Z117" s="326"/>
    </row>
    <row r="118" spans="2:28" ht="17.399999999999999" x14ac:dyDescent="0.45">
      <c r="B118" s="319" t="str">
        <f>MID($B$113,1,1)&amp;".04"</f>
        <v>M.04</v>
      </c>
      <c r="C118" s="177" t="s">
        <v>154</v>
      </c>
      <c r="D118" s="187"/>
      <c r="E118" s="322"/>
      <c r="F118" s="322"/>
      <c r="G118" s="336"/>
      <c r="H118" s="336"/>
      <c r="I118" s="336"/>
      <c r="J118" s="336"/>
      <c r="K118" s="336"/>
      <c r="L118" s="336"/>
      <c r="M118" s="336"/>
      <c r="N118" s="336"/>
      <c r="O118" s="336"/>
      <c r="P118" s="336"/>
      <c r="Q118" s="336"/>
      <c r="R118" s="336"/>
      <c r="S118" s="336"/>
      <c r="T118" s="336"/>
      <c r="U118" s="324"/>
      <c r="V118" s="322"/>
      <c r="W118" s="322"/>
      <c r="X118" s="325"/>
      <c r="Y118" s="293"/>
      <c r="Z118" s="326"/>
    </row>
    <row r="119" spans="2:28" x14ac:dyDescent="0.3">
      <c r="B119" s="351"/>
      <c r="C119" s="185"/>
      <c r="D119" s="356"/>
      <c r="E119" s="356"/>
      <c r="F119" s="356"/>
      <c r="G119" s="356"/>
      <c r="H119" s="356"/>
      <c r="I119" s="356"/>
      <c r="J119" s="356"/>
      <c r="K119" s="356"/>
      <c r="L119" s="356"/>
      <c r="M119" s="356"/>
      <c r="N119" s="356"/>
      <c r="O119" s="356"/>
      <c r="P119" s="356"/>
      <c r="Q119" s="356"/>
      <c r="R119" s="356"/>
      <c r="S119" s="356"/>
      <c r="T119" s="356"/>
      <c r="U119" s="352"/>
      <c r="V119" s="322"/>
      <c r="W119" s="322"/>
      <c r="X119" s="357"/>
      <c r="Y119" s="291"/>
      <c r="Z119" s="352"/>
    </row>
    <row r="120" spans="2:28" ht="6.75" customHeight="1" x14ac:dyDescent="0.3">
      <c r="B120" s="330"/>
      <c r="C120" s="148"/>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184"/>
      <c r="Z120" s="322"/>
    </row>
    <row r="121" spans="2:28" x14ac:dyDescent="0.3">
      <c r="B121" s="353"/>
      <c r="C121" s="332"/>
      <c r="D121" s="332"/>
      <c r="E121" s="332"/>
      <c r="F121" s="332"/>
      <c r="G121" s="332"/>
      <c r="H121" s="332"/>
      <c r="I121" s="332"/>
      <c r="J121" s="332"/>
      <c r="K121" s="332"/>
      <c r="L121" s="332"/>
      <c r="M121" s="332"/>
      <c r="N121" s="332"/>
      <c r="O121" s="332"/>
      <c r="P121" s="332"/>
      <c r="Q121" s="332"/>
      <c r="R121" s="332"/>
      <c r="S121" s="332"/>
      <c r="T121" s="332"/>
      <c r="U121" s="354"/>
      <c r="V121" s="322"/>
      <c r="W121" s="322"/>
      <c r="X121" s="359"/>
      <c r="Y121" s="292"/>
      <c r="Z121" s="360"/>
    </row>
    <row r="122" spans="2:28" x14ac:dyDescent="0.3">
      <c r="B122" s="391" t="s">
        <v>174</v>
      </c>
      <c r="C122" s="322" t="str">
        <f>"Controle ("&amp;MID(B64,1,1)&amp;" + "&amp;MID(B74,1,1)&amp;" + "&amp;MID(B83,1,1)&amp;" + "&amp;MID(B92,1,1)&amp;" + "&amp;MID(B99,1,1)&amp;" + "&amp;MID(B103,1,1)&amp;" + "&amp;MID(B113,1,1)&amp;")"&amp;" = nul"</f>
        <v>Controle (G + H + I + J + K + L + M) = nul</v>
      </c>
      <c r="D122" s="323"/>
      <c r="E122" s="323"/>
      <c r="F122" s="323"/>
      <c r="G122" s="323">
        <f>G64+G74+G83+G92+G99+G103+G113</f>
        <v>0</v>
      </c>
      <c r="H122" s="323">
        <f>H64+H74+H83+H92+H99+H103+H113</f>
        <v>0</v>
      </c>
      <c r="I122" s="323">
        <f t="shared" ref="I122:T122" si="41">I64+I74+I83+I92+I99+I103+I113</f>
        <v>0</v>
      </c>
      <c r="J122" s="323">
        <f t="shared" si="41"/>
        <v>0</v>
      </c>
      <c r="K122" s="323">
        <f t="shared" si="41"/>
        <v>0</v>
      </c>
      <c r="L122" s="323">
        <f t="shared" si="41"/>
        <v>0</v>
      </c>
      <c r="M122" s="323">
        <f t="shared" si="41"/>
        <v>0</v>
      </c>
      <c r="N122" s="323">
        <f t="shared" si="41"/>
        <v>0</v>
      </c>
      <c r="O122" s="323">
        <f t="shared" si="41"/>
        <v>0</v>
      </c>
      <c r="P122" s="323">
        <f t="shared" si="41"/>
        <v>0</v>
      </c>
      <c r="Q122" s="323">
        <f t="shared" si="41"/>
        <v>0</v>
      </c>
      <c r="R122" s="323">
        <f t="shared" si="41"/>
        <v>0</v>
      </c>
      <c r="S122" s="323">
        <f t="shared" si="41"/>
        <v>0</v>
      </c>
      <c r="T122" s="323">
        <f t="shared" si="41"/>
        <v>0</v>
      </c>
      <c r="U122" s="363"/>
      <c r="V122" s="323"/>
      <c r="W122" s="323"/>
      <c r="X122" s="364"/>
      <c r="Y122" s="323" t="e">
        <f>Y64+Y74+Y83+Y92+Y99+Y103+#REF!+Y113</f>
        <v>#REF!</v>
      </c>
      <c r="Z122" s="326"/>
      <c r="AA122" s="79"/>
      <c r="AB122" s="98"/>
    </row>
    <row r="123" spans="2:28" x14ac:dyDescent="0.3">
      <c r="B123" s="351"/>
      <c r="C123" s="185"/>
      <c r="D123" s="356"/>
      <c r="E123" s="356"/>
      <c r="F123" s="356"/>
      <c r="G123" s="356"/>
      <c r="H123" s="356"/>
      <c r="I123" s="356"/>
      <c r="J123" s="356"/>
      <c r="K123" s="356"/>
      <c r="L123" s="356"/>
      <c r="M123" s="356"/>
      <c r="N123" s="356"/>
      <c r="O123" s="356"/>
      <c r="P123" s="356"/>
      <c r="Q123" s="356"/>
      <c r="R123" s="356"/>
      <c r="S123" s="356"/>
      <c r="T123" s="356"/>
      <c r="U123" s="352"/>
      <c r="V123" s="322"/>
      <c r="W123" s="322"/>
      <c r="X123" s="357"/>
      <c r="Y123" s="291"/>
      <c r="Z123" s="352"/>
    </row>
    <row r="124" spans="2:28" ht="6.75" customHeight="1" x14ac:dyDescent="0.3">
      <c r="B124" s="330"/>
      <c r="C124" s="148"/>
      <c r="D124" s="322"/>
      <c r="E124" s="322"/>
      <c r="F124" s="322"/>
      <c r="G124" s="358"/>
      <c r="H124" s="322"/>
      <c r="I124" s="322"/>
      <c r="J124" s="322"/>
      <c r="K124" s="322"/>
      <c r="L124" s="322"/>
      <c r="M124" s="322"/>
      <c r="N124" s="322"/>
      <c r="O124" s="322"/>
      <c r="P124" s="322"/>
      <c r="Q124" s="322"/>
      <c r="R124" s="322"/>
      <c r="S124" s="322"/>
      <c r="T124" s="322"/>
      <c r="U124" s="322"/>
      <c r="V124" s="322"/>
      <c r="W124" s="322"/>
      <c r="X124" s="322"/>
      <c r="Y124" s="184"/>
      <c r="Z124" s="322"/>
    </row>
    <row r="125" spans="2:28" ht="6.75" customHeight="1" x14ac:dyDescent="0.3">
      <c r="B125" s="330"/>
      <c r="C125" s="148"/>
      <c r="D125" s="322"/>
      <c r="E125" s="322"/>
      <c r="F125" s="322"/>
      <c r="G125" s="322"/>
      <c r="H125" s="322"/>
      <c r="I125" s="322"/>
      <c r="J125" s="322"/>
      <c r="K125" s="322"/>
      <c r="L125" s="322"/>
      <c r="M125" s="322"/>
      <c r="N125" s="322"/>
      <c r="O125" s="322"/>
      <c r="P125" s="322"/>
      <c r="Q125" s="322"/>
      <c r="R125" s="322"/>
      <c r="S125" s="322"/>
      <c r="T125" s="322"/>
      <c r="U125" s="322"/>
      <c r="V125" s="322"/>
      <c r="W125" s="322"/>
      <c r="X125" s="322"/>
      <c r="Y125" s="184"/>
      <c r="Z125" s="322"/>
    </row>
    <row r="126" spans="2:28" x14ac:dyDescent="0.3">
      <c r="B126" s="353"/>
      <c r="C126" s="332"/>
      <c r="D126" s="332"/>
      <c r="E126" s="332"/>
      <c r="F126" s="332"/>
      <c r="G126" s="332"/>
      <c r="H126" s="332"/>
      <c r="I126" s="332"/>
      <c r="J126" s="332"/>
      <c r="K126" s="332"/>
      <c r="L126" s="332"/>
      <c r="M126" s="332"/>
      <c r="N126" s="332"/>
      <c r="O126" s="332"/>
      <c r="P126" s="332"/>
      <c r="Q126" s="332"/>
      <c r="R126" s="332"/>
      <c r="S126" s="332"/>
      <c r="T126" s="332"/>
      <c r="U126" s="354"/>
      <c r="V126" s="322"/>
      <c r="W126" s="322"/>
      <c r="X126" s="359"/>
      <c r="Y126" s="292"/>
      <c r="Z126" s="360"/>
    </row>
    <row r="127" spans="2:28" x14ac:dyDescent="0.3">
      <c r="B127" s="391" t="s">
        <v>336</v>
      </c>
      <c r="C127" s="183" t="s">
        <v>175</v>
      </c>
      <c r="D127" s="322"/>
      <c r="E127" s="322"/>
      <c r="F127" s="322"/>
      <c r="G127" s="322"/>
      <c r="H127" s="322"/>
      <c r="I127" s="322"/>
      <c r="J127" s="322"/>
      <c r="K127" s="322"/>
      <c r="L127" s="322"/>
      <c r="M127" s="322"/>
      <c r="N127" s="322"/>
      <c r="O127" s="322"/>
      <c r="P127" s="322"/>
      <c r="Q127" s="322"/>
      <c r="R127" s="322"/>
      <c r="S127" s="322"/>
      <c r="T127" s="322"/>
      <c r="U127" s="324"/>
      <c r="V127" s="322"/>
      <c r="W127" s="322"/>
      <c r="X127" s="325"/>
      <c r="Y127" s="184"/>
      <c r="Z127" s="326"/>
    </row>
    <row r="128" spans="2:28" x14ac:dyDescent="0.3">
      <c r="B128" s="319"/>
      <c r="C128" s="183"/>
      <c r="D128" s="322"/>
      <c r="E128" s="322"/>
      <c r="F128" s="322"/>
      <c r="G128" s="322"/>
      <c r="H128" s="322"/>
      <c r="I128" s="322"/>
      <c r="J128" s="322"/>
      <c r="K128" s="322"/>
      <c r="L128" s="322"/>
      <c r="M128" s="322"/>
      <c r="N128" s="322"/>
      <c r="O128" s="322"/>
      <c r="P128" s="322"/>
      <c r="Q128" s="322"/>
      <c r="R128" s="322"/>
      <c r="S128" s="322"/>
      <c r="T128" s="322"/>
      <c r="U128" s="324"/>
      <c r="V128" s="322"/>
      <c r="W128" s="322"/>
      <c r="X128" s="325"/>
      <c r="Y128" s="184"/>
      <c r="Z128" s="326"/>
    </row>
    <row r="129" spans="2:27" x14ac:dyDescent="0.3">
      <c r="B129" s="319" t="str">
        <f>MID($B$127,1,1)&amp;".01"</f>
        <v>O.01</v>
      </c>
      <c r="C129" s="184" t="s">
        <v>176</v>
      </c>
      <c r="D129" s="322"/>
      <c r="E129" s="322"/>
      <c r="F129" s="322"/>
      <c r="G129" s="336">
        <v>0</v>
      </c>
      <c r="H129" s="336">
        <v>0</v>
      </c>
      <c r="I129" s="336">
        <v>0</v>
      </c>
      <c r="J129" s="336">
        <v>0</v>
      </c>
      <c r="K129" s="336">
        <v>0</v>
      </c>
      <c r="L129" s="336">
        <v>0</v>
      </c>
      <c r="M129" s="336">
        <v>0</v>
      </c>
      <c r="N129" s="336">
        <v>0</v>
      </c>
      <c r="O129" s="336">
        <v>0</v>
      </c>
      <c r="P129" s="336">
        <v>0</v>
      </c>
      <c r="Q129" s="336">
        <v>0</v>
      </c>
      <c r="R129" s="336">
        <v>0</v>
      </c>
      <c r="S129" s="336">
        <v>0</v>
      </c>
      <c r="T129" s="336">
        <v>0</v>
      </c>
      <c r="U129" s="324"/>
      <c r="V129" s="322"/>
      <c r="W129" s="322"/>
      <c r="X129" s="325"/>
      <c r="Y129" s="283">
        <f>SUM(G129:T129)</f>
        <v>0</v>
      </c>
      <c r="Z129" s="326"/>
    </row>
    <row r="130" spans="2:27" x14ac:dyDescent="0.3">
      <c r="B130" s="319" t="str">
        <f>MID($B$127,1,1)&amp;".02"</f>
        <v>O.02</v>
      </c>
      <c r="C130" s="184" t="s">
        <v>177</v>
      </c>
      <c r="D130" s="322"/>
      <c r="E130" s="322"/>
      <c r="F130" s="322"/>
      <c r="G130" s="336">
        <v>0</v>
      </c>
      <c r="H130" s="336">
        <v>0</v>
      </c>
      <c r="I130" s="336">
        <v>0</v>
      </c>
      <c r="J130" s="336">
        <v>0</v>
      </c>
      <c r="K130" s="336">
        <v>0</v>
      </c>
      <c r="L130" s="336">
        <v>0</v>
      </c>
      <c r="M130" s="336">
        <v>0</v>
      </c>
      <c r="N130" s="336">
        <v>0</v>
      </c>
      <c r="O130" s="336">
        <v>0</v>
      </c>
      <c r="P130" s="336">
        <v>0</v>
      </c>
      <c r="Q130" s="336">
        <v>0</v>
      </c>
      <c r="R130" s="336">
        <v>0</v>
      </c>
      <c r="S130" s="336">
        <v>0</v>
      </c>
      <c r="T130" s="336">
        <v>0</v>
      </c>
      <c r="U130" s="324"/>
      <c r="V130" s="322"/>
      <c r="W130" s="322"/>
      <c r="X130" s="325"/>
      <c r="Y130" s="283">
        <f>SUM(G130:T130)</f>
        <v>0</v>
      </c>
      <c r="Z130" s="326"/>
    </row>
    <row r="131" spans="2:27" x14ac:dyDescent="0.3">
      <c r="B131" s="319" t="str">
        <f>MID($B$127,1,1)&amp;".03"</f>
        <v>O.03</v>
      </c>
      <c r="C131" s="184" t="s">
        <v>178</v>
      </c>
      <c r="D131" s="148"/>
      <c r="E131" s="148"/>
      <c r="F131" s="148"/>
      <c r="G131" s="336">
        <v>0</v>
      </c>
      <c r="H131" s="336">
        <v>0</v>
      </c>
      <c r="I131" s="336">
        <v>0</v>
      </c>
      <c r="J131" s="336">
        <v>0</v>
      </c>
      <c r="K131" s="336">
        <v>0</v>
      </c>
      <c r="L131" s="336">
        <v>0</v>
      </c>
      <c r="M131" s="336">
        <v>0</v>
      </c>
      <c r="N131" s="336">
        <v>0</v>
      </c>
      <c r="O131" s="336">
        <v>0</v>
      </c>
      <c r="P131" s="336">
        <v>0</v>
      </c>
      <c r="Q131" s="336">
        <v>0</v>
      </c>
      <c r="R131" s="336">
        <v>0</v>
      </c>
      <c r="S131" s="336">
        <v>0</v>
      </c>
      <c r="T131" s="336">
        <v>0</v>
      </c>
      <c r="U131" s="324"/>
      <c r="V131" s="322"/>
      <c r="W131" s="322"/>
      <c r="X131" s="325"/>
      <c r="Y131" s="283">
        <f>SUM(G131:T131)</f>
        <v>0</v>
      </c>
      <c r="Z131" s="326"/>
    </row>
    <row r="132" spans="2:27" x14ac:dyDescent="0.3">
      <c r="B132" s="351"/>
      <c r="C132" s="185"/>
      <c r="D132" s="356"/>
      <c r="E132" s="356"/>
      <c r="F132" s="356"/>
      <c r="G132" s="356"/>
      <c r="H132" s="356"/>
      <c r="I132" s="356"/>
      <c r="J132" s="356"/>
      <c r="K132" s="356"/>
      <c r="L132" s="356"/>
      <c r="M132" s="356"/>
      <c r="N132" s="356"/>
      <c r="O132" s="356"/>
      <c r="P132" s="356"/>
      <c r="Q132" s="356"/>
      <c r="R132" s="356"/>
      <c r="S132" s="356"/>
      <c r="T132" s="356"/>
      <c r="U132" s="352"/>
      <c r="V132" s="322"/>
      <c r="W132" s="322"/>
      <c r="X132" s="357"/>
      <c r="Y132" s="291"/>
      <c r="Z132" s="352"/>
    </row>
    <row r="133" spans="2:27" ht="6.75" customHeight="1" x14ac:dyDescent="0.3">
      <c r="B133" s="330"/>
      <c r="C133" s="148"/>
      <c r="D133" s="322"/>
      <c r="E133" s="322"/>
      <c r="F133" s="322"/>
      <c r="G133" s="358"/>
      <c r="H133" s="322"/>
      <c r="I133" s="322"/>
      <c r="J133" s="322"/>
      <c r="K133" s="322"/>
      <c r="L133" s="322"/>
      <c r="M133" s="322"/>
      <c r="N133" s="322"/>
      <c r="O133" s="322"/>
      <c r="P133" s="322"/>
      <c r="Q133" s="322"/>
      <c r="R133" s="322"/>
      <c r="S133" s="322"/>
      <c r="T133" s="322"/>
      <c r="U133" s="322"/>
      <c r="V133" s="322"/>
      <c r="W133" s="322"/>
      <c r="X133" s="322"/>
      <c r="Y133" s="184"/>
      <c r="Z133" s="322"/>
    </row>
    <row r="134" spans="2:27" ht="6.75" customHeight="1" x14ac:dyDescent="0.3">
      <c r="B134" s="330"/>
      <c r="C134" s="148"/>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184"/>
      <c r="Z134" s="322"/>
    </row>
    <row r="135" spans="2:27" x14ac:dyDescent="0.3">
      <c r="B135" s="353"/>
      <c r="C135" s="332"/>
      <c r="D135" s="332"/>
      <c r="E135" s="332"/>
      <c r="F135" s="332"/>
      <c r="G135" s="332"/>
      <c r="H135" s="332"/>
      <c r="I135" s="332"/>
      <c r="J135" s="332"/>
      <c r="K135" s="332"/>
      <c r="L135" s="332"/>
      <c r="M135" s="332"/>
      <c r="N135" s="332"/>
      <c r="O135" s="332"/>
      <c r="P135" s="332"/>
      <c r="Q135" s="332"/>
      <c r="R135" s="332"/>
      <c r="S135" s="332"/>
      <c r="T135" s="332"/>
      <c r="U135" s="354"/>
      <c r="V135" s="322"/>
      <c r="W135" s="322"/>
      <c r="X135" s="359"/>
      <c r="Y135" s="292"/>
      <c r="Z135" s="360"/>
    </row>
    <row r="136" spans="2:27" x14ac:dyDescent="0.3">
      <c r="B136" s="391" t="s">
        <v>351</v>
      </c>
      <c r="C136" s="183" t="s">
        <v>179</v>
      </c>
      <c r="D136" s="322"/>
      <c r="E136" s="322"/>
      <c r="F136" s="322"/>
      <c r="G136" s="315"/>
      <c r="H136" s="315"/>
      <c r="I136" s="315"/>
      <c r="J136" s="315"/>
      <c r="K136" s="315"/>
      <c r="L136" s="315"/>
      <c r="M136" s="315"/>
      <c r="N136" s="315"/>
      <c r="O136" s="315"/>
      <c r="P136" s="315"/>
      <c r="Q136" s="315"/>
      <c r="R136" s="315"/>
      <c r="S136" s="315"/>
      <c r="T136" s="315"/>
      <c r="U136" s="324"/>
      <c r="V136" s="322"/>
      <c r="W136" s="322"/>
      <c r="X136" s="325"/>
      <c r="Y136" s="184"/>
      <c r="Z136" s="326"/>
      <c r="AA136" s="106"/>
    </row>
    <row r="137" spans="2:27" ht="35.4" x14ac:dyDescent="0.3">
      <c r="B137" s="319"/>
      <c r="C137" s="183"/>
      <c r="D137" s="322"/>
      <c r="E137" s="322"/>
      <c r="F137" s="322"/>
      <c r="G137" s="331" t="s">
        <v>372</v>
      </c>
      <c r="H137" s="400" t="s">
        <v>373</v>
      </c>
      <c r="I137" s="331" t="s">
        <v>355</v>
      </c>
      <c r="J137" s="322"/>
      <c r="K137" s="322"/>
      <c r="L137" s="322"/>
      <c r="M137" s="322"/>
      <c r="N137" s="322"/>
      <c r="O137" s="322"/>
      <c r="P137" s="322"/>
      <c r="Q137" s="322"/>
      <c r="R137" s="322"/>
      <c r="S137" s="322"/>
      <c r="T137" s="322"/>
      <c r="U137" s="324"/>
      <c r="V137" s="322"/>
      <c r="W137" s="322"/>
      <c r="X137" s="325"/>
      <c r="Y137" s="184"/>
      <c r="Z137" s="326"/>
      <c r="AA137" s="106"/>
    </row>
    <row r="138" spans="2:27" x14ac:dyDescent="0.3">
      <c r="B138" s="319" t="str">
        <f>MID($B$136,1,1)&amp;".01"</f>
        <v>P.01</v>
      </c>
      <c r="C138" s="184" t="s">
        <v>180</v>
      </c>
      <c r="D138" s="176" t="s">
        <v>181</v>
      </c>
      <c r="E138" s="322"/>
      <c r="F138" s="322"/>
      <c r="G138" s="365">
        <f>(DRU!B8)*(G8/365)</f>
        <v>0</v>
      </c>
      <c r="H138" s="365">
        <f>(DRU!$B9*201)+(DRU!$B13*164)</f>
        <v>0</v>
      </c>
      <c r="I138" s="365">
        <f>DRU!B13</f>
        <v>0</v>
      </c>
      <c r="J138" s="365">
        <f>DRU!B13</f>
        <v>0</v>
      </c>
      <c r="K138" s="365">
        <f>DRU!B13+K139</f>
        <v>0</v>
      </c>
      <c r="L138" s="365">
        <f>DRU!B13+L139</f>
        <v>0</v>
      </c>
      <c r="M138" s="365">
        <f>DRU!B13+M139</f>
        <v>0</v>
      </c>
      <c r="N138" s="365">
        <f>DRU!B13+N139</f>
        <v>0</v>
      </c>
      <c r="O138" s="365">
        <f>DRU!B13+O139</f>
        <v>0</v>
      </c>
      <c r="P138" s="365">
        <f>DRU!B13+P139</f>
        <v>0</v>
      </c>
      <c r="Q138" s="365">
        <f>DRU!B13+Q139</f>
        <v>0</v>
      </c>
      <c r="R138" s="365">
        <f>DRU!B13+R139</f>
        <v>0</v>
      </c>
      <c r="S138" s="365">
        <f>DRU!B13+S139</f>
        <v>0</v>
      </c>
      <c r="T138" s="365">
        <f>(DRU!B13)*(T8/365)+(T139*(T8/365))</f>
        <v>0</v>
      </c>
      <c r="U138" s="366"/>
      <c r="V138" s="367"/>
      <c r="W138" s="367"/>
      <c r="X138" s="368"/>
      <c r="Y138" s="316">
        <f>SUM(G138:T138)</f>
        <v>0</v>
      </c>
      <c r="Z138" s="326"/>
      <c r="AA138" s="106"/>
    </row>
    <row r="139" spans="2:27" x14ac:dyDescent="0.3">
      <c r="B139" s="319" t="str">
        <f>MID($B$136,1,1)&amp;".02"</f>
        <v>P.02</v>
      </c>
      <c r="C139" s="184" t="s">
        <v>182</v>
      </c>
      <c r="D139" s="176"/>
      <c r="E139" s="322"/>
      <c r="F139" s="322"/>
      <c r="G139" s="321"/>
      <c r="H139" s="321"/>
      <c r="I139" s="321"/>
      <c r="J139" s="321"/>
      <c r="K139" s="369">
        <f>IF(K140&gt;0, K140/K141, 0)</f>
        <v>0</v>
      </c>
      <c r="L139" s="369">
        <f t="shared" ref="L139:T139" si="42">IF(L140&gt;0, L140/L141, 0)</f>
        <v>0</v>
      </c>
      <c r="M139" s="369">
        <f>IF(M140&gt;0, M140/M141, 0)</f>
        <v>0</v>
      </c>
      <c r="N139" s="369">
        <f t="shared" ref="N139:Q139" si="43">IF(N140&gt;0, N140/N141, 0)</f>
        <v>0</v>
      </c>
      <c r="O139" s="369">
        <f t="shared" si="43"/>
        <v>0</v>
      </c>
      <c r="P139" s="369">
        <f t="shared" si="43"/>
        <v>0</v>
      </c>
      <c r="Q139" s="369">
        <f t="shared" si="43"/>
        <v>0</v>
      </c>
      <c r="R139" s="369">
        <f t="shared" si="42"/>
        <v>0</v>
      </c>
      <c r="S139" s="369">
        <f t="shared" si="42"/>
        <v>0</v>
      </c>
      <c r="T139" s="369">
        <f t="shared" si="42"/>
        <v>0</v>
      </c>
      <c r="U139" s="366"/>
      <c r="V139" s="367"/>
      <c r="W139" s="367"/>
      <c r="X139" s="368"/>
      <c r="Y139" s="316"/>
      <c r="Z139" s="326"/>
      <c r="AA139" s="106"/>
    </row>
    <row r="140" spans="2:27" x14ac:dyDescent="0.3">
      <c r="B140" s="319" t="str">
        <f>MID($B$136,1,1)&amp;".03"</f>
        <v>P.03</v>
      </c>
      <c r="C140" s="184" t="s">
        <v>183</v>
      </c>
      <c r="D140" s="176"/>
      <c r="E140" s="322"/>
      <c r="F140" s="322"/>
      <c r="G140" s="321"/>
      <c r="H140" s="321"/>
      <c r="I140" s="321"/>
      <c r="J140" s="321"/>
      <c r="K140" s="346">
        <f>IF(K76&lt;$J76, -50%*(K76-($J76)), 0)</f>
        <v>0</v>
      </c>
      <c r="L140" s="346">
        <f t="shared" ref="L140:T140" si="44">IF(L76&lt;$J76, -50%*(L76-($J76)), 0)</f>
        <v>0</v>
      </c>
      <c r="M140" s="346">
        <f t="shared" si="44"/>
        <v>0</v>
      </c>
      <c r="N140" s="346">
        <f t="shared" si="44"/>
        <v>0</v>
      </c>
      <c r="O140" s="346">
        <f t="shared" si="44"/>
        <v>0</v>
      </c>
      <c r="P140" s="346">
        <f t="shared" si="44"/>
        <v>0</v>
      </c>
      <c r="Q140" s="346">
        <f t="shared" si="44"/>
        <v>0</v>
      </c>
      <c r="R140" s="346">
        <f t="shared" si="44"/>
        <v>0</v>
      </c>
      <c r="S140" s="346">
        <f t="shared" si="44"/>
        <v>0</v>
      </c>
      <c r="T140" s="346">
        <f t="shared" si="44"/>
        <v>0</v>
      </c>
      <c r="U140" s="366"/>
      <c r="V140" s="367"/>
      <c r="W140" s="367"/>
      <c r="X140" s="368"/>
      <c r="Y140" s="316"/>
      <c r="Z140" s="326"/>
      <c r="AA140" s="106"/>
    </row>
    <row r="141" spans="2:27" x14ac:dyDescent="0.3">
      <c r="B141" s="319" t="str">
        <f>MID($B$136,1,1)&amp;".04"</f>
        <v>P.04</v>
      </c>
      <c r="C141" s="184" t="s">
        <v>184</v>
      </c>
      <c r="D141" s="176"/>
      <c r="E141" s="322"/>
      <c r="F141" s="322"/>
      <c r="G141" s="370">
        <f>IF($H138&gt;0, -$H92/$H138, 0)</f>
        <v>0</v>
      </c>
      <c r="H141" s="370">
        <f t="shared" ref="H141:T141" si="45">IF($H138&gt;0, -$H92/$H138, 0)</f>
        <v>0</v>
      </c>
      <c r="I141" s="370">
        <f t="shared" si="45"/>
        <v>0</v>
      </c>
      <c r="J141" s="370">
        <f t="shared" si="45"/>
        <v>0</v>
      </c>
      <c r="K141" s="370">
        <f>IF($H138&gt;0, -$H92/$H138, 0)</f>
        <v>0</v>
      </c>
      <c r="L141" s="370">
        <f t="shared" si="45"/>
        <v>0</v>
      </c>
      <c r="M141" s="370">
        <f t="shared" si="45"/>
        <v>0</v>
      </c>
      <c r="N141" s="370">
        <f t="shared" si="45"/>
        <v>0</v>
      </c>
      <c r="O141" s="370">
        <f t="shared" si="45"/>
        <v>0</v>
      </c>
      <c r="P141" s="370">
        <f t="shared" si="45"/>
        <v>0</v>
      </c>
      <c r="Q141" s="370">
        <f t="shared" si="45"/>
        <v>0</v>
      </c>
      <c r="R141" s="370">
        <f t="shared" si="45"/>
        <v>0</v>
      </c>
      <c r="S141" s="370">
        <f t="shared" si="45"/>
        <v>0</v>
      </c>
      <c r="T141" s="370">
        <f t="shared" si="45"/>
        <v>0</v>
      </c>
      <c r="U141" s="366"/>
      <c r="V141" s="367"/>
      <c r="W141" s="367"/>
      <c r="X141" s="368"/>
      <c r="Y141" s="316"/>
      <c r="Z141" s="326"/>
      <c r="AA141" s="106"/>
    </row>
    <row r="142" spans="2:27" x14ac:dyDescent="0.3">
      <c r="B142" s="319"/>
      <c r="C142" s="184"/>
      <c r="D142" s="176"/>
      <c r="E142" s="322"/>
      <c r="F142" s="322"/>
      <c r="G142" s="322"/>
      <c r="H142" s="322"/>
      <c r="I142" s="322"/>
      <c r="J142" s="322"/>
      <c r="K142" s="322"/>
      <c r="L142" s="322"/>
      <c r="M142" s="322"/>
      <c r="N142" s="322"/>
      <c r="O142" s="322"/>
      <c r="P142" s="322"/>
      <c r="Q142" s="322"/>
      <c r="R142" s="322"/>
      <c r="S142" s="322"/>
      <c r="T142" s="322"/>
      <c r="U142" s="366"/>
      <c r="V142" s="367"/>
      <c r="W142" s="367"/>
      <c r="X142" s="368"/>
      <c r="Y142" s="316"/>
      <c r="Z142" s="326"/>
      <c r="AA142" s="106"/>
    </row>
    <row r="143" spans="2:27" x14ac:dyDescent="0.3">
      <c r="B143" s="319" t="str">
        <f>MID($B$136,1,1)&amp;".05"</f>
        <v>P.05</v>
      </c>
      <c r="C143" s="184" t="s">
        <v>185</v>
      </c>
      <c r="D143" s="176"/>
      <c r="E143" s="330" t="s">
        <v>108</v>
      </c>
      <c r="F143" s="322"/>
      <c r="G143" s="346" cm="1">
        <f t="array" ref="G143">SUM(IF($E$10:$E$62=$E143,G$10:G$62))</f>
        <v>1795876.8504360176</v>
      </c>
      <c r="H143" s="346" cm="1">
        <f t="array" ref="H143">SUM(IF($E$10:$E$62=$E143,H$10:H$62))</f>
        <v>255634.80847821129</v>
      </c>
      <c r="I143" s="346" cm="1">
        <f t="array" ref="I143">SUM(IF($E$10:$E$62=$E143,I$10:I$62))</f>
        <v>255634.80847821129</v>
      </c>
      <c r="J143" s="346" cm="1">
        <f t="array" ref="J143">SUM(IF($E$10:$E$62=$E143,J$10:J$62))</f>
        <v>255634.80847821129</v>
      </c>
      <c r="K143" s="346" cm="1">
        <f t="array" ref="K143">SUM(IF($E$10:$E$62=$E143,K$10:K$62))</f>
        <v>256335.17781650776</v>
      </c>
      <c r="L143" s="346" cm="1">
        <f t="array" ref="L143">SUM(IF($E$10:$E$62=$E143,L$10:L$62))</f>
        <v>254934.43913991479</v>
      </c>
      <c r="M143" s="346" cm="1">
        <f t="array" ref="M143">SUM(IF($E$10:$E$62=$E143,M$10:M$62))</f>
        <v>378286.19712525664</v>
      </c>
      <c r="N143" s="346" cm="1">
        <f t="array" ref="N143">SUM(IF($E$10:$E$62=$E143,N$10:N$62))</f>
        <v>0</v>
      </c>
      <c r="O143" s="346" cm="1">
        <f t="array" ref="O143">SUM(IF($E$10:$E$62=$E143,O$10:O$62))</f>
        <v>0</v>
      </c>
      <c r="P143" s="346" cm="1">
        <f t="array" ref="P143">SUM(IF($E$10:$E$62=$E143,P$10:P$62))</f>
        <v>0</v>
      </c>
      <c r="Q143" s="346" cm="1">
        <f t="array" ref="Q143">SUM(IF($E$10:$E$62=$E143,Q$10:Q$62))</f>
        <v>0</v>
      </c>
      <c r="R143" s="346" cm="1">
        <f t="array" ref="R143">SUM(IF($E$10:$E$62=$E143,R$10:R$62))</f>
        <v>0</v>
      </c>
      <c r="S143" s="346" cm="1">
        <f t="array" ref="S143">SUM(IF($E$10:$E$62=$E143,S$10:S$62))</f>
        <v>0</v>
      </c>
      <c r="T143" s="346" cm="1">
        <f t="array" ref="T143">SUM(IF($E$10:$E$62=$E143,T$10:T$62))</f>
        <v>0</v>
      </c>
      <c r="U143" s="324"/>
      <c r="V143" s="322"/>
      <c r="W143" s="322"/>
      <c r="X143" s="325"/>
      <c r="Y143" s="317">
        <f>SUM(G143:T143)</f>
        <v>3452337.0899523301</v>
      </c>
      <c r="Z143" s="326"/>
      <c r="AA143" s="106"/>
    </row>
    <row r="144" spans="2:27" x14ac:dyDescent="0.3">
      <c r="B144" s="319"/>
      <c r="C144" s="184"/>
      <c r="D144" s="176"/>
      <c r="E144" s="330" t="s">
        <v>105</v>
      </c>
      <c r="F144" s="322"/>
      <c r="G144" s="346" cm="1">
        <f t="array" ref="G144">SUM(IF($E$10:$E$62=$E144,G$10:G$62))</f>
        <v>26404222.149563983</v>
      </c>
      <c r="H144" s="346" cm="1">
        <f t="array" ref="H144">SUM(IF($E$10:$E$62=$E144,H$10:H$62))</f>
        <v>60649647.191521786</v>
      </c>
      <c r="I144" s="346" cm="1">
        <f t="array" ref="I144">SUM(IF($E$10:$E$62=$E144,I$10:I$62))</f>
        <v>60649647.191521786</v>
      </c>
      <c r="J144" s="346" cm="1">
        <f t="array" ref="J144">SUM(IF($E$10:$E$62=$E144,J$10:J$62))</f>
        <v>60649647.191521786</v>
      </c>
      <c r="K144" s="346" cm="1">
        <f t="array" ref="K144">SUM(IF($E$10:$E$62=$E144,K$10:K$62))</f>
        <v>60811171.82218349</v>
      </c>
      <c r="L144" s="346" cm="1">
        <f t="array" ref="L144">SUM(IF($E$10:$E$62=$E144,L$10:L$62))</f>
        <v>60650347.560860083</v>
      </c>
      <c r="M144" s="346" cm="1">
        <f t="array" ref="M144">SUM(IF($E$10:$E$62=$E144,M$10:M$62))</f>
        <v>60526995.802874744</v>
      </c>
      <c r="N144" s="346" cm="1">
        <f t="array" ref="N144">SUM(IF($E$10:$E$62=$E144,N$10:N$62))</f>
        <v>60905282</v>
      </c>
      <c r="O144" s="346" cm="1">
        <f t="array" ref="O144">SUM(IF($E$10:$E$62=$E144,O$10:O$62))</f>
        <v>61067507</v>
      </c>
      <c r="P144" s="346" cm="1">
        <f t="array" ref="P144">SUM(IF($E$10:$E$62=$E144,P$10:P$62))</f>
        <v>60905282</v>
      </c>
      <c r="Q144" s="346" cm="1">
        <f t="array" ref="Q144">SUM(IF($E$10:$E$62=$E144,Q$10:Q$62))</f>
        <v>60905282</v>
      </c>
      <c r="R144" s="346" cm="1">
        <f t="array" ref="R144">SUM(IF($E$10:$E$62=$E144,R$10:R$62))</f>
        <v>60905282</v>
      </c>
      <c r="S144" s="346" cm="1">
        <f t="array" ref="S144">SUM(IF($E$10:$E$62=$E144,S$10:S$62))</f>
        <v>61067507</v>
      </c>
      <c r="T144" s="346" cm="1">
        <f t="array" ref="T144">SUM(IF($E$10:$E$62=$E144,T$10:T$62))</f>
        <v>33539621</v>
      </c>
      <c r="U144" s="324"/>
      <c r="V144" s="322"/>
      <c r="W144" s="322"/>
      <c r="X144" s="325"/>
      <c r="Y144" s="317">
        <f>SUM(G144:T144)</f>
        <v>789637441.91004765</v>
      </c>
      <c r="Z144" s="326"/>
      <c r="AA144" s="106"/>
    </row>
    <row r="145" spans="2:28" x14ac:dyDescent="0.3">
      <c r="B145" s="319" t="str">
        <f>MID($B$136,1,1)&amp;".06"</f>
        <v>P.06</v>
      </c>
      <c r="C145" s="184" t="s">
        <v>186</v>
      </c>
      <c r="D145" s="322"/>
      <c r="E145" s="322"/>
      <c r="F145" s="322"/>
      <c r="G145" s="371">
        <f>IF(G138&gt;0, SUM(G143:G144)/G138, 0)</f>
        <v>0</v>
      </c>
      <c r="H145" s="371">
        <f t="shared" ref="H145:T145" si="46">IF(H138&gt;0, SUM(H143:H144)/H138, 0)</f>
        <v>0</v>
      </c>
      <c r="I145" s="371">
        <f t="shared" si="46"/>
        <v>0</v>
      </c>
      <c r="J145" s="371">
        <f t="shared" si="46"/>
        <v>0</v>
      </c>
      <c r="K145" s="371">
        <f>IF(K138&gt;0, SUM(K143:K144)/K138, 0)</f>
        <v>0</v>
      </c>
      <c r="L145" s="371">
        <f t="shared" si="46"/>
        <v>0</v>
      </c>
      <c r="M145" s="371">
        <f t="shared" ref="M145:Q145" si="47">IF(M138&gt;0, SUM(M143:M144)/M138, 0)</f>
        <v>0</v>
      </c>
      <c r="N145" s="371">
        <f t="shared" si="47"/>
        <v>0</v>
      </c>
      <c r="O145" s="371">
        <f t="shared" si="47"/>
        <v>0</v>
      </c>
      <c r="P145" s="371">
        <f t="shared" si="47"/>
        <v>0</v>
      </c>
      <c r="Q145" s="371">
        <f t="shared" si="47"/>
        <v>0</v>
      </c>
      <c r="R145" s="371">
        <f t="shared" si="46"/>
        <v>0</v>
      </c>
      <c r="S145" s="371">
        <f t="shared" si="46"/>
        <v>0</v>
      </c>
      <c r="T145" s="371">
        <f t="shared" si="46"/>
        <v>0</v>
      </c>
      <c r="U145" s="324"/>
      <c r="V145" s="322"/>
      <c r="W145" s="322"/>
      <c r="X145" s="325"/>
      <c r="Y145" s="317">
        <f t="shared" ref="Y145" si="48">IF(Y138&gt;0, SUM(Y143:Y144)/Y138, 0)</f>
        <v>0</v>
      </c>
      <c r="Z145" s="326"/>
      <c r="AA145" s="106"/>
    </row>
    <row r="146" spans="2:28" x14ac:dyDescent="0.3">
      <c r="B146" s="319" t="str">
        <f>MID($B$136,1,1)&amp;".07"</f>
        <v>P.07</v>
      </c>
      <c r="C146" s="184" t="s">
        <v>187</v>
      </c>
      <c r="D146" s="322"/>
      <c r="E146" s="322"/>
      <c r="F146" s="322"/>
      <c r="G146" s="371">
        <f>IF(G138&gt;0, G143/G138, 0)</f>
        <v>0</v>
      </c>
      <c r="H146" s="371">
        <f t="shared" ref="H146:T146" si="49">IF(H138&gt;0, H143/H138, 0)</f>
        <v>0</v>
      </c>
      <c r="I146" s="371">
        <f t="shared" si="49"/>
        <v>0</v>
      </c>
      <c r="J146" s="371">
        <f t="shared" si="49"/>
        <v>0</v>
      </c>
      <c r="K146" s="371">
        <f t="shared" si="49"/>
        <v>0</v>
      </c>
      <c r="L146" s="371">
        <f t="shared" si="49"/>
        <v>0</v>
      </c>
      <c r="M146" s="371">
        <f t="shared" ref="M146:Q146" si="50">IF(M138&gt;0, M143/M138, 0)</f>
        <v>0</v>
      </c>
      <c r="N146" s="371">
        <f t="shared" si="50"/>
        <v>0</v>
      </c>
      <c r="O146" s="371">
        <f t="shared" si="50"/>
        <v>0</v>
      </c>
      <c r="P146" s="371">
        <f t="shared" si="50"/>
        <v>0</v>
      </c>
      <c r="Q146" s="371">
        <f t="shared" si="50"/>
        <v>0</v>
      </c>
      <c r="R146" s="371">
        <f t="shared" si="49"/>
        <v>0</v>
      </c>
      <c r="S146" s="371">
        <f t="shared" si="49"/>
        <v>0</v>
      </c>
      <c r="T146" s="371">
        <f t="shared" si="49"/>
        <v>0</v>
      </c>
      <c r="U146" s="324"/>
      <c r="V146" s="322"/>
      <c r="W146" s="322"/>
      <c r="X146" s="325"/>
      <c r="Y146" s="317">
        <f t="shared" ref="Y146" si="51">IF(Y138&gt;0, Y143/Y138, 0)</f>
        <v>0</v>
      </c>
      <c r="Z146" s="326"/>
      <c r="AA146" s="106"/>
    </row>
    <row r="147" spans="2:28" x14ac:dyDescent="0.3">
      <c r="B147" s="319" t="str">
        <f>MID($B$136,1,1)&amp;".08"</f>
        <v>P.08</v>
      </c>
      <c r="C147" s="184" t="s">
        <v>188</v>
      </c>
      <c r="D147" s="148"/>
      <c r="E147" s="148"/>
      <c r="F147" s="148"/>
      <c r="G147" s="371">
        <f>IF(G138&gt;0, G144/G138, 0)</f>
        <v>0</v>
      </c>
      <c r="H147" s="371">
        <f t="shared" ref="H147:T147" si="52">IF(H138&gt;0, H144/H138, 0)</f>
        <v>0</v>
      </c>
      <c r="I147" s="371">
        <f t="shared" si="52"/>
        <v>0</v>
      </c>
      <c r="J147" s="371">
        <f t="shared" si="52"/>
        <v>0</v>
      </c>
      <c r="K147" s="371">
        <f t="shared" si="52"/>
        <v>0</v>
      </c>
      <c r="L147" s="371">
        <f t="shared" si="52"/>
        <v>0</v>
      </c>
      <c r="M147" s="371">
        <f t="shared" ref="M147:Q147" si="53">IF(M138&gt;0, M144/M138, 0)</f>
        <v>0</v>
      </c>
      <c r="N147" s="371">
        <f t="shared" si="53"/>
        <v>0</v>
      </c>
      <c r="O147" s="371">
        <f t="shared" si="53"/>
        <v>0</v>
      </c>
      <c r="P147" s="371">
        <f t="shared" si="53"/>
        <v>0</v>
      </c>
      <c r="Q147" s="371">
        <f t="shared" si="53"/>
        <v>0</v>
      </c>
      <c r="R147" s="371">
        <f t="shared" si="52"/>
        <v>0</v>
      </c>
      <c r="S147" s="371">
        <f t="shared" si="52"/>
        <v>0</v>
      </c>
      <c r="T147" s="371">
        <f t="shared" si="52"/>
        <v>0</v>
      </c>
      <c r="U147" s="324"/>
      <c r="V147" s="322"/>
      <c r="W147" s="322"/>
      <c r="X147" s="325"/>
      <c r="Y147" s="317">
        <f t="shared" ref="Y147" si="54">IF(Y138&gt;0, Y144/Y138, 0)</f>
        <v>0</v>
      </c>
      <c r="Z147" s="326"/>
      <c r="AA147" s="106"/>
    </row>
    <row r="148" spans="2:28" x14ac:dyDescent="0.3">
      <c r="B148" s="351"/>
      <c r="C148" s="356"/>
      <c r="D148" s="356"/>
      <c r="E148" s="356"/>
      <c r="F148" s="356"/>
      <c r="G148" s="356"/>
      <c r="H148" s="356"/>
      <c r="I148" s="356"/>
      <c r="J148" s="356"/>
      <c r="K148" s="356"/>
      <c r="L148" s="356"/>
      <c r="M148" s="356"/>
      <c r="N148" s="356"/>
      <c r="O148" s="356"/>
      <c r="P148" s="356"/>
      <c r="Q148" s="356"/>
      <c r="R148" s="356"/>
      <c r="S148" s="356"/>
      <c r="T148" s="356"/>
      <c r="U148" s="352"/>
      <c r="V148" s="322"/>
      <c r="W148" s="322"/>
      <c r="X148" s="372"/>
      <c r="Y148" s="318"/>
      <c r="Z148" s="373"/>
      <c r="AA148" s="106"/>
    </row>
    <row r="149" spans="2:28" ht="6.75" customHeight="1" x14ac:dyDescent="0.3">
      <c r="B149" s="330"/>
      <c r="C149" s="148"/>
      <c r="D149" s="322"/>
      <c r="E149" s="322"/>
      <c r="F149" s="322"/>
      <c r="G149" s="358"/>
      <c r="H149" s="322"/>
      <c r="I149" s="322"/>
      <c r="J149" s="322"/>
      <c r="K149" s="322"/>
      <c r="L149" s="322"/>
      <c r="M149" s="322"/>
      <c r="N149" s="322"/>
      <c r="O149" s="322"/>
      <c r="P149" s="322"/>
      <c r="Q149" s="322"/>
      <c r="R149" s="322"/>
      <c r="S149" s="322"/>
      <c r="T149" s="322"/>
      <c r="U149" s="322"/>
      <c r="V149" s="322"/>
      <c r="W149" s="322"/>
      <c r="X149" s="322"/>
      <c r="Y149" s="184"/>
      <c r="Z149" s="322"/>
    </row>
    <row r="150" spans="2:28" ht="6.75" customHeight="1" x14ac:dyDescent="0.3">
      <c r="B150" s="330"/>
      <c r="C150" s="148"/>
      <c r="D150" s="322"/>
      <c r="E150" s="322"/>
      <c r="F150" s="322"/>
      <c r="G150" s="322"/>
      <c r="H150" s="322"/>
      <c r="I150" s="322"/>
      <c r="J150" s="322"/>
      <c r="K150" s="322"/>
      <c r="L150" s="322"/>
      <c r="M150" s="322"/>
      <c r="N150" s="322"/>
      <c r="O150" s="322"/>
      <c r="P150" s="322"/>
      <c r="Q150" s="322"/>
      <c r="R150" s="322"/>
      <c r="S150" s="322"/>
      <c r="T150" s="322"/>
      <c r="U150" s="322"/>
      <c r="V150" s="322"/>
      <c r="W150" s="322"/>
      <c r="X150" s="322"/>
      <c r="Y150" s="184"/>
      <c r="Z150" s="322"/>
    </row>
    <row r="151" spans="2:28" x14ac:dyDescent="0.3">
      <c r="B151" s="353"/>
      <c r="C151" s="332"/>
      <c r="D151" s="332"/>
      <c r="E151" s="332"/>
      <c r="F151" s="332"/>
      <c r="G151" s="332"/>
      <c r="H151" s="332"/>
      <c r="I151" s="332"/>
      <c r="J151" s="332"/>
      <c r="K151" s="332"/>
      <c r="L151" s="332"/>
      <c r="M151" s="332"/>
      <c r="N151" s="332"/>
      <c r="O151" s="332"/>
      <c r="P151" s="332"/>
      <c r="Q151" s="332"/>
      <c r="R151" s="332"/>
      <c r="S151" s="332"/>
      <c r="T151" s="332"/>
      <c r="U151" s="354"/>
      <c r="V151" s="322"/>
      <c r="W151" s="322"/>
      <c r="X151" s="359"/>
      <c r="Y151" s="374"/>
      <c r="Z151" s="360"/>
    </row>
    <row r="152" spans="2:28" x14ac:dyDescent="0.3">
      <c r="B152" s="389" t="s">
        <v>352</v>
      </c>
      <c r="C152" s="399" t="s">
        <v>357</v>
      </c>
      <c r="D152" s="323"/>
      <c r="E152" s="323"/>
      <c r="F152" s="323"/>
      <c r="G152" s="323">
        <f>G64-G143-G144</f>
        <v>0</v>
      </c>
      <c r="H152" s="323">
        <f t="shared" ref="H152:T152" si="55">H64-H143-H144</f>
        <v>0</v>
      </c>
      <c r="I152" s="323">
        <f t="shared" si="55"/>
        <v>0</v>
      </c>
      <c r="J152" s="323">
        <f t="shared" si="55"/>
        <v>0</v>
      </c>
      <c r="K152" s="323">
        <f t="shared" si="55"/>
        <v>0</v>
      </c>
      <c r="L152" s="323">
        <f t="shared" si="55"/>
        <v>0</v>
      </c>
      <c r="M152" s="323">
        <f t="shared" si="55"/>
        <v>0</v>
      </c>
      <c r="N152" s="323">
        <f t="shared" si="55"/>
        <v>0</v>
      </c>
      <c r="O152" s="323">
        <f t="shared" si="55"/>
        <v>0</v>
      </c>
      <c r="P152" s="323">
        <f t="shared" si="55"/>
        <v>0</v>
      </c>
      <c r="Q152" s="323">
        <f t="shared" si="55"/>
        <v>0</v>
      </c>
      <c r="R152" s="323">
        <f t="shared" si="55"/>
        <v>0</v>
      </c>
      <c r="S152" s="323">
        <f t="shared" si="55"/>
        <v>0</v>
      </c>
      <c r="T152" s="323">
        <f t="shared" si="55"/>
        <v>0</v>
      </c>
      <c r="U152" s="324"/>
      <c r="V152" s="322"/>
      <c r="W152" s="322"/>
      <c r="X152" s="325"/>
      <c r="Y152" s="323"/>
      <c r="Z152" s="326"/>
      <c r="AA152" s="79"/>
      <c r="AB152" s="104"/>
    </row>
    <row r="153" spans="2:28" x14ac:dyDescent="0.3">
      <c r="B153" s="351"/>
      <c r="C153" s="185"/>
      <c r="D153" s="356"/>
      <c r="E153" s="356"/>
      <c r="F153" s="356"/>
      <c r="G153" s="356"/>
      <c r="H153" s="356"/>
      <c r="I153" s="356"/>
      <c r="J153" s="356"/>
      <c r="K153" s="356"/>
      <c r="L153" s="356"/>
      <c r="M153" s="356"/>
      <c r="N153" s="356"/>
      <c r="O153" s="356"/>
      <c r="P153" s="356"/>
      <c r="Q153" s="356"/>
      <c r="R153" s="356"/>
      <c r="S153" s="356"/>
      <c r="T153" s="356"/>
      <c r="U153" s="352"/>
    </row>
    <row r="154" spans="2:28" ht="6.75" customHeight="1" x14ac:dyDescent="0.3">
      <c r="B154" s="330"/>
      <c r="C154" s="148"/>
      <c r="D154" s="322"/>
      <c r="E154" s="322"/>
      <c r="F154" s="322"/>
      <c r="G154" s="358"/>
      <c r="H154" s="322"/>
      <c r="I154" s="322"/>
      <c r="J154" s="322"/>
      <c r="K154" s="322"/>
      <c r="L154" s="322"/>
      <c r="M154" s="322"/>
      <c r="N154" s="322"/>
      <c r="O154" s="322"/>
      <c r="P154" s="322"/>
      <c r="Q154" s="322"/>
      <c r="R154" s="322"/>
      <c r="S154" s="322"/>
      <c r="T154" s="322"/>
      <c r="U154" s="322"/>
    </row>
    <row r="155" spans="2:28" ht="6.75" customHeight="1" x14ac:dyDescent="0.3">
      <c r="B155" s="330"/>
      <c r="C155" s="148"/>
      <c r="D155" s="322"/>
      <c r="E155" s="322"/>
      <c r="F155" s="322"/>
      <c r="G155" s="322"/>
      <c r="H155" s="322"/>
      <c r="I155" s="322"/>
      <c r="J155" s="322"/>
      <c r="K155" s="322"/>
      <c r="L155" s="322"/>
      <c r="M155" s="322"/>
      <c r="N155" s="322"/>
      <c r="O155" s="322"/>
      <c r="P155" s="322"/>
      <c r="Q155" s="322"/>
      <c r="R155" s="322"/>
      <c r="S155" s="322"/>
      <c r="T155" s="322"/>
      <c r="U155" s="322"/>
    </row>
    <row r="156" spans="2:28" x14ac:dyDescent="0.3">
      <c r="B156" s="353"/>
      <c r="C156" s="271" t="s">
        <v>189</v>
      </c>
      <c r="D156" s="375"/>
      <c r="E156" s="375"/>
      <c r="F156" s="375"/>
      <c r="G156" s="376"/>
      <c r="H156" s="422" t="s">
        <v>190</v>
      </c>
      <c r="I156" s="422"/>
      <c r="J156" s="422"/>
      <c r="K156" s="422"/>
      <c r="L156" s="422"/>
      <c r="M156" s="422"/>
      <c r="N156" s="422"/>
      <c r="O156" s="422"/>
      <c r="P156" s="422"/>
      <c r="Q156" s="422"/>
      <c r="R156" s="272"/>
      <c r="S156" s="377"/>
      <c r="T156" s="377"/>
      <c r="U156" s="378"/>
      <c r="V156" s="106"/>
    </row>
    <row r="157" spans="2:28" x14ac:dyDescent="0.3">
      <c r="B157" s="319"/>
      <c r="C157" s="419" t="s">
        <v>350</v>
      </c>
      <c r="D157" s="419"/>
      <c r="E157" s="419"/>
      <c r="F157" s="419"/>
      <c r="G157" s="419"/>
      <c r="H157" s="421" t="s">
        <v>191</v>
      </c>
      <c r="I157" s="421"/>
      <c r="J157" s="421"/>
      <c r="K157" s="421"/>
      <c r="L157" s="421"/>
      <c r="M157" s="421"/>
      <c r="N157" s="421"/>
      <c r="O157" s="421"/>
      <c r="P157" s="421"/>
      <c r="Q157" s="421"/>
      <c r="R157" s="273"/>
      <c r="S157" s="379"/>
      <c r="T157" s="379"/>
      <c r="U157" s="380"/>
      <c r="V157" s="106"/>
    </row>
    <row r="158" spans="2:28" x14ac:dyDescent="0.3">
      <c r="B158" s="319"/>
      <c r="C158" s="419"/>
      <c r="D158" s="419"/>
      <c r="E158" s="419"/>
      <c r="F158" s="419"/>
      <c r="G158" s="419"/>
      <c r="H158" s="423" t="s">
        <v>192</v>
      </c>
      <c r="I158" s="423"/>
      <c r="J158" s="423"/>
      <c r="K158" s="423"/>
      <c r="L158" s="423"/>
      <c r="M158" s="423"/>
      <c r="N158" s="423"/>
      <c r="O158" s="423"/>
      <c r="P158" s="423"/>
      <c r="Q158" s="423"/>
      <c r="R158" s="274"/>
      <c r="S158" s="379"/>
      <c r="T158" s="379"/>
      <c r="U158" s="380"/>
    </row>
    <row r="159" spans="2:28" ht="60" customHeight="1" x14ac:dyDescent="0.3">
      <c r="B159" s="319"/>
      <c r="C159" s="419"/>
      <c r="D159" s="419"/>
      <c r="E159" s="419"/>
      <c r="F159" s="419"/>
      <c r="G159" s="419"/>
      <c r="H159" s="421" t="s">
        <v>193</v>
      </c>
      <c r="I159" s="421"/>
      <c r="J159" s="421"/>
      <c r="K159" s="421"/>
      <c r="L159" s="421"/>
      <c r="M159" s="421"/>
      <c r="N159" s="421"/>
      <c r="O159" s="421"/>
      <c r="P159" s="421"/>
      <c r="Q159" s="421"/>
      <c r="R159" s="274"/>
      <c r="S159" s="379"/>
      <c r="T159" s="379"/>
      <c r="U159" s="380"/>
    </row>
    <row r="160" spans="2:28" x14ac:dyDescent="0.3">
      <c r="B160" s="351"/>
      <c r="C160" s="420"/>
      <c r="D160" s="420"/>
      <c r="E160" s="420"/>
      <c r="F160" s="420"/>
      <c r="G160" s="420"/>
      <c r="H160" s="418" t="s">
        <v>194</v>
      </c>
      <c r="I160" s="418"/>
      <c r="J160" s="418"/>
      <c r="K160" s="418"/>
      <c r="L160" s="418"/>
      <c r="M160" s="418"/>
      <c r="N160" s="418"/>
      <c r="O160" s="418"/>
      <c r="P160" s="418"/>
      <c r="Q160" s="418"/>
      <c r="R160" s="275"/>
      <c r="S160" s="381"/>
      <c r="T160" s="381"/>
      <c r="U160" s="382"/>
    </row>
    <row r="163" spans="2:18" x14ac:dyDescent="0.3">
      <c r="B163" s="69"/>
      <c r="D163" s="322"/>
      <c r="G163" s="112"/>
      <c r="H163" s="112"/>
      <c r="I163" s="112"/>
      <c r="J163" s="112"/>
      <c r="K163" s="112"/>
      <c r="L163" s="112"/>
      <c r="M163" s="112"/>
      <c r="N163" s="112"/>
      <c r="O163" s="112"/>
      <c r="P163" s="112"/>
      <c r="Q163" s="112"/>
      <c r="R163" s="112"/>
    </row>
    <row r="164" spans="2:18" x14ac:dyDescent="0.3">
      <c r="B164" s="69"/>
      <c r="D164" s="322"/>
      <c r="G164" s="112"/>
      <c r="H164" s="112"/>
      <c r="I164" s="112"/>
      <c r="J164" s="112"/>
      <c r="K164" s="112"/>
      <c r="L164" s="112"/>
      <c r="M164" s="112"/>
      <c r="N164" s="112"/>
      <c r="O164" s="112"/>
      <c r="P164" s="112"/>
      <c r="Q164" s="112"/>
      <c r="R164" s="112"/>
    </row>
  </sheetData>
  <mergeCells count="8">
    <mergeCell ref="L2:M2"/>
    <mergeCell ref="L1:M1"/>
    <mergeCell ref="H160:Q160"/>
    <mergeCell ref="C157:G160"/>
    <mergeCell ref="H157:Q157"/>
    <mergeCell ref="H156:Q156"/>
    <mergeCell ref="H159:Q159"/>
    <mergeCell ref="H158:Q158"/>
  </mergeCells>
  <hyperlinks>
    <hyperlink ref="D12" location="A.01!A1" display="A.01" xr:uid="{00000000-0004-0000-0100-000000000000}"/>
    <hyperlink ref="D14" location="A.03!A1" display="A.03" xr:uid="{00000000-0004-0000-0100-000001000000}"/>
    <hyperlink ref="D19" location="B.01!A1" display="B.01" xr:uid="{00000000-0004-0000-0100-000002000000}"/>
    <hyperlink ref="D20" location="B.02!A1" display="B.02" xr:uid="{00000000-0004-0000-0100-000003000000}"/>
    <hyperlink ref="D21" location="B.03!A1" display="B.03" xr:uid="{00000000-0004-0000-0100-000004000000}"/>
    <hyperlink ref="D23" location="B.05!A1" display="B.05" xr:uid="{00000000-0004-0000-0100-000005000000}"/>
    <hyperlink ref="D24" location="B.06!A1" display="B.06" xr:uid="{00000000-0004-0000-0100-000006000000}"/>
    <hyperlink ref="D42" location="E.01!A1" display="E.01" xr:uid="{00000000-0004-0000-0100-000007000000}"/>
    <hyperlink ref="D43" location="D.02!A1" display="D.02" xr:uid="{00000000-0004-0000-0100-000009000000}"/>
    <hyperlink ref="D25" location="B.07!A1" display="B.07" xr:uid="{EA306C46-5C96-429E-AEA3-68080BEE7901}"/>
    <hyperlink ref="D49" location="E.02!A1" display="E.02" xr:uid="{DB795C9D-BC70-4497-A3D4-135495077130}"/>
    <hyperlink ref="D138" location="DRU!A1" display="DRU" xr:uid="{8E9C38D5-B561-4C26-A817-B8380CE58D98}"/>
    <hyperlink ref="D56" location="E.09!A1" display="E.09" xr:uid="{F74DC172-A39B-4922-8866-2CA15A21AC13}"/>
    <hyperlink ref="D48" location="E.01!A1" display="E.01" xr:uid="{C530996F-44C2-47D5-AA46-F40325B8082B}"/>
    <hyperlink ref="D13" location="A.02!A1" display="A.02" xr:uid="{9EA2E622-03A5-4C82-AD62-B5D00D2BD269}"/>
    <hyperlink ref="D50" location="E.02!A1" display="E.02" xr:uid="{62C30841-6AEC-43B2-8EAE-FDDDE595A501}"/>
  </hyperlinks>
  <pageMargins left="0.25" right="0.25" top="0.75" bottom="0.75" header="0.3" footer="0.3"/>
  <pageSetup paperSize="8" scale="54" fitToHeight="2" orientation="landscape" r:id="rId1"/>
  <headerFooter>
    <oddFooter>Pagina &amp;P van &amp;N</oddFooter>
  </headerFooter>
  <rowBreaks count="1" manualBreakCount="1">
    <brk id="69" max="20"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pageSetUpPr fitToPage="1"/>
  </sheetPr>
  <dimension ref="A1:O16"/>
  <sheetViews>
    <sheetView zoomScale="172" zoomScaleNormal="172" workbookViewId="0"/>
  </sheetViews>
  <sheetFormatPr defaultRowHeight="10.199999999999999" x14ac:dyDescent="0.2"/>
  <cols>
    <col min="1" max="1" width="22" customWidth="1"/>
    <col min="2" max="12" width="15" customWidth="1"/>
    <col min="13" max="15" width="14" customWidth="1"/>
  </cols>
  <sheetData>
    <row r="1" spans="1:15" ht="16.2" x14ac:dyDescent="0.3">
      <c r="A1" s="51" t="s">
        <v>195</v>
      </c>
      <c r="H1" s="144" t="s">
        <v>196</v>
      </c>
      <c r="I1" s="413" t="s">
        <v>94</v>
      </c>
      <c r="J1" s="413"/>
      <c r="K1" s="413"/>
    </row>
    <row r="2" spans="1:15" x14ac:dyDescent="0.2">
      <c r="A2" s="58" t="s">
        <v>197</v>
      </c>
      <c r="I2" s="237" t="str">
        <f>"Versie ("&amp;Legenda!$C$11&amp;")"</f>
        <v>Versie (1)</v>
      </c>
      <c r="J2" s="250">
        <f>Legenda!$B$11</f>
        <v>46105</v>
      </c>
      <c r="K2" s="307">
        <f>Legenda!$D$11</f>
        <v>0</v>
      </c>
    </row>
    <row r="3" spans="1:15" ht="10.8" thickBot="1" x14ac:dyDescent="0.25">
      <c r="A3" s="58"/>
      <c r="K3" s="306"/>
    </row>
    <row r="4" spans="1:15" ht="12" thickBot="1" x14ac:dyDescent="0.25">
      <c r="A4" s="47" t="s">
        <v>198</v>
      </c>
      <c r="B4" s="48">
        <v>2028</v>
      </c>
      <c r="C4" s="48">
        <v>2029</v>
      </c>
      <c r="D4" s="48">
        <v>2030</v>
      </c>
      <c r="E4" s="48">
        <v>2031</v>
      </c>
      <c r="F4" s="48">
        <v>2032</v>
      </c>
      <c r="G4" s="48">
        <v>2033</v>
      </c>
      <c r="H4" s="48">
        <v>2034</v>
      </c>
      <c r="I4" s="48">
        <v>2035</v>
      </c>
      <c r="J4" s="48">
        <v>2036</v>
      </c>
      <c r="K4" s="48">
        <v>2037</v>
      </c>
      <c r="L4" s="48">
        <v>2038</v>
      </c>
      <c r="M4" s="48">
        <v>2039</v>
      </c>
      <c r="N4" s="48">
        <v>2040</v>
      </c>
      <c r="O4" s="48">
        <v>2041</v>
      </c>
    </row>
    <row r="5" spans="1:15" ht="23.4" thickBot="1" x14ac:dyDescent="0.25">
      <c r="A5" s="49" t="s">
        <v>199</v>
      </c>
      <c r="B5" s="91"/>
      <c r="C5" s="91"/>
      <c r="D5" s="91"/>
      <c r="E5" s="91"/>
      <c r="F5" s="91"/>
      <c r="G5" s="91"/>
      <c r="H5" s="91"/>
      <c r="I5" s="91"/>
      <c r="J5" s="91"/>
      <c r="K5" s="91"/>
      <c r="L5" s="91"/>
      <c r="M5" s="91"/>
      <c r="N5" s="91"/>
      <c r="O5" s="91"/>
    </row>
    <row r="6" spans="1:15" ht="12" thickBot="1" x14ac:dyDescent="0.25">
      <c r="A6" s="49" t="s">
        <v>200</v>
      </c>
      <c r="B6" s="200"/>
      <c r="C6" s="200"/>
      <c r="D6" s="200"/>
      <c r="E6" s="200"/>
      <c r="F6" s="200"/>
      <c r="G6" s="200"/>
      <c r="H6" s="200"/>
      <c r="I6" s="200"/>
      <c r="J6" s="200"/>
      <c r="K6" s="200"/>
      <c r="L6" s="200"/>
      <c r="M6" s="200"/>
      <c r="N6" s="200"/>
      <c r="O6" s="200"/>
    </row>
    <row r="7" spans="1:15" ht="12" thickBot="1" x14ac:dyDescent="0.25">
      <c r="A7" s="49" t="s">
        <v>201</v>
      </c>
      <c r="B7" s="50">
        <f t="shared" ref="B7" si="0">B5*B6</f>
        <v>0</v>
      </c>
      <c r="C7" s="50">
        <f t="shared" ref="C7:L7" si="1">C5*C6</f>
        <v>0</v>
      </c>
      <c r="D7" s="50">
        <f t="shared" si="1"/>
        <v>0</v>
      </c>
      <c r="E7" s="50">
        <f t="shared" si="1"/>
        <v>0</v>
      </c>
      <c r="F7" s="50">
        <f t="shared" si="1"/>
        <v>0</v>
      </c>
      <c r="G7" s="50">
        <f t="shared" si="1"/>
        <v>0</v>
      </c>
      <c r="H7" s="50">
        <f t="shared" si="1"/>
        <v>0</v>
      </c>
      <c r="I7" s="50">
        <f t="shared" si="1"/>
        <v>0</v>
      </c>
      <c r="J7" s="50">
        <f t="shared" si="1"/>
        <v>0</v>
      </c>
      <c r="K7" s="50">
        <f t="shared" si="1"/>
        <v>0</v>
      </c>
      <c r="L7" s="50">
        <f t="shared" si="1"/>
        <v>0</v>
      </c>
      <c r="M7" s="50">
        <f t="shared" ref="M7:O7" si="2">M5*M6</f>
        <v>0</v>
      </c>
      <c r="N7" s="50">
        <f t="shared" si="2"/>
        <v>0</v>
      </c>
      <c r="O7" s="50">
        <f t="shared" si="2"/>
        <v>0</v>
      </c>
    </row>
    <row r="9" spans="1:15" ht="11.4" x14ac:dyDescent="0.2">
      <c r="A9" s="92"/>
    </row>
    <row r="10" spans="1:15" ht="11.4" x14ac:dyDescent="0.2">
      <c r="A10" s="94"/>
    </row>
    <row r="11" spans="1:15" ht="11.4" x14ac:dyDescent="0.2">
      <c r="A11" s="93"/>
    </row>
    <row r="13" spans="1:15" ht="11.4" x14ac:dyDescent="0.2">
      <c r="A13" s="92"/>
    </row>
    <row r="14" spans="1:15" ht="11.4" x14ac:dyDescent="0.2">
      <c r="A14" s="94"/>
    </row>
    <row r="15" spans="1:15" ht="11.4" x14ac:dyDescent="0.2">
      <c r="A15" s="94"/>
    </row>
    <row r="16" spans="1:15" ht="11.4" x14ac:dyDescent="0.2">
      <c r="A16" s="94"/>
    </row>
  </sheetData>
  <mergeCells count="1">
    <mergeCell ref="I1:K1"/>
  </mergeCells>
  <hyperlinks>
    <hyperlink ref="A2" location="FEO!A1" display="terug" xr:uid="{00000000-0004-0000-0200-000000000000}"/>
  </hyperlinks>
  <pageMargins left="0.23622047244094491" right="0.23622047244094491" top="0.74803149606299213" bottom="0.74803149606299213" header="0.31496062992125984" footer="0.31496062992125984"/>
  <pageSetup paperSize="9" scale="6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7759D-855A-4EF0-A354-675CBB34E1BF}">
  <sheetPr>
    <tabColor rgb="FFFFC000"/>
    <pageSetUpPr fitToPage="1"/>
  </sheetPr>
  <dimension ref="A1:O14"/>
  <sheetViews>
    <sheetView workbookViewId="0">
      <selection activeCell="B7" sqref="B7"/>
    </sheetView>
  </sheetViews>
  <sheetFormatPr defaultRowHeight="10.199999999999999" x14ac:dyDescent="0.2"/>
  <cols>
    <col min="1" max="1" width="22" customWidth="1"/>
    <col min="2" max="12" width="13.75" customWidth="1"/>
    <col min="13" max="15" width="14" customWidth="1"/>
  </cols>
  <sheetData>
    <row r="1" spans="1:15" ht="15.6" customHeight="1" x14ac:dyDescent="0.3">
      <c r="A1" s="51" t="s">
        <v>202</v>
      </c>
      <c r="H1" s="144" t="s">
        <v>196</v>
      </c>
      <c r="I1" s="413" t="s">
        <v>94</v>
      </c>
      <c r="J1" s="413"/>
      <c r="K1" s="413"/>
    </row>
    <row r="2" spans="1:15" x14ac:dyDescent="0.2">
      <c r="A2" s="58" t="s">
        <v>197</v>
      </c>
      <c r="I2" s="237" t="str">
        <f>"Versie ("&amp;Legenda!$C$11&amp;")"</f>
        <v>Versie (1)</v>
      </c>
      <c r="J2" s="250">
        <f>Legenda!$B$11</f>
        <v>46105</v>
      </c>
      <c r="K2" s="307">
        <f>Legenda!$D$11</f>
        <v>0</v>
      </c>
    </row>
    <row r="3" spans="1:15" ht="10.8" thickBot="1" x14ac:dyDescent="0.25">
      <c r="A3" s="58"/>
    </row>
    <row r="4" spans="1:15" ht="12" thickBot="1" x14ac:dyDescent="0.25">
      <c r="A4" s="47" t="s">
        <v>198</v>
      </c>
      <c r="B4" s="48">
        <v>2028</v>
      </c>
      <c r="C4" s="48">
        <v>2029</v>
      </c>
      <c r="D4" s="48">
        <v>2030</v>
      </c>
      <c r="E4" s="48">
        <v>2031</v>
      </c>
      <c r="F4" s="48">
        <v>2032</v>
      </c>
      <c r="G4" s="48">
        <v>2033</v>
      </c>
      <c r="H4" s="48">
        <v>2034</v>
      </c>
      <c r="I4" s="48">
        <v>2035</v>
      </c>
      <c r="J4" s="48">
        <v>2036</v>
      </c>
      <c r="K4" s="48">
        <v>2037</v>
      </c>
      <c r="L4" s="48">
        <v>2038</v>
      </c>
      <c r="M4" s="48">
        <v>2039</v>
      </c>
      <c r="N4" s="48">
        <v>2040</v>
      </c>
      <c r="O4" s="48">
        <v>2041</v>
      </c>
    </row>
    <row r="5" spans="1:15" ht="23.4" thickBot="1" x14ac:dyDescent="0.25">
      <c r="A5" s="49" t="s">
        <v>199</v>
      </c>
      <c r="B5" s="91"/>
      <c r="C5" s="91"/>
      <c r="D5" s="91"/>
      <c r="E5" s="91"/>
      <c r="F5" s="91"/>
      <c r="G5" s="91"/>
      <c r="H5" s="91"/>
      <c r="I5" s="91"/>
      <c r="J5" s="91"/>
      <c r="K5" s="91"/>
      <c r="L5" s="91"/>
      <c r="M5" s="91"/>
      <c r="N5" s="91"/>
      <c r="O5" s="91"/>
    </row>
    <row r="6" spans="1:15" ht="12" thickBot="1" x14ac:dyDescent="0.25">
      <c r="A6" s="49" t="s">
        <v>200</v>
      </c>
      <c r="B6" s="95"/>
      <c r="C6" s="95"/>
      <c r="D6" s="95"/>
      <c r="E6" s="95"/>
      <c r="F6" s="95"/>
      <c r="G6" s="95"/>
      <c r="H6" s="95"/>
      <c r="I6" s="95"/>
      <c r="J6" s="95"/>
      <c r="K6" s="95"/>
      <c r="L6" s="95"/>
      <c r="M6" s="95"/>
      <c r="N6" s="95"/>
      <c r="O6" s="95"/>
    </row>
    <row r="7" spans="1:15" ht="12" thickBot="1" x14ac:dyDescent="0.25">
      <c r="A7" s="49" t="s">
        <v>201</v>
      </c>
      <c r="B7" s="50">
        <f t="shared" ref="B7:L7" si="0">B5*B6</f>
        <v>0</v>
      </c>
      <c r="C7" s="50">
        <f t="shared" si="0"/>
        <v>0</v>
      </c>
      <c r="D7" s="50">
        <f t="shared" si="0"/>
        <v>0</v>
      </c>
      <c r="E7" s="50">
        <f t="shared" si="0"/>
        <v>0</v>
      </c>
      <c r="F7" s="50">
        <f t="shared" si="0"/>
        <v>0</v>
      </c>
      <c r="G7" s="50">
        <f t="shared" si="0"/>
        <v>0</v>
      </c>
      <c r="H7" s="50">
        <f t="shared" si="0"/>
        <v>0</v>
      </c>
      <c r="I7" s="50">
        <f t="shared" si="0"/>
        <v>0</v>
      </c>
      <c r="J7" s="50">
        <f t="shared" si="0"/>
        <v>0</v>
      </c>
      <c r="K7" s="50">
        <f t="shared" si="0"/>
        <v>0</v>
      </c>
      <c r="L7" s="50">
        <f t="shared" si="0"/>
        <v>0</v>
      </c>
      <c r="M7" s="50">
        <f t="shared" ref="M7:O7" si="1">M5*M6</f>
        <v>0</v>
      </c>
      <c r="N7" s="50">
        <f t="shared" si="1"/>
        <v>0</v>
      </c>
      <c r="O7" s="50">
        <f t="shared" si="1"/>
        <v>0</v>
      </c>
    </row>
    <row r="12" spans="1:15" ht="11.4" x14ac:dyDescent="0.2">
      <c r="A12" s="92"/>
      <c r="E12" s="96"/>
    </row>
    <row r="14" spans="1:15" ht="11.4" x14ac:dyDescent="0.2">
      <c r="A14" s="92"/>
    </row>
  </sheetData>
  <mergeCells count="1">
    <mergeCell ref="I1:K1"/>
  </mergeCells>
  <hyperlinks>
    <hyperlink ref="A2" location="FEO!A1" display="terug" xr:uid="{95B41414-3517-45B8-8680-F8910DE3717B}"/>
  </hyperlinks>
  <pageMargins left="0.23622047244094491" right="0.23622047244094491" top="0.74803149606299213" bottom="0.74803149606299213" header="0.31496062992125984" footer="0.31496062992125984"/>
  <pageSetup paperSize="9" scale="73"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O14"/>
  <sheetViews>
    <sheetView workbookViewId="0"/>
  </sheetViews>
  <sheetFormatPr defaultRowHeight="10.199999999999999" x14ac:dyDescent="0.2"/>
  <cols>
    <col min="1" max="1" width="22" customWidth="1"/>
    <col min="2" max="15" width="14" customWidth="1"/>
  </cols>
  <sheetData>
    <row r="1" spans="1:15" ht="15.6" customHeight="1" x14ac:dyDescent="0.3">
      <c r="A1" s="51" t="s">
        <v>203</v>
      </c>
      <c r="H1" s="144" t="s">
        <v>196</v>
      </c>
      <c r="I1" s="413" t="s">
        <v>94</v>
      </c>
      <c r="J1" s="413"/>
      <c r="K1" s="413"/>
    </row>
    <row r="2" spans="1:15" x14ac:dyDescent="0.2">
      <c r="A2" s="58" t="s">
        <v>197</v>
      </c>
      <c r="I2" s="237" t="str">
        <f>"Versie ("&amp;Legenda!$C$11&amp;")"</f>
        <v>Versie (1)</v>
      </c>
      <c r="J2" s="250">
        <f>Legenda!$B$11</f>
        <v>46105</v>
      </c>
      <c r="K2" s="307">
        <f>Legenda!$D$11</f>
        <v>0</v>
      </c>
    </row>
    <row r="3" spans="1:15" ht="10.8" thickBot="1" x14ac:dyDescent="0.25">
      <c r="A3" s="58"/>
    </row>
    <row r="4" spans="1:15" ht="12" thickBot="1" x14ac:dyDescent="0.25">
      <c r="A4" s="47" t="s">
        <v>198</v>
      </c>
      <c r="B4" s="48">
        <v>2028</v>
      </c>
      <c r="C4" s="48">
        <v>2029</v>
      </c>
      <c r="D4" s="48">
        <v>2030</v>
      </c>
      <c r="E4" s="48">
        <v>2031</v>
      </c>
      <c r="F4" s="48">
        <v>2032</v>
      </c>
      <c r="G4" s="48">
        <v>2033</v>
      </c>
      <c r="H4" s="48">
        <v>2034</v>
      </c>
      <c r="I4" s="48">
        <v>2035</v>
      </c>
      <c r="J4" s="48">
        <v>2036</v>
      </c>
      <c r="K4" s="48">
        <v>2037</v>
      </c>
      <c r="L4" s="48">
        <v>2038</v>
      </c>
      <c r="M4" s="48">
        <v>2039</v>
      </c>
      <c r="N4" s="48">
        <v>2040</v>
      </c>
      <c r="O4" s="48">
        <v>2041</v>
      </c>
    </row>
    <row r="5" spans="1:15" ht="23.4" thickBot="1" x14ac:dyDescent="0.25">
      <c r="A5" s="49" t="s">
        <v>199</v>
      </c>
      <c r="B5" s="91"/>
      <c r="C5" s="91"/>
      <c r="D5" s="91"/>
      <c r="E5" s="91"/>
      <c r="F5" s="91"/>
      <c r="G5" s="91"/>
      <c r="H5" s="91"/>
      <c r="I5" s="91"/>
      <c r="J5" s="91"/>
      <c r="K5" s="91"/>
      <c r="L5" s="91"/>
      <c r="M5" s="91"/>
      <c r="N5" s="91"/>
      <c r="O5" s="91"/>
    </row>
    <row r="6" spans="1:15" ht="12" thickBot="1" x14ac:dyDescent="0.25">
      <c r="A6" s="49" t="s">
        <v>200</v>
      </c>
      <c r="B6" s="95"/>
      <c r="C6" s="95"/>
      <c r="D6" s="95"/>
      <c r="E6" s="95"/>
      <c r="F6" s="95"/>
      <c r="G6" s="95"/>
      <c r="H6" s="95"/>
      <c r="I6" s="95"/>
      <c r="J6" s="95"/>
      <c r="K6" s="95"/>
      <c r="L6" s="95"/>
      <c r="M6" s="95"/>
      <c r="N6" s="95"/>
      <c r="O6" s="95"/>
    </row>
    <row r="7" spans="1:15" ht="12" thickBot="1" x14ac:dyDescent="0.25">
      <c r="A7" s="49" t="s">
        <v>201</v>
      </c>
      <c r="B7" s="50">
        <f t="shared" ref="B7:L7" si="0">B5*B6</f>
        <v>0</v>
      </c>
      <c r="C7" s="50">
        <f t="shared" si="0"/>
        <v>0</v>
      </c>
      <c r="D7" s="50">
        <f t="shared" si="0"/>
        <v>0</v>
      </c>
      <c r="E7" s="50">
        <f t="shared" si="0"/>
        <v>0</v>
      </c>
      <c r="F7" s="50">
        <f t="shared" si="0"/>
        <v>0</v>
      </c>
      <c r="G7" s="50">
        <f t="shared" si="0"/>
        <v>0</v>
      </c>
      <c r="H7" s="50">
        <f t="shared" si="0"/>
        <v>0</v>
      </c>
      <c r="I7" s="50">
        <f t="shared" si="0"/>
        <v>0</v>
      </c>
      <c r="J7" s="50">
        <f t="shared" si="0"/>
        <v>0</v>
      </c>
      <c r="K7" s="50">
        <f t="shared" si="0"/>
        <v>0</v>
      </c>
      <c r="L7" s="50">
        <f t="shared" si="0"/>
        <v>0</v>
      </c>
      <c r="M7" s="50">
        <f t="shared" ref="M7:O7" si="1">M5*M6</f>
        <v>0</v>
      </c>
      <c r="N7" s="50">
        <f t="shared" si="1"/>
        <v>0</v>
      </c>
      <c r="O7" s="50">
        <f t="shared" si="1"/>
        <v>0</v>
      </c>
    </row>
    <row r="12" spans="1:15" ht="11.4" x14ac:dyDescent="0.2">
      <c r="A12" s="92"/>
      <c r="E12" s="96"/>
    </row>
    <row r="14" spans="1:15" ht="11.4" x14ac:dyDescent="0.2">
      <c r="A14" s="92"/>
    </row>
  </sheetData>
  <mergeCells count="1">
    <mergeCell ref="I1:K1"/>
  </mergeCells>
  <hyperlinks>
    <hyperlink ref="A2" location="FEO!A1" display="terug" xr:uid="{00000000-0004-0000-0300-000000000000}"/>
  </hyperlinks>
  <pageMargins left="0.23622047244094491" right="0.23622047244094491" top="0.74803149606299213" bottom="0.74803149606299213" header="0.31496062992125984" footer="0.31496062992125984"/>
  <pageSetup paperSize="9" scale="71" orientation="landscape"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Z417"/>
  <sheetViews>
    <sheetView topLeftCell="G8" zoomScale="113" zoomScaleNormal="142" workbookViewId="0">
      <selection activeCell="B30" sqref="B30"/>
    </sheetView>
  </sheetViews>
  <sheetFormatPr defaultRowHeight="10.199999999999999" outlineLevelCol="1" x14ac:dyDescent="0.2"/>
  <cols>
    <col min="1" max="1" width="33.125" customWidth="1"/>
    <col min="2" max="2" width="17.125" customWidth="1"/>
    <col min="3" max="5" width="17.125" customWidth="1" outlineLevel="1"/>
    <col min="6" max="7" width="17.125" customWidth="1"/>
    <col min="8" max="9" width="17" customWidth="1" outlineLevel="1"/>
    <col min="10" max="10" width="17.125" customWidth="1" outlineLevel="1"/>
    <col min="11" max="12" width="17.125" customWidth="1"/>
    <col min="13" max="15" width="17.125" customWidth="1" outlineLevel="1"/>
    <col min="16" max="17" width="17.125" customWidth="1"/>
    <col min="18" max="20" width="17.125" customWidth="1" outlineLevel="1"/>
    <col min="21" max="21" width="17.125" customWidth="1"/>
    <col min="23" max="23" width="16.375" customWidth="1"/>
    <col min="24" max="24" width="16.625" bestFit="1" customWidth="1"/>
    <col min="25" max="25" width="16.25" customWidth="1"/>
  </cols>
  <sheetData>
    <row r="1" spans="1:21" ht="16.2" x14ac:dyDescent="0.3">
      <c r="A1" s="51" t="s">
        <v>204</v>
      </c>
      <c r="R1" s="144" t="s">
        <v>196</v>
      </c>
      <c r="S1" s="413" t="s">
        <v>94</v>
      </c>
      <c r="T1" s="413"/>
      <c r="U1" s="413"/>
    </row>
    <row r="2" spans="1:21" x14ac:dyDescent="0.2">
      <c r="A2" s="58" t="s">
        <v>197</v>
      </c>
      <c r="S2" s="237" t="str">
        <f>"Versie ("&amp;Legenda!$C$11&amp;")"</f>
        <v>Versie (1)</v>
      </c>
      <c r="T2" s="250">
        <f>Legenda!$B$11</f>
        <v>46105</v>
      </c>
      <c r="U2" s="307">
        <f>Legenda!$D$11</f>
        <v>0</v>
      </c>
    </row>
    <row r="3" spans="1:21" ht="10.8" thickBot="1" x14ac:dyDescent="0.25">
      <c r="A3" s="58"/>
    </row>
    <row r="4" spans="1:21" ht="23.4" thickBot="1" x14ac:dyDescent="0.25">
      <c r="A4" s="47" t="s">
        <v>205</v>
      </c>
      <c r="B4" s="60" t="s">
        <v>381</v>
      </c>
      <c r="C4" s="424" t="s">
        <v>206</v>
      </c>
      <c r="D4" s="425"/>
      <c r="E4" s="425"/>
      <c r="F4" s="426"/>
      <c r="G4" s="60" t="s">
        <v>383</v>
      </c>
      <c r="H4" s="424" t="s">
        <v>206</v>
      </c>
      <c r="I4" s="425"/>
      <c r="J4" s="425"/>
      <c r="K4" s="426"/>
      <c r="L4" s="60" t="s">
        <v>383</v>
      </c>
      <c r="M4" s="424" t="s">
        <v>206</v>
      </c>
      <c r="N4" s="425"/>
      <c r="O4" s="425"/>
      <c r="P4" s="426"/>
      <c r="Q4" s="60"/>
      <c r="R4" s="424" t="s">
        <v>206</v>
      </c>
      <c r="S4" s="425"/>
      <c r="T4" s="425"/>
      <c r="U4" s="426"/>
    </row>
    <row r="5" spans="1:21" ht="12" thickBot="1" x14ac:dyDescent="0.25">
      <c r="A5" s="49" t="s">
        <v>207</v>
      </c>
      <c r="B5" s="61">
        <v>2020</v>
      </c>
      <c r="C5" s="424"/>
      <c r="D5" s="425"/>
      <c r="E5" s="425"/>
      <c r="F5" s="426"/>
      <c r="G5" s="61">
        <v>2020</v>
      </c>
      <c r="H5" s="424"/>
      <c r="I5" s="425"/>
      <c r="J5" s="425"/>
      <c r="K5" s="426"/>
      <c r="L5" s="61">
        <v>2019</v>
      </c>
      <c r="M5" s="424"/>
      <c r="N5" s="425"/>
      <c r="O5" s="425"/>
      <c r="P5" s="426"/>
      <c r="Q5" s="61"/>
      <c r="R5" s="424"/>
      <c r="S5" s="425"/>
      <c r="T5" s="425"/>
      <c r="U5" s="426"/>
    </row>
    <row r="6" spans="1:21" ht="12" thickBot="1" x14ac:dyDescent="0.25">
      <c r="A6" s="49" t="s">
        <v>16</v>
      </c>
      <c r="B6" s="247" t="s">
        <v>71</v>
      </c>
      <c r="C6" s="427"/>
      <c r="D6" s="428"/>
      <c r="E6" s="428"/>
      <c r="F6" s="429"/>
      <c r="G6" s="247" t="s">
        <v>71</v>
      </c>
      <c r="H6" s="427"/>
      <c r="I6" s="428"/>
      <c r="J6" s="428"/>
      <c r="K6" s="429"/>
      <c r="L6" s="247" t="s">
        <v>71</v>
      </c>
      <c r="M6" s="427"/>
      <c r="N6" s="428"/>
      <c r="O6" s="428"/>
      <c r="P6" s="429"/>
      <c r="Q6" s="247"/>
      <c r="R6" s="427"/>
      <c r="S6" s="428"/>
      <c r="T6" s="428"/>
      <c r="U6" s="429"/>
    </row>
    <row r="7" spans="1:21" ht="12" thickBot="1" x14ac:dyDescent="0.25">
      <c r="A7" s="49" t="s">
        <v>22</v>
      </c>
      <c r="B7" s="121">
        <v>45</v>
      </c>
      <c r="C7" s="248"/>
      <c r="D7" s="248"/>
      <c r="E7" s="248"/>
      <c r="F7" s="248"/>
      <c r="G7" s="248">
        <v>12</v>
      </c>
      <c r="H7" s="248"/>
      <c r="I7" s="248"/>
      <c r="J7" s="248"/>
      <c r="K7" s="248"/>
      <c r="L7" s="248">
        <v>50</v>
      </c>
      <c r="M7" s="248"/>
      <c r="N7" s="248"/>
      <c r="O7" s="248"/>
      <c r="P7" s="248"/>
      <c r="Q7" s="248"/>
      <c r="R7" s="248"/>
      <c r="S7" s="248"/>
      <c r="T7" s="248"/>
      <c r="U7" s="248"/>
    </row>
    <row r="8" spans="1:21" ht="12" thickBot="1" x14ac:dyDescent="0.25">
      <c r="A8" s="266" t="s">
        <v>208</v>
      </c>
      <c r="B8" s="121">
        <v>7</v>
      </c>
      <c r="C8" s="248"/>
      <c r="D8" s="248"/>
      <c r="E8" s="248"/>
      <c r="F8" s="248"/>
      <c r="G8" s="248">
        <v>7</v>
      </c>
      <c r="H8" s="248"/>
      <c r="I8" s="248"/>
      <c r="J8" s="248"/>
      <c r="K8" s="248"/>
      <c r="L8" s="248">
        <v>6</v>
      </c>
      <c r="M8" s="248"/>
      <c r="N8" s="248"/>
      <c r="O8" s="248"/>
      <c r="P8" s="248"/>
      <c r="Q8" s="248"/>
      <c r="R8" s="248"/>
      <c r="S8" s="248"/>
      <c r="T8" s="248"/>
      <c r="U8" s="248"/>
    </row>
    <row r="9" spans="1:21" ht="12" thickBot="1" x14ac:dyDescent="0.25">
      <c r="A9" s="201" t="s">
        <v>209</v>
      </c>
      <c r="B9" s="202"/>
      <c r="C9" s="202"/>
      <c r="D9" s="202"/>
      <c r="E9" s="202"/>
      <c r="F9" s="202"/>
      <c r="G9" s="202"/>
      <c r="H9" s="202"/>
      <c r="I9" s="202"/>
      <c r="J9" s="202"/>
      <c r="K9" s="202"/>
      <c r="L9" s="202"/>
      <c r="M9" s="202"/>
      <c r="N9" s="202"/>
      <c r="O9" s="202"/>
      <c r="P9" s="202"/>
      <c r="Q9" s="202"/>
      <c r="R9" s="202"/>
      <c r="S9" s="202"/>
      <c r="T9" s="202"/>
      <c r="U9" s="202"/>
    </row>
    <row r="10" spans="1:21" ht="12" thickBot="1" x14ac:dyDescent="0.25">
      <c r="A10" s="49" t="s">
        <v>210</v>
      </c>
      <c r="B10" s="200">
        <v>180897.4</v>
      </c>
      <c r="C10" s="227"/>
      <c r="D10" s="227"/>
      <c r="E10" s="227"/>
      <c r="F10" s="228"/>
      <c r="G10" s="200">
        <v>169519.25</v>
      </c>
      <c r="H10" s="227"/>
      <c r="I10" s="227"/>
      <c r="J10" s="227"/>
      <c r="K10" s="228"/>
      <c r="L10" s="200">
        <v>127904.72</v>
      </c>
      <c r="M10" s="227"/>
      <c r="N10" s="227"/>
      <c r="O10" s="227"/>
      <c r="P10" s="228"/>
      <c r="Q10" s="200"/>
      <c r="R10" s="227"/>
      <c r="S10" s="227"/>
      <c r="T10" s="227"/>
      <c r="U10" s="227"/>
    </row>
    <row r="11" spans="1:21" s="2" customFormat="1" ht="12" thickBot="1" x14ac:dyDescent="0.25">
      <c r="A11" s="82" t="s">
        <v>211</v>
      </c>
      <c r="B11" s="206">
        <f t="shared" ref="B11" si="0">B10*B7</f>
        <v>8140383</v>
      </c>
      <c r="C11" s="225"/>
      <c r="D11" s="132"/>
      <c r="E11" s="132"/>
      <c r="F11" s="208"/>
      <c r="G11" s="206">
        <f t="shared" ref="G11" si="1">G10*G7</f>
        <v>2034231</v>
      </c>
      <c r="H11" s="225"/>
      <c r="I11" s="132"/>
      <c r="J11" s="132"/>
      <c r="K11" s="208"/>
      <c r="L11" s="206">
        <f t="shared" ref="L11" si="2">L10*L7</f>
        <v>6395236</v>
      </c>
      <c r="M11" s="225"/>
      <c r="N11" s="132"/>
      <c r="O11" s="132"/>
      <c r="P11" s="208"/>
      <c r="Q11" s="206">
        <f t="shared" ref="Q11" si="3">Q10*Q7</f>
        <v>0</v>
      </c>
      <c r="R11" s="225"/>
      <c r="S11" s="132"/>
      <c r="T11" s="132"/>
      <c r="U11" s="132"/>
    </row>
    <row r="12" spans="1:21" ht="12" thickBot="1" x14ac:dyDescent="0.25">
      <c r="A12" s="267" t="s">
        <v>212</v>
      </c>
      <c r="B12" s="248" t="s">
        <v>382</v>
      </c>
      <c r="C12" s="248"/>
      <c r="D12" s="248"/>
      <c r="E12" s="248"/>
      <c r="F12" s="248"/>
      <c r="G12" s="248"/>
      <c r="H12" s="248"/>
      <c r="I12" s="248"/>
      <c r="J12" s="248"/>
      <c r="K12" s="248"/>
      <c r="L12" s="248"/>
      <c r="M12" s="248"/>
      <c r="N12" s="248"/>
      <c r="O12" s="248"/>
      <c r="P12" s="248"/>
      <c r="Q12" s="248"/>
      <c r="R12" s="248"/>
      <c r="S12" s="248"/>
      <c r="T12" s="248"/>
      <c r="U12" s="248"/>
    </row>
    <row r="13" spans="1:21" ht="12" thickBot="1" x14ac:dyDescent="0.25">
      <c r="A13" s="268"/>
      <c r="B13" s="199"/>
      <c r="C13" s="199"/>
      <c r="D13" s="199"/>
      <c r="E13" s="199"/>
      <c r="F13" s="199"/>
      <c r="G13" s="198"/>
      <c r="H13" s="199"/>
      <c r="I13" s="199"/>
      <c r="J13" s="199"/>
      <c r="K13" s="199"/>
      <c r="L13" s="198"/>
      <c r="M13" s="199"/>
      <c r="N13" s="199"/>
      <c r="O13" s="199"/>
      <c r="P13" s="199"/>
      <c r="Q13" s="198"/>
      <c r="R13" s="199"/>
      <c r="S13" s="199"/>
      <c r="T13" s="199"/>
      <c r="U13" s="199"/>
    </row>
    <row r="14" spans="1:21" ht="12" thickBot="1" x14ac:dyDescent="0.25">
      <c r="A14" s="201" t="s">
        <v>213</v>
      </c>
      <c r="B14" s="202"/>
      <c r="C14" s="202"/>
      <c r="D14" s="202"/>
      <c r="E14" s="202"/>
      <c r="F14" s="202"/>
      <c r="G14" s="202"/>
      <c r="H14" s="202"/>
      <c r="I14" s="202"/>
      <c r="J14" s="202"/>
      <c r="K14" s="202"/>
      <c r="L14" s="202"/>
      <c r="M14" s="202"/>
      <c r="N14" s="202"/>
      <c r="O14" s="202"/>
      <c r="P14" s="202"/>
      <c r="Q14" s="202"/>
      <c r="R14" s="202"/>
      <c r="S14" s="202"/>
      <c r="T14" s="202"/>
      <c r="U14" s="202"/>
    </row>
    <row r="15" spans="1:21" ht="12" thickBot="1" x14ac:dyDescent="0.25">
      <c r="A15" s="209" t="s">
        <v>214</v>
      </c>
      <c r="B15" s="203"/>
      <c r="C15" s="63"/>
      <c r="D15" s="63"/>
      <c r="E15" s="63"/>
      <c r="F15" s="63"/>
      <c r="G15" s="203"/>
      <c r="H15" s="63"/>
      <c r="I15" s="63"/>
      <c r="J15" s="63"/>
      <c r="K15" s="63"/>
      <c r="L15" s="203"/>
      <c r="M15" s="63"/>
      <c r="N15" s="63"/>
      <c r="O15" s="63"/>
      <c r="P15" s="63"/>
      <c r="Q15" s="203"/>
      <c r="R15" s="63"/>
      <c r="S15" s="63"/>
      <c r="T15" s="63"/>
      <c r="U15" s="63"/>
    </row>
    <row r="16" spans="1:21" ht="12" thickBot="1" x14ac:dyDescent="0.25">
      <c r="A16" s="209" t="s">
        <v>214</v>
      </c>
      <c r="B16" s="204"/>
      <c r="C16" s="63"/>
      <c r="D16" s="63"/>
      <c r="E16" s="63"/>
      <c r="F16" s="63"/>
      <c r="G16" s="204"/>
      <c r="H16" s="63"/>
      <c r="I16" s="63"/>
      <c r="J16" s="63"/>
      <c r="K16" s="63"/>
      <c r="L16" s="204"/>
      <c r="M16" s="63"/>
      <c r="N16" s="63"/>
      <c r="O16" s="63"/>
      <c r="P16" s="63"/>
      <c r="Q16" s="204"/>
      <c r="R16" s="63"/>
      <c r="S16" s="63"/>
      <c r="T16" s="63"/>
      <c r="U16" s="63"/>
    </row>
    <row r="17" spans="1:26" ht="12" thickBot="1" x14ac:dyDescent="0.25">
      <c r="A17" s="209" t="s">
        <v>214</v>
      </c>
      <c r="B17" s="204"/>
      <c r="C17" s="63"/>
      <c r="D17" s="63"/>
      <c r="E17" s="63"/>
      <c r="F17" s="63"/>
      <c r="G17" s="204"/>
      <c r="H17" s="63"/>
      <c r="I17" s="63"/>
      <c r="J17" s="63"/>
      <c r="K17" s="63"/>
      <c r="L17" s="204"/>
      <c r="M17" s="63"/>
      <c r="N17" s="63"/>
      <c r="O17" s="63"/>
      <c r="P17" s="63"/>
      <c r="Q17" s="204"/>
      <c r="R17" s="63"/>
      <c r="S17" s="63"/>
      <c r="T17" s="63"/>
      <c r="U17" s="63"/>
    </row>
    <row r="18" spans="1:26" ht="12" thickBot="1" x14ac:dyDescent="0.25">
      <c r="A18" s="209" t="s">
        <v>214</v>
      </c>
      <c r="B18" s="204"/>
      <c r="C18" s="63"/>
      <c r="D18" s="63"/>
      <c r="E18" s="63"/>
      <c r="F18" s="63"/>
      <c r="G18" s="204"/>
      <c r="H18" s="63"/>
      <c r="I18" s="63"/>
      <c r="J18" s="63"/>
      <c r="K18" s="63"/>
      <c r="L18" s="204"/>
      <c r="M18" s="63"/>
      <c r="N18" s="63"/>
      <c r="O18" s="63"/>
      <c r="P18" s="63"/>
      <c r="Q18" s="204"/>
      <c r="R18" s="63"/>
      <c r="S18" s="63"/>
      <c r="T18" s="63"/>
      <c r="U18" s="63"/>
    </row>
    <row r="19" spans="1:26" ht="12" thickBot="1" x14ac:dyDescent="0.25">
      <c r="A19" s="209" t="s">
        <v>214</v>
      </c>
      <c r="B19" s="204"/>
      <c r="C19" s="63"/>
      <c r="D19" s="63"/>
      <c r="E19" s="63"/>
      <c r="F19" s="63"/>
      <c r="G19" s="204"/>
      <c r="H19" s="63"/>
      <c r="I19" s="63"/>
      <c r="J19" s="63"/>
      <c r="K19" s="63"/>
      <c r="L19" s="204"/>
      <c r="M19" s="63"/>
      <c r="N19" s="63"/>
      <c r="O19" s="63"/>
      <c r="P19" s="63"/>
      <c r="Q19" s="204"/>
      <c r="R19" s="63"/>
      <c r="S19" s="63"/>
      <c r="T19" s="63"/>
      <c r="U19" s="63"/>
    </row>
    <row r="20" spans="1:26" ht="12" thickBot="1" x14ac:dyDescent="0.25">
      <c r="A20" s="209" t="s">
        <v>214</v>
      </c>
      <c r="B20" s="205"/>
      <c r="C20" s="63"/>
      <c r="D20" s="63"/>
      <c r="E20" s="63"/>
      <c r="F20" s="63"/>
      <c r="G20" s="205"/>
      <c r="H20" s="63"/>
      <c r="I20" s="63"/>
      <c r="J20" s="63"/>
      <c r="K20" s="63"/>
      <c r="L20" s="205"/>
      <c r="M20" s="63"/>
      <c r="N20" s="63"/>
      <c r="O20" s="63"/>
      <c r="P20" s="63"/>
      <c r="Q20" s="205"/>
      <c r="R20" s="63"/>
      <c r="S20" s="63"/>
      <c r="T20" s="63"/>
      <c r="U20" s="63"/>
    </row>
    <row r="21" spans="1:26" s="2" customFormat="1" ht="34.799999999999997" thickBot="1" x14ac:dyDescent="0.25">
      <c r="A21" s="82" t="s">
        <v>215</v>
      </c>
      <c r="B21" s="207">
        <f>SUM(B15:B20)*SUM(B7:B7)</f>
        <v>0</v>
      </c>
      <c r="C21" s="207">
        <f t="shared" ref="C21:U21" si="4">SUM(C15:C20)*SUM(C7:C7)</f>
        <v>0</v>
      </c>
      <c r="D21" s="207">
        <f t="shared" si="4"/>
        <v>0</v>
      </c>
      <c r="E21" s="207">
        <f t="shared" si="4"/>
        <v>0</v>
      </c>
      <c r="F21" s="207">
        <f t="shared" si="4"/>
        <v>0</v>
      </c>
      <c r="G21" s="207">
        <f t="shared" si="4"/>
        <v>0</v>
      </c>
      <c r="H21" s="207">
        <f t="shared" si="4"/>
        <v>0</v>
      </c>
      <c r="I21" s="207">
        <f t="shared" si="4"/>
        <v>0</v>
      </c>
      <c r="J21" s="207">
        <f t="shared" si="4"/>
        <v>0</v>
      </c>
      <c r="K21" s="207">
        <f t="shared" si="4"/>
        <v>0</v>
      </c>
      <c r="L21" s="207">
        <f t="shared" si="4"/>
        <v>0</v>
      </c>
      <c r="M21" s="207">
        <f t="shared" si="4"/>
        <v>0</v>
      </c>
      <c r="N21" s="207">
        <f t="shared" si="4"/>
        <v>0</v>
      </c>
      <c r="O21" s="207">
        <f t="shared" si="4"/>
        <v>0</v>
      </c>
      <c r="P21" s="207">
        <f t="shared" si="4"/>
        <v>0</v>
      </c>
      <c r="Q21" s="207">
        <f t="shared" si="4"/>
        <v>0</v>
      </c>
      <c r="R21" s="207">
        <f t="shared" si="4"/>
        <v>0</v>
      </c>
      <c r="S21" s="207">
        <f t="shared" si="4"/>
        <v>0</v>
      </c>
      <c r="T21" s="207">
        <f t="shared" si="4"/>
        <v>0</v>
      </c>
      <c r="U21" s="207">
        <f t="shared" si="4"/>
        <v>0</v>
      </c>
      <c r="W21"/>
      <c r="X21"/>
      <c r="Y21"/>
      <c r="Z21"/>
    </row>
    <row r="22" spans="1:26" s="2" customFormat="1" ht="12" thickBot="1" x14ac:dyDescent="0.25">
      <c r="A22" s="82" t="s">
        <v>216</v>
      </c>
      <c r="B22" s="207">
        <f>B21+B11</f>
        <v>8140383</v>
      </c>
      <c r="C22" s="207">
        <f t="shared" ref="C22:U22" si="5">C21+C11</f>
        <v>0</v>
      </c>
      <c r="D22" s="207">
        <f t="shared" si="5"/>
        <v>0</v>
      </c>
      <c r="E22" s="207">
        <f t="shared" si="5"/>
        <v>0</v>
      </c>
      <c r="F22" s="207">
        <f t="shared" si="5"/>
        <v>0</v>
      </c>
      <c r="G22" s="207">
        <f t="shared" si="5"/>
        <v>2034231</v>
      </c>
      <c r="H22" s="207">
        <f t="shared" si="5"/>
        <v>0</v>
      </c>
      <c r="I22" s="207">
        <f t="shared" si="5"/>
        <v>0</v>
      </c>
      <c r="J22" s="207">
        <f t="shared" si="5"/>
        <v>0</v>
      </c>
      <c r="K22" s="207">
        <f t="shared" si="5"/>
        <v>0</v>
      </c>
      <c r="L22" s="207">
        <f t="shared" si="5"/>
        <v>6395236</v>
      </c>
      <c r="M22" s="207">
        <f t="shared" si="5"/>
        <v>0</v>
      </c>
      <c r="N22" s="207">
        <f t="shared" si="5"/>
        <v>0</v>
      </c>
      <c r="O22" s="207">
        <f t="shared" si="5"/>
        <v>0</v>
      </c>
      <c r="P22" s="207">
        <f t="shared" si="5"/>
        <v>0</v>
      </c>
      <c r="Q22" s="207">
        <f t="shared" si="5"/>
        <v>0</v>
      </c>
      <c r="R22" s="207">
        <f t="shared" si="5"/>
        <v>0</v>
      </c>
      <c r="S22" s="207">
        <f t="shared" si="5"/>
        <v>0</v>
      </c>
      <c r="T22" s="207">
        <f t="shared" si="5"/>
        <v>0</v>
      </c>
      <c r="U22" s="207">
        <f t="shared" si="5"/>
        <v>0</v>
      </c>
      <c r="W22"/>
      <c r="X22"/>
      <c r="Y22"/>
      <c r="Z22"/>
    </row>
    <row r="23" spans="1:26" s="2" customFormat="1" ht="12" thickBot="1" x14ac:dyDescent="0.25">
      <c r="A23" s="49" t="s">
        <v>217</v>
      </c>
      <c r="B23" s="210"/>
      <c r="C23" s="210"/>
      <c r="D23" s="210"/>
      <c r="E23" s="210"/>
      <c r="F23" s="210"/>
      <c r="G23" s="210"/>
      <c r="H23" s="210"/>
      <c r="I23" s="210"/>
      <c r="J23" s="210"/>
      <c r="K23" s="210"/>
      <c r="L23" s="210"/>
      <c r="M23" s="210"/>
      <c r="N23" s="210"/>
      <c r="O23" s="210"/>
      <c r="P23" s="210"/>
      <c r="Q23" s="210"/>
      <c r="R23" s="210"/>
      <c r="S23" s="210"/>
      <c r="T23" s="210"/>
      <c r="U23" s="210"/>
      <c r="W23"/>
      <c r="X23"/>
      <c r="Y23"/>
      <c r="Z23"/>
    </row>
    <row r="24" spans="1:26" s="2" customFormat="1" ht="12" thickBot="1" x14ac:dyDescent="0.25">
      <c r="A24" s="49" t="s">
        <v>218</v>
      </c>
      <c r="B24" s="210"/>
      <c r="C24" s="210"/>
      <c r="D24" s="210"/>
      <c r="E24" s="210"/>
      <c r="F24" s="210"/>
      <c r="G24" s="210"/>
      <c r="H24" s="210"/>
      <c r="I24" s="210"/>
      <c r="J24" s="210"/>
      <c r="K24" s="210"/>
      <c r="L24" s="210"/>
      <c r="M24" s="210"/>
      <c r="N24" s="210"/>
      <c r="O24" s="210"/>
      <c r="P24" s="210"/>
      <c r="Q24" s="210"/>
      <c r="R24" s="210"/>
      <c r="S24" s="210"/>
      <c r="T24" s="210"/>
      <c r="U24" s="210"/>
      <c r="W24"/>
      <c r="X24"/>
      <c r="Y24"/>
      <c r="Z24"/>
    </row>
    <row r="25" spans="1:26" ht="12" thickBot="1" x14ac:dyDescent="0.25">
      <c r="A25" s="82" t="s">
        <v>219</v>
      </c>
      <c r="B25" s="207">
        <f t="shared" ref="B25:U25" si="6">SUM((SUM(B23:B24)*B7))</f>
        <v>0</v>
      </c>
      <c r="C25" s="207">
        <f t="shared" si="6"/>
        <v>0</v>
      </c>
      <c r="D25" s="207">
        <f t="shared" si="6"/>
        <v>0</v>
      </c>
      <c r="E25" s="207">
        <f t="shared" si="6"/>
        <v>0</v>
      </c>
      <c r="F25" s="207">
        <f t="shared" si="6"/>
        <v>0</v>
      </c>
      <c r="G25" s="207">
        <f t="shared" si="6"/>
        <v>0</v>
      </c>
      <c r="H25" s="207">
        <f t="shared" si="6"/>
        <v>0</v>
      </c>
      <c r="I25" s="207">
        <f t="shared" si="6"/>
        <v>0</v>
      </c>
      <c r="J25" s="207">
        <f t="shared" si="6"/>
        <v>0</v>
      </c>
      <c r="K25" s="207">
        <f t="shared" si="6"/>
        <v>0</v>
      </c>
      <c r="L25" s="207">
        <f>SUM((SUM(L23:L24)*L7))</f>
        <v>0</v>
      </c>
      <c r="M25" s="207">
        <f t="shared" si="6"/>
        <v>0</v>
      </c>
      <c r="N25" s="207">
        <f t="shared" si="6"/>
        <v>0</v>
      </c>
      <c r="O25" s="207">
        <f t="shared" si="6"/>
        <v>0</v>
      </c>
      <c r="P25" s="207">
        <f t="shared" si="6"/>
        <v>0</v>
      </c>
      <c r="Q25" s="207">
        <f t="shared" si="6"/>
        <v>0</v>
      </c>
      <c r="R25" s="207">
        <f t="shared" si="6"/>
        <v>0</v>
      </c>
      <c r="S25" s="207">
        <f t="shared" si="6"/>
        <v>0</v>
      </c>
      <c r="T25" s="207">
        <f t="shared" si="6"/>
        <v>0</v>
      </c>
      <c r="U25" s="207">
        <f t="shared" si="6"/>
        <v>0</v>
      </c>
    </row>
    <row r="26" spans="1:26" ht="12" thickBot="1" x14ac:dyDescent="0.25">
      <c r="A26" s="82" t="s">
        <v>220</v>
      </c>
      <c r="B26" s="207">
        <f>B25+B22</f>
        <v>8140383</v>
      </c>
      <c r="C26" s="207">
        <f t="shared" ref="C26:U26" si="7">SUM(C23:C24)*SUM(C7:C7)+C22</f>
        <v>0</v>
      </c>
      <c r="D26" s="207">
        <f t="shared" si="7"/>
        <v>0</v>
      </c>
      <c r="E26" s="207">
        <f t="shared" si="7"/>
        <v>0</v>
      </c>
      <c r="F26" s="207">
        <f t="shared" si="7"/>
        <v>0</v>
      </c>
      <c r="G26" s="207">
        <f t="shared" si="7"/>
        <v>2034231</v>
      </c>
      <c r="H26" s="207">
        <f t="shared" si="7"/>
        <v>0</v>
      </c>
      <c r="I26" s="207">
        <f t="shared" si="7"/>
        <v>0</v>
      </c>
      <c r="J26" s="207">
        <f t="shared" si="7"/>
        <v>0</v>
      </c>
      <c r="K26" s="207">
        <f t="shared" si="7"/>
        <v>0</v>
      </c>
      <c r="L26" s="207">
        <f>SUM(L23:L24)*SUM(L7:L7)+L22</f>
        <v>6395236</v>
      </c>
      <c r="M26" s="207">
        <f t="shared" si="7"/>
        <v>0</v>
      </c>
      <c r="N26" s="207">
        <f t="shared" si="7"/>
        <v>0</v>
      </c>
      <c r="O26" s="207">
        <f t="shared" si="7"/>
        <v>0</v>
      </c>
      <c r="P26" s="207">
        <f t="shared" si="7"/>
        <v>0</v>
      </c>
      <c r="Q26" s="207">
        <f t="shared" si="7"/>
        <v>0</v>
      </c>
      <c r="R26" s="207">
        <f t="shared" si="7"/>
        <v>0</v>
      </c>
      <c r="S26" s="207">
        <f t="shared" si="7"/>
        <v>0</v>
      </c>
      <c r="T26" s="207">
        <f t="shared" si="7"/>
        <v>0</v>
      </c>
      <c r="U26" s="207">
        <f t="shared" si="7"/>
        <v>0</v>
      </c>
    </row>
    <row r="27" spans="1:26" ht="12" thickBot="1" x14ac:dyDescent="0.25">
      <c r="A27" s="49" t="s">
        <v>221</v>
      </c>
      <c r="B27" s="64">
        <v>46950</v>
      </c>
      <c r="C27" s="64"/>
      <c r="D27" s="64"/>
      <c r="E27" s="64"/>
      <c r="F27" s="64"/>
      <c r="G27" s="64">
        <v>46950</v>
      </c>
      <c r="H27" s="64"/>
      <c r="I27" s="64"/>
      <c r="J27" s="64"/>
      <c r="K27" s="64"/>
      <c r="L27" s="64">
        <v>46950</v>
      </c>
      <c r="M27" s="64"/>
      <c r="N27" s="64"/>
      <c r="O27" s="64"/>
      <c r="P27" s="64"/>
      <c r="Q27" s="64"/>
      <c r="R27" s="64"/>
      <c r="S27" s="64"/>
      <c r="T27" s="64"/>
      <c r="U27" s="64"/>
    </row>
    <row r="28" spans="1:26" ht="12" thickBot="1" x14ac:dyDescent="0.25">
      <c r="A28" s="49" t="s">
        <v>222</v>
      </c>
      <c r="B28" s="64"/>
      <c r="C28" s="64"/>
      <c r="D28" s="64"/>
      <c r="E28" s="64"/>
      <c r="F28" s="64"/>
      <c r="G28" s="64"/>
      <c r="H28" s="64"/>
      <c r="I28" s="64"/>
      <c r="J28" s="64"/>
      <c r="K28" s="64"/>
      <c r="L28" s="64"/>
      <c r="M28" s="64"/>
      <c r="N28" s="64"/>
      <c r="O28" s="64"/>
      <c r="P28" s="64"/>
      <c r="Q28" s="64"/>
      <c r="R28" s="64"/>
      <c r="S28" s="64"/>
      <c r="T28" s="64"/>
      <c r="U28" s="64"/>
    </row>
    <row r="29" spans="1:26" ht="23.4" thickBot="1" x14ac:dyDescent="0.25">
      <c r="A29" s="49" t="s">
        <v>223</v>
      </c>
      <c r="B29" s="86">
        <f>B8*365.25</f>
        <v>2556.75</v>
      </c>
      <c r="C29" s="86">
        <f t="shared" ref="C29:U29" si="8">C8*365.25</f>
        <v>0</v>
      </c>
      <c r="D29" s="86">
        <f t="shared" si="8"/>
        <v>0</v>
      </c>
      <c r="E29" s="86">
        <f t="shared" si="8"/>
        <v>0</v>
      </c>
      <c r="F29" s="86">
        <f t="shared" si="8"/>
        <v>0</v>
      </c>
      <c r="G29" s="86">
        <f t="shared" si="8"/>
        <v>2556.75</v>
      </c>
      <c r="H29" s="86">
        <f t="shared" si="8"/>
        <v>0</v>
      </c>
      <c r="I29" s="86">
        <f t="shared" si="8"/>
        <v>0</v>
      </c>
      <c r="J29" s="86">
        <f t="shared" si="8"/>
        <v>0</v>
      </c>
      <c r="K29" s="86">
        <f t="shared" si="8"/>
        <v>0</v>
      </c>
      <c r="L29" s="86">
        <f t="shared" si="8"/>
        <v>2191.5</v>
      </c>
      <c r="M29" s="86">
        <f t="shared" si="8"/>
        <v>0</v>
      </c>
      <c r="N29" s="86">
        <f t="shared" si="8"/>
        <v>0</v>
      </c>
      <c r="O29" s="86">
        <f t="shared" si="8"/>
        <v>0</v>
      </c>
      <c r="P29" s="86">
        <f t="shared" si="8"/>
        <v>0</v>
      </c>
      <c r="Q29" s="86">
        <f t="shared" si="8"/>
        <v>0</v>
      </c>
      <c r="R29" s="86">
        <f t="shared" si="8"/>
        <v>0</v>
      </c>
      <c r="S29" s="86">
        <f t="shared" si="8"/>
        <v>0</v>
      </c>
      <c r="T29" s="86">
        <f t="shared" si="8"/>
        <v>0</v>
      </c>
      <c r="U29" s="86">
        <f t="shared" si="8"/>
        <v>0</v>
      </c>
    </row>
    <row r="30" spans="1:26" ht="23.4" thickBot="1" x14ac:dyDescent="0.25">
      <c r="A30" s="49" t="s">
        <v>224</v>
      </c>
      <c r="B30" s="86" t="e">
        <f>DATEDIF(B27,B28,"D")</f>
        <v>#NUM!</v>
      </c>
      <c r="C30" s="86">
        <f t="shared" ref="C30:U30" si="9">DATEDIF(C27,C28,"D")</f>
        <v>0</v>
      </c>
      <c r="D30" s="86">
        <f t="shared" si="9"/>
        <v>0</v>
      </c>
      <c r="E30" s="86">
        <f t="shared" si="9"/>
        <v>0</v>
      </c>
      <c r="F30" s="86">
        <f t="shared" si="9"/>
        <v>0</v>
      </c>
      <c r="G30" s="86" t="e">
        <f t="shared" si="9"/>
        <v>#NUM!</v>
      </c>
      <c r="H30" s="86">
        <f t="shared" si="9"/>
        <v>0</v>
      </c>
      <c r="I30" s="86">
        <f t="shared" si="9"/>
        <v>0</v>
      </c>
      <c r="J30" s="86">
        <f t="shared" si="9"/>
        <v>0</v>
      </c>
      <c r="K30" s="86">
        <f t="shared" si="9"/>
        <v>0</v>
      </c>
      <c r="L30" s="86" t="e">
        <f t="shared" si="9"/>
        <v>#NUM!</v>
      </c>
      <c r="M30" s="86">
        <f t="shared" si="9"/>
        <v>0</v>
      </c>
      <c r="N30" s="86">
        <f t="shared" si="9"/>
        <v>0</v>
      </c>
      <c r="O30" s="86">
        <f t="shared" si="9"/>
        <v>0</v>
      </c>
      <c r="P30" s="86">
        <f t="shared" si="9"/>
        <v>0</v>
      </c>
      <c r="Q30" s="86">
        <f t="shared" si="9"/>
        <v>0</v>
      </c>
      <c r="R30" s="86">
        <f t="shared" si="9"/>
        <v>0</v>
      </c>
      <c r="S30" s="86">
        <f t="shared" si="9"/>
        <v>0</v>
      </c>
      <c r="T30" s="86">
        <f t="shared" si="9"/>
        <v>0</v>
      </c>
      <c r="U30" s="86">
        <f t="shared" si="9"/>
        <v>0</v>
      </c>
    </row>
    <row r="31" spans="1:26" ht="12" thickBot="1" x14ac:dyDescent="0.25">
      <c r="A31" s="49" t="s">
        <v>225</v>
      </c>
      <c r="B31" s="50">
        <f>IFERROR((B26)/B29,0)</f>
        <v>3183.8791434438253</v>
      </c>
      <c r="C31" s="50">
        <f>IFERROR((C26)/C29,0)</f>
        <v>0</v>
      </c>
      <c r="D31" s="50">
        <f>IFERROR((D26)/D29,0)</f>
        <v>0</v>
      </c>
      <c r="E31" s="50">
        <f>IFERROR((E26)/E29,0)</f>
        <v>0</v>
      </c>
      <c r="F31" s="50">
        <f t="shared" ref="F31:U31" si="10">IFERROR((F26)/F29,0)</f>
        <v>0</v>
      </c>
      <c r="G31" s="50">
        <f t="shared" si="10"/>
        <v>795.63156350836027</v>
      </c>
      <c r="H31" s="50">
        <f t="shared" si="10"/>
        <v>0</v>
      </c>
      <c r="I31" s="50">
        <f t="shared" si="10"/>
        <v>0</v>
      </c>
      <c r="J31" s="50">
        <f t="shared" si="10"/>
        <v>0</v>
      </c>
      <c r="K31" s="50">
        <f t="shared" si="10"/>
        <v>0</v>
      </c>
      <c r="L31" s="50">
        <f t="shared" si="10"/>
        <v>2918.2003194159252</v>
      </c>
      <c r="M31" s="50">
        <f t="shared" si="10"/>
        <v>0</v>
      </c>
      <c r="N31" s="50">
        <f t="shared" si="10"/>
        <v>0</v>
      </c>
      <c r="O31" s="50">
        <f t="shared" si="10"/>
        <v>0</v>
      </c>
      <c r="P31" s="50">
        <f t="shared" si="10"/>
        <v>0</v>
      </c>
      <c r="Q31" s="50">
        <f t="shared" si="10"/>
        <v>0</v>
      </c>
      <c r="R31" s="50">
        <f t="shared" si="10"/>
        <v>0</v>
      </c>
      <c r="S31" s="50">
        <f t="shared" si="10"/>
        <v>0</v>
      </c>
      <c r="T31" s="50">
        <f t="shared" si="10"/>
        <v>0</v>
      </c>
      <c r="U31" s="50">
        <f t="shared" si="10"/>
        <v>0</v>
      </c>
    </row>
    <row r="33" spans="1:21" ht="12" thickBot="1" x14ac:dyDescent="0.25">
      <c r="A33" s="52" t="s">
        <v>226</v>
      </c>
      <c r="B33" s="99"/>
    </row>
    <row r="34" spans="1:21" ht="12" thickBot="1" x14ac:dyDescent="0.25">
      <c r="A34" s="55">
        <v>2028</v>
      </c>
      <c r="B34" s="56">
        <f t="shared" ref="B34:P47" si="11">IF(AND($A34&gt;YEAR(B$27),$A34&lt;YEAR(B$28)),(DATE($A34,12,31)-DATE($A34,1,0))*B$31,IF(AND($A34=YEAR(B$27),$A34=YEAR(B$28)),(B$28-B$27+1)*B$31,IF($A34=YEAR(B$27),(DATE(YEAR(B$27),12,31)-B$27+1)*B$31,IF($A34=YEAR(B$28),(B$28-DATE(YEAR(B$28),1,1))*B$31,0))))</f>
        <v>538075.57524200645</v>
      </c>
      <c r="C34" s="56">
        <f t="shared" si="11"/>
        <v>0</v>
      </c>
      <c r="D34" s="56">
        <f t="shared" si="11"/>
        <v>0</v>
      </c>
      <c r="E34" s="56">
        <f t="shared" si="11"/>
        <v>0</v>
      </c>
      <c r="F34" s="56">
        <f t="shared" si="11"/>
        <v>0</v>
      </c>
      <c r="G34" s="56">
        <f t="shared" si="11"/>
        <v>134461.73423291289</v>
      </c>
      <c r="H34" s="56">
        <f t="shared" si="11"/>
        <v>0</v>
      </c>
      <c r="I34" s="56">
        <f t="shared" si="11"/>
        <v>0</v>
      </c>
      <c r="J34" s="56">
        <f t="shared" si="11"/>
        <v>0</v>
      </c>
      <c r="K34" s="56">
        <f t="shared" si="11"/>
        <v>0</v>
      </c>
      <c r="L34" s="56">
        <f t="shared" si="11"/>
        <v>493175.85398129135</v>
      </c>
      <c r="M34" s="56">
        <f t="shared" si="11"/>
        <v>0</v>
      </c>
      <c r="N34" s="56">
        <f t="shared" si="11"/>
        <v>0</v>
      </c>
      <c r="O34" s="56">
        <f t="shared" si="11"/>
        <v>0</v>
      </c>
      <c r="P34" s="56">
        <f t="shared" si="11"/>
        <v>0</v>
      </c>
      <c r="Q34" s="56">
        <f t="shared" ref="C34:U46" si="12">IF(AND($A34&gt;YEAR(Q$27),$A34&lt;YEAR(Q$28)),(DATE($A34,12,31)-DATE($A34,1,0))*Q$31,IF(AND($A34=YEAR(Q$27),$A34=YEAR(Q$28)),(Q$28-Q$27+1)*Q$31,IF($A34=YEAR(Q$27),(DATE(YEAR(Q$27),12,31)-Q$27+1)*Q$31,IF($A34=YEAR(Q$28),(Q$28-DATE(YEAR(Q$28),1,1))*Q$31,0))))</f>
        <v>0</v>
      </c>
      <c r="R34" s="56">
        <f t="shared" si="12"/>
        <v>0</v>
      </c>
      <c r="S34" s="56">
        <f t="shared" si="12"/>
        <v>0</v>
      </c>
      <c r="T34" s="56">
        <f t="shared" si="12"/>
        <v>0</v>
      </c>
      <c r="U34" s="56">
        <f t="shared" si="12"/>
        <v>0</v>
      </c>
    </row>
    <row r="35" spans="1:21" ht="12" thickBot="1" x14ac:dyDescent="0.25">
      <c r="A35" s="55">
        <v>2029</v>
      </c>
      <c r="B35" s="56">
        <f t="shared" si="11"/>
        <v>0</v>
      </c>
      <c r="C35" s="56">
        <f t="shared" si="12"/>
        <v>0</v>
      </c>
      <c r="D35" s="56">
        <f t="shared" si="12"/>
        <v>0</v>
      </c>
      <c r="E35" s="56">
        <f t="shared" si="12"/>
        <v>0</v>
      </c>
      <c r="F35" s="56">
        <f t="shared" si="12"/>
        <v>0</v>
      </c>
      <c r="G35" s="56">
        <f t="shared" si="12"/>
        <v>0</v>
      </c>
      <c r="H35" s="56">
        <f t="shared" si="12"/>
        <v>0</v>
      </c>
      <c r="I35" s="56">
        <f t="shared" si="12"/>
        <v>0</v>
      </c>
      <c r="J35" s="56">
        <f t="shared" si="12"/>
        <v>0</v>
      </c>
      <c r="K35" s="56">
        <f t="shared" si="12"/>
        <v>0</v>
      </c>
      <c r="L35" s="56">
        <f t="shared" si="12"/>
        <v>0</v>
      </c>
      <c r="M35" s="56">
        <f t="shared" si="12"/>
        <v>0</v>
      </c>
      <c r="N35" s="56">
        <f t="shared" si="12"/>
        <v>0</v>
      </c>
      <c r="O35" s="56">
        <f t="shared" si="12"/>
        <v>0</v>
      </c>
      <c r="P35" s="56">
        <f t="shared" si="12"/>
        <v>0</v>
      </c>
      <c r="Q35" s="56">
        <f t="shared" si="12"/>
        <v>0</v>
      </c>
      <c r="R35" s="56">
        <f t="shared" si="12"/>
        <v>0</v>
      </c>
      <c r="S35" s="56">
        <f t="shared" si="12"/>
        <v>0</v>
      </c>
      <c r="T35" s="56">
        <f t="shared" si="12"/>
        <v>0</v>
      </c>
      <c r="U35" s="56">
        <f t="shared" si="12"/>
        <v>0</v>
      </c>
    </row>
    <row r="36" spans="1:21" ht="12" thickBot="1" x14ac:dyDescent="0.25">
      <c r="A36" s="55">
        <v>2030</v>
      </c>
      <c r="B36" s="56">
        <f t="shared" si="11"/>
        <v>0</v>
      </c>
      <c r="C36" s="56">
        <f t="shared" si="12"/>
        <v>0</v>
      </c>
      <c r="D36" s="56">
        <f t="shared" si="12"/>
        <v>0</v>
      </c>
      <c r="E36" s="56">
        <f t="shared" si="12"/>
        <v>0</v>
      </c>
      <c r="F36" s="56">
        <f t="shared" si="12"/>
        <v>0</v>
      </c>
      <c r="G36" s="56">
        <f t="shared" si="12"/>
        <v>0</v>
      </c>
      <c r="H36" s="56">
        <f t="shared" si="12"/>
        <v>0</v>
      </c>
      <c r="I36" s="56">
        <f t="shared" si="12"/>
        <v>0</v>
      </c>
      <c r="J36" s="56">
        <f t="shared" si="12"/>
        <v>0</v>
      </c>
      <c r="K36" s="56">
        <f t="shared" si="12"/>
        <v>0</v>
      </c>
      <c r="L36" s="56">
        <f t="shared" si="12"/>
        <v>0</v>
      </c>
      <c r="M36" s="56">
        <f t="shared" si="12"/>
        <v>0</v>
      </c>
      <c r="N36" s="56">
        <f t="shared" si="12"/>
        <v>0</v>
      </c>
      <c r="O36" s="56">
        <f t="shared" si="12"/>
        <v>0</v>
      </c>
      <c r="P36" s="56">
        <f t="shared" si="12"/>
        <v>0</v>
      </c>
      <c r="Q36" s="56">
        <f t="shared" si="12"/>
        <v>0</v>
      </c>
      <c r="R36" s="56">
        <f t="shared" si="12"/>
        <v>0</v>
      </c>
      <c r="S36" s="56">
        <f t="shared" si="12"/>
        <v>0</v>
      </c>
      <c r="T36" s="56">
        <f t="shared" si="12"/>
        <v>0</v>
      </c>
      <c r="U36" s="56">
        <f t="shared" si="12"/>
        <v>0</v>
      </c>
    </row>
    <row r="37" spans="1:21" ht="12" thickBot="1" x14ac:dyDescent="0.25">
      <c r="A37" s="55">
        <v>2031</v>
      </c>
      <c r="B37" s="56">
        <f t="shared" si="11"/>
        <v>0</v>
      </c>
      <c r="C37" s="56">
        <f t="shared" si="12"/>
        <v>0</v>
      </c>
      <c r="D37" s="56">
        <f t="shared" si="12"/>
        <v>0</v>
      </c>
      <c r="E37" s="56">
        <f t="shared" si="12"/>
        <v>0</v>
      </c>
      <c r="F37" s="56">
        <f t="shared" si="12"/>
        <v>0</v>
      </c>
      <c r="G37" s="56">
        <f t="shared" si="12"/>
        <v>0</v>
      </c>
      <c r="H37" s="56">
        <f t="shared" si="12"/>
        <v>0</v>
      </c>
      <c r="I37" s="56">
        <f t="shared" si="12"/>
        <v>0</v>
      </c>
      <c r="J37" s="56">
        <f t="shared" si="12"/>
        <v>0</v>
      </c>
      <c r="K37" s="56">
        <f t="shared" si="12"/>
        <v>0</v>
      </c>
      <c r="L37" s="56">
        <f t="shared" si="12"/>
        <v>0</v>
      </c>
      <c r="M37" s="56">
        <f t="shared" si="12"/>
        <v>0</v>
      </c>
      <c r="N37" s="56">
        <f t="shared" si="12"/>
        <v>0</v>
      </c>
      <c r="O37" s="56">
        <f t="shared" si="12"/>
        <v>0</v>
      </c>
      <c r="P37" s="56">
        <f t="shared" si="12"/>
        <v>0</v>
      </c>
      <c r="Q37" s="56">
        <f t="shared" si="12"/>
        <v>0</v>
      </c>
      <c r="R37" s="56">
        <f t="shared" si="12"/>
        <v>0</v>
      </c>
      <c r="S37" s="56">
        <f t="shared" si="12"/>
        <v>0</v>
      </c>
      <c r="T37" s="56">
        <f t="shared" si="12"/>
        <v>0</v>
      </c>
      <c r="U37" s="56">
        <f t="shared" si="12"/>
        <v>0</v>
      </c>
    </row>
    <row r="38" spans="1:21" ht="12" thickBot="1" x14ac:dyDescent="0.25">
      <c r="A38" s="55">
        <v>2032</v>
      </c>
      <c r="B38" s="56">
        <f t="shared" si="11"/>
        <v>0</v>
      </c>
      <c r="C38" s="56">
        <f t="shared" si="12"/>
        <v>0</v>
      </c>
      <c r="D38" s="56">
        <f t="shared" si="12"/>
        <v>0</v>
      </c>
      <c r="E38" s="56">
        <f t="shared" si="12"/>
        <v>0</v>
      </c>
      <c r="F38" s="56">
        <f t="shared" si="12"/>
        <v>0</v>
      </c>
      <c r="G38" s="56">
        <f t="shared" si="12"/>
        <v>0</v>
      </c>
      <c r="H38" s="56">
        <f t="shared" si="12"/>
        <v>0</v>
      </c>
      <c r="I38" s="56">
        <f t="shared" si="12"/>
        <v>0</v>
      </c>
      <c r="J38" s="56">
        <f t="shared" si="12"/>
        <v>0</v>
      </c>
      <c r="K38" s="56">
        <f t="shared" si="12"/>
        <v>0</v>
      </c>
      <c r="L38" s="56">
        <f t="shared" si="12"/>
        <v>0</v>
      </c>
      <c r="M38" s="56">
        <f t="shared" si="12"/>
        <v>0</v>
      </c>
      <c r="N38" s="56">
        <f t="shared" si="12"/>
        <v>0</v>
      </c>
      <c r="O38" s="56">
        <f t="shared" si="12"/>
        <v>0</v>
      </c>
      <c r="P38" s="56">
        <f t="shared" si="12"/>
        <v>0</v>
      </c>
      <c r="Q38" s="56">
        <f t="shared" si="12"/>
        <v>0</v>
      </c>
      <c r="R38" s="56">
        <f t="shared" si="12"/>
        <v>0</v>
      </c>
      <c r="S38" s="56">
        <f t="shared" si="12"/>
        <v>0</v>
      </c>
      <c r="T38" s="56">
        <f t="shared" si="12"/>
        <v>0</v>
      </c>
      <c r="U38" s="56">
        <f t="shared" si="12"/>
        <v>0</v>
      </c>
    </row>
    <row r="39" spans="1:21" ht="12" thickBot="1" x14ac:dyDescent="0.25">
      <c r="A39" s="55">
        <v>2033</v>
      </c>
      <c r="B39" s="56">
        <f t="shared" si="11"/>
        <v>0</v>
      </c>
      <c r="C39" s="56">
        <f t="shared" si="12"/>
        <v>0</v>
      </c>
      <c r="D39" s="56">
        <f t="shared" si="12"/>
        <v>0</v>
      </c>
      <c r="E39" s="56">
        <f t="shared" si="12"/>
        <v>0</v>
      </c>
      <c r="F39" s="56">
        <f t="shared" si="12"/>
        <v>0</v>
      </c>
      <c r="G39" s="56">
        <f t="shared" si="12"/>
        <v>0</v>
      </c>
      <c r="H39" s="56">
        <f t="shared" si="12"/>
        <v>0</v>
      </c>
      <c r="I39" s="56">
        <f t="shared" si="12"/>
        <v>0</v>
      </c>
      <c r="J39" s="56">
        <f t="shared" si="12"/>
        <v>0</v>
      </c>
      <c r="K39" s="56">
        <f t="shared" si="12"/>
        <v>0</v>
      </c>
      <c r="L39" s="56">
        <f t="shared" si="12"/>
        <v>0</v>
      </c>
      <c r="M39" s="56">
        <f t="shared" si="12"/>
        <v>0</v>
      </c>
      <c r="N39" s="56">
        <f t="shared" si="12"/>
        <v>0</v>
      </c>
      <c r="O39" s="56">
        <f t="shared" si="12"/>
        <v>0</v>
      </c>
      <c r="P39" s="56">
        <f t="shared" si="12"/>
        <v>0</v>
      </c>
      <c r="Q39" s="56">
        <f t="shared" ref="Q39:U47" si="13">IF(AND($A39&gt;YEAR(Q$27),$A39&lt;YEAR(Q$28)),(DATE($A39,12,31)-DATE($A39,1,0))*Q$31,IF(AND($A39=YEAR(Q$27),$A39=YEAR(Q$28)),(Q$28-Q$27+1)*Q$31,IF($A39=YEAR(Q$27),(DATE(YEAR(Q$27),12,31)-Q$27+1)*Q$31,IF($A39=YEAR(Q$28),(Q$28-DATE(YEAR(Q$28),1,1))*Q$31,0))))</f>
        <v>0</v>
      </c>
      <c r="R39" s="56">
        <f t="shared" si="13"/>
        <v>0</v>
      </c>
      <c r="S39" s="56">
        <f t="shared" si="13"/>
        <v>0</v>
      </c>
      <c r="T39" s="56">
        <f t="shared" si="13"/>
        <v>0</v>
      </c>
      <c r="U39" s="56">
        <f t="shared" si="13"/>
        <v>0</v>
      </c>
    </row>
    <row r="40" spans="1:21" ht="12" thickBot="1" x14ac:dyDescent="0.25">
      <c r="A40" s="55">
        <v>2034</v>
      </c>
      <c r="B40" s="56">
        <f t="shared" si="11"/>
        <v>0</v>
      </c>
      <c r="C40" s="56">
        <f t="shared" si="12"/>
        <v>0</v>
      </c>
      <c r="D40" s="56">
        <f t="shared" si="12"/>
        <v>0</v>
      </c>
      <c r="E40" s="56">
        <f t="shared" si="12"/>
        <v>0</v>
      </c>
      <c r="F40" s="56">
        <f t="shared" si="12"/>
        <v>0</v>
      </c>
      <c r="G40" s="56">
        <f t="shared" si="12"/>
        <v>0</v>
      </c>
      <c r="H40" s="56">
        <f t="shared" si="12"/>
        <v>0</v>
      </c>
      <c r="I40" s="56">
        <f t="shared" si="12"/>
        <v>0</v>
      </c>
      <c r="J40" s="56">
        <f t="shared" si="12"/>
        <v>0</v>
      </c>
      <c r="K40" s="56">
        <f t="shared" si="12"/>
        <v>0</v>
      </c>
      <c r="L40" s="56">
        <f t="shared" si="12"/>
        <v>0</v>
      </c>
      <c r="M40" s="56">
        <f t="shared" si="12"/>
        <v>0</v>
      </c>
      <c r="N40" s="56">
        <f t="shared" si="12"/>
        <v>0</v>
      </c>
      <c r="O40" s="56">
        <f t="shared" si="12"/>
        <v>0</v>
      </c>
      <c r="P40" s="56">
        <f t="shared" si="12"/>
        <v>0</v>
      </c>
      <c r="Q40" s="56">
        <f t="shared" si="13"/>
        <v>0</v>
      </c>
      <c r="R40" s="56">
        <f t="shared" si="13"/>
        <v>0</v>
      </c>
      <c r="S40" s="56">
        <f t="shared" si="13"/>
        <v>0</v>
      </c>
      <c r="T40" s="56">
        <f t="shared" si="13"/>
        <v>0</v>
      </c>
      <c r="U40" s="56">
        <f t="shared" si="13"/>
        <v>0</v>
      </c>
    </row>
    <row r="41" spans="1:21" ht="12" thickBot="1" x14ac:dyDescent="0.25">
      <c r="A41" s="55">
        <v>2035</v>
      </c>
      <c r="B41" s="56">
        <f t="shared" si="11"/>
        <v>0</v>
      </c>
      <c r="C41" s="56">
        <f t="shared" si="12"/>
        <v>0</v>
      </c>
      <c r="D41" s="56">
        <f t="shared" si="12"/>
        <v>0</v>
      </c>
      <c r="E41" s="56">
        <f t="shared" si="12"/>
        <v>0</v>
      </c>
      <c r="F41" s="56">
        <f t="shared" si="12"/>
        <v>0</v>
      </c>
      <c r="G41" s="56">
        <f t="shared" si="12"/>
        <v>0</v>
      </c>
      <c r="H41" s="56">
        <f t="shared" si="12"/>
        <v>0</v>
      </c>
      <c r="I41" s="56">
        <f t="shared" si="12"/>
        <v>0</v>
      </c>
      <c r="J41" s="56">
        <f t="shared" si="12"/>
        <v>0</v>
      </c>
      <c r="K41" s="56">
        <f t="shared" si="12"/>
        <v>0</v>
      </c>
      <c r="L41" s="56">
        <f t="shared" si="12"/>
        <v>0</v>
      </c>
      <c r="M41" s="56">
        <f t="shared" si="12"/>
        <v>0</v>
      </c>
      <c r="N41" s="56">
        <f t="shared" si="12"/>
        <v>0</v>
      </c>
      <c r="O41" s="56">
        <f t="shared" si="12"/>
        <v>0</v>
      </c>
      <c r="P41" s="56">
        <f t="shared" si="12"/>
        <v>0</v>
      </c>
      <c r="Q41" s="56">
        <f t="shared" si="13"/>
        <v>0</v>
      </c>
      <c r="R41" s="56">
        <f t="shared" si="13"/>
        <v>0</v>
      </c>
      <c r="S41" s="56">
        <f t="shared" si="13"/>
        <v>0</v>
      </c>
      <c r="T41" s="56">
        <f t="shared" si="13"/>
        <v>0</v>
      </c>
      <c r="U41" s="56">
        <f t="shared" si="13"/>
        <v>0</v>
      </c>
    </row>
    <row r="42" spans="1:21" ht="12" thickBot="1" x14ac:dyDescent="0.25">
      <c r="A42" s="55">
        <v>2036</v>
      </c>
      <c r="B42" s="56">
        <f t="shared" si="11"/>
        <v>0</v>
      </c>
      <c r="C42" s="56">
        <f t="shared" si="12"/>
        <v>0</v>
      </c>
      <c r="D42" s="56">
        <f t="shared" si="12"/>
        <v>0</v>
      </c>
      <c r="E42" s="56">
        <f t="shared" si="12"/>
        <v>0</v>
      </c>
      <c r="F42" s="56">
        <f t="shared" si="12"/>
        <v>0</v>
      </c>
      <c r="G42" s="56">
        <f t="shared" si="12"/>
        <v>0</v>
      </c>
      <c r="H42" s="56">
        <f t="shared" si="12"/>
        <v>0</v>
      </c>
      <c r="I42" s="56">
        <f t="shared" si="12"/>
        <v>0</v>
      </c>
      <c r="J42" s="56">
        <f t="shared" si="12"/>
        <v>0</v>
      </c>
      <c r="K42" s="56">
        <f t="shared" si="12"/>
        <v>0</v>
      </c>
      <c r="L42" s="56">
        <f t="shared" si="12"/>
        <v>0</v>
      </c>
      <c r="M42" s="56">
        <f t="shared" si="12"/>
        <v>0</v>
      </c>
      <c r="N42" s="56">
        <f t="shared" si="12"/>
        <v>0</v>
      </c>
      <c r="O42" s="56">
        <f t="shared" si="12"/>
        <v>0</v>
      </c>
      <c r="P42" s="56">
        <f t="shared" si="12"/>
        <v>0</v>
      </c>
      <c r="Q42" s="56">
        <f t="shared" si="13"/>
        <v>0</v>
      </c>
      <c r="R42" s="56">
        <f t="shared" si="13"/>
        <v>0</v>
      </c>
      <c r="S42" s="56">
        <f t="shared" si="13"/>
        <v>0</v>
      </c>
      <c r="T42" s="56">
        <f t="shared" si="13"/>
        <v>0</v>
      </c>
      <c r="U42" s="56">
        <f t="shared" si="13"/>
        <v>0</v>
      </c>
    </row>
    <row r="43" spans="1:21" ht="12" thickBot="1" x14ac:dyDescent="0.25">
      <c r="A43" s="55">
        <v>2037</v>
      </c>
      <c r="B43" s="56">
        <f t="shared" si="11"/>
        <v>0</v>
      </c>
      <c r="C43" s="56">
        <f t="shared" si="12"/>
        <v>0</v>
      </c>
      <c r="D43" s="56">
        <f t="shared" si="12"/>
        <v>0</v>
      </c>
      <c r="E43" s="56">
        <f t="shared" si="12"/>
        <v>0</v>
      </c>
      <c r="F43" s="56">
        <f t="shared" si="12"/>
        <v>0</v>
      </c>
      <c r="G43" s="56">
        <f t="shared" si="12"/>
        <v>0</v>
      </c>
      <c r="H43" s="56">
        <f t="shared" si="12"/>
        <v>0</v>
      </c>
      <c r="I43" s="56">
        <f t="shared" si="12"/>
        <v>0</v>
      </c>
      <c r="J43" s="56">
        <f t="shared" si="12"/>
        <v>0</v>
      </c>
      <c r="K43" s="56">
        <f t="shared" si="12"/>
        <v>0</v>
      </c>
      <c r="L43" s="56">
        <f t="shared" si="12"/>
        <v>0</v>
      </c>
      <c r="M43" s="56">
        <f t="shared" si="12"/>
        <v>0</v>
      </c>
      <c r="N43" s="56">
        <f t="shared" si="12"/>
        <v>0</v>
      </c>
      <c r="O43" s="56">
        <f t="shared" si="12"/>
        <v>0</v>
      </c>
      <c r="P43" s="56">
        <f t="shared" si="12"/>
        <v>0</v>
      </c>
      <c r="Q43" s="56">
        <f t="shared" si="13"/>
        <v>0</v>
      </c>
      <c r="R43" s="56">
        <f t="shared" si="13"/>
        <v>0</v>
      </c>
      <c r="S43" s="56">
        <f t="shared" si="13"/>
        <v>0</v>
      </c>
      <c r="T43" s="56">
        <f t="shared" si="13"/>
        <v>0</v>
      </c>
      <c r="U43" s="56">
        <f t="shared" si="13"/>
        <v>0</v>
      </c>
    </row>
    <row r="44" spans="1:21" ht="12" thickBot="1" x14ac:dyDescent="0.25">
      <c r="A44" s="55">
        <v>2038</v>
      </c>
      <c r="B44" s="56">
        <f t="shared" si="11"/>
        <v>0</v>
      </c>
      <c r="C44" s="56">
        <f t="shared" si="12"/>
        <v>0</v>
      </c>
      <c r="D44" s="56">
        <f t="shared" si="12"/>
        <v>0</v>
      </c>
      <c r="E44" s="56">
        <f t="shared" si="12"/>
        <v>0</v>
      </c>
      <c r="F44" s="56">
        <f t="shared" si="12"/>
        <v>0</v>
      </c>
      <c r="G44" s="56">
        <f t="shared" si="12"/>
        <v>0</v>
      </c>
      <c r="H44" s="56">
        <f t="shared" si="12"/>
        <v>0</v>
      </c>
      <c r="I44" s="56">
        <f t="shared" si="12"/>
        <v>0</v>
      </c>
      <c r="J44" s="56">
        <f t="shared" si="12"/>
        <v>0</v>
      </c>
      <c r="K44" s="56">
        <f t="shared" si="12"/>
        <v>0</v>
      </c>
      <c r="L44" s="56">
        <f t="shared" si="12"/>
        <v>0</v>
      </c>
      <c r="M44" s="56">
        <f t="shared" si="12"/>
        <v>0</v>
      </c>
      <c r="N44" s="56">
        <f t="shared" si="12"/>
        <v>0</v>
      </c>
      <c r="O44" s="56">
        <f t="shared" si="12"/>
        <v>0</v>
      </c>
      <c r="P44" s="56">
        <f t="shared" si="12"/>
        <v>0</v>
      </c>
      <c r="Q44" s="56">
        <f t="shared" si="13"/>
        <v>0</v>
      </c>
      <c r="R44" s="56">
        <f t="shared" si="13"/>
        <v>0</v>
      </c>
      <c r="S44" s="56">
        <f t="shared" si="13"/>
        <v>0</v>
      </c>
      <c r="T44" s="56">
        <f t="shared" si="13"/>
        <v>0</v>
      </c>
      <c r="U44" s="56">
        <f t="shared" si="13"/>
        <v>0</v>
      </c>
    </row>
    <row r="45" spans="1:21" ht="12" thickBot="1" x14ac:dyDescent="0.25">
      <c r="A45" s="55">
        <v>2039</v>
      </c>
      <c r="B45" s="56">
        <f t="shared" si="11"/>
        <v>0</v>
      </c>
      <c r="C45" s="56">
        <f t="shared" si="12"/>
        <v>0</v>
      </c>
      <c r="D45" s="56">
        <f t="shared" si="12"/>
        <v>0</v>
      </c>
      <c r="E45" s="56">
        <f t="shared" si="12"/>
        <v>0</v>
      </c>
      <c r="F45" s="56">
        <f t="shared" si="12"/>
        <v>0</v>
      </c>
      <c r="G45" s="56">
        <f t="shared" si="12"/>
        <v>0</v>
      </c>
      <c r="H45" s="56">
        <f t="shared" si="12"/>
        <v>0</v>
      </c>
      <c r="I45" s="56">
        <f t="shared" si="12"/>
        <v>0</v>
      </c>
      <c r="J45" s="56">
        <f t="shared" si="12"/>
        <v>0</v>
      </c>
      <c r="K45" s="56">
        <f t="shared" si="12"/>
        <v>0</v>
      </c>
      <c r="L45" s="56">
        <f t="shared" si="12"/>
        <v>0</v>
      </c>
      <c r="M45" s="56">
        <f t="shared" si="12"/>
        <v>0</v>
      </c>
      <c r="N45" s="56">
        <f t="shared" si="12"/>
        <v>0</v>
      </c>
      <c r="O45" s="56">
        <f t="shared" si="12"/>
        <v>0</v>
      </c>
      <c r="P45" s="56">
        <f t="shared" si="12"/>
        <v>0</v>
      </c>
      <c r="Q45" s="56">
        <f t="shared" si="13"/>
        <v>0</v>
      </c>
      <c r="R45" s="56">
        <f t="shared" si="13"/>
        <v>0</v>
      </c>
      <c r="S45" s="56">
        <f t="shared" si="13"/>
        <v>0</v>
      </c>
      <c r="T45" s="56">
        <f t="shared" si="13"/>
        <v>0</v>
      </c>
      <c r="U45" s="56">
        <f t="shared" si="13"/>
        <v>0</v>
      </c>
    </row>
    <row r="46" spans="1:21" ht="12" thickBot="1" x14ac:dyDescent="0.25">
      <c r="A46" s="55">
        <v>2040</v>
      </c>
      <c r="B46" s="56">
        <f t="shared" si="11"/>
        <v>0</v>
      </c>
      <c r="C46" s="56">
        <f t="shared" si="12"/>
        <v>0</v>
      </c>
      <c r="D46" s="56">
        <f t="shared" si="12"/>
        <v>0</v>
      </c>
      <c r="E46" s="56">
        <f t="shared" si="12"/>
        <v>0</v>
      </c>
      <c r="F46" s="56">
        <f t="shared" si="12"/>
        <v>0</v>
      </c>
      <c r="G46" s="56">
        <f t="shared" si="12"/>
        <v>0</v>
      </c>
      <c r="H46" s="56">
        <f t="shared" si="12"/>
        <v>0</v>
      </c>
      <c r="I46" s="56">
        <f t="shared" si="12"/>
        <v>0</v>
      </c>
      <c r="J46" s="56">
        <f t="shared" si="12"/>
        <v>0</v>
      </c>
      <c r="K46" s="56">
        <f t="shared" si="12"/>
        <v>0</v>
      </c>
      <c r="L46" s="56">
        <f t="shared" si="12"/>
        <v>0</v>
      </c>
      <c r="M46" s="56">
        <f t="shared" si="12"/>
        <v>0</v>
      </c>
      <c r="N46" s="56">
        <f t="shared" si="12"/>
        <v>0</v>
      </c>
      <c r="O46" s="56">
        <f t="shared" si="12"/>
        <v>0</v>
      </c>
      <c r="P46" s="56">
        <f t="shared" ref="C46:P47" si="14">IF(AND($A46&gt;YEAR(P$27),$A46&lt;YEAR(P$28)),(DATE($A46,12,31)-DATE($A46,1,0))*P$31,IF(AND($A46=YEAR(P$27),$A46=YEAR(P$28)),(P$28-P$27+1)*P$31,IF($A46=YEAR(P$27),(DATE(YEAR(P$27),12,31)-P$27+1)*P$31,IF($A46=YEAR(P$28),(P$28-DATE(YEAR(P$28),1,1))*P$31,0))))</f>
        <v>0</v>
      </c>
      <c r="Q46" s="56">
        <f t="shared" si="13"/>
        <v>0</v>
      </c>
      <c r="R46" s="56">
        <f t="shared" si="13"/>
        <v>0</v>
      </c>
      <c r="S46" s="56">
        <f t="shared" si="13"/>
        <v>0</v>
      </c>
      <c r="T46" s="56">
        <f t="shared" si="13"/>
        <v>0</v>
      </c>
      <c r="U46" s="56">
        <f t="shared" si="13"/>
        <v>0</v>
      </c>
    </row>
    <row r="47" spans="1:21" ht="12" thickBot="1" x14ac:dyDescent="0.25">
      <c r="A47" s="55">
        <v>2041</v>
      </c>
      <c r="B47" s="56">
        <f t="shared" si="11"/>
        <v>0</v>
      </c>
      <c r="C47" s="56">
        <f t="shared" si="14"/>
        <v>0</v>
      </c>
      <c r="D47" s="56">
        <f t="shared" si="14"/>
        <v>0</v>
      </c>
      <c r="E47" s="56">
        <f t="shared" si="14"/>
        <v>0</v>
      </c>
      <c r="F47" s="56">
        <f t="shared" si="14"/>
        <v>0</v>
      </c>
      <c r="G47" s="56">
        <f t="shared" si="14"/>
        <v>0</v>
      </c>
      <c r="H47" s="56">
        <f t="shared" si="14"/>
        <v>0</v>
      </c>
      <c r="I47" s="56">
        <f t="shared" si="14"/>
        <v>0</v>
      </c>
      <c r="J47" s="56">
        <f t="shared" si="14"/>
        <v>0</v>
      </c>
      <c r="K47" s="56">
        <f t="shared" si="14"/>
        <v>0</v>
      </c>
      <c r="L47" s="56">
        <f t="shared" si="14"/>
        <v>0</v>
      </c>
      <c r="M47" s="56">
        <f t="shared" si="14"/>
        <v>0</v>
      </c>
      <c r="N47" s="56">
        <f t="shared" si="14"/>
        <v>0</v>
      </c>
      <c r="O47" s="56">
        <f t="shared" si="14"/>
        <v>0</v>
      </c>
      <c r="P47" s="56">
        <f t="shared" si="14"/>
        <v>0</v>
      </c>
      <c r="Q47" s="56">
        <f t="shared" si="13"/>
        <v>0</v>
      </c>
      <c r="R47" s="56">
        <f t="shared" si="13"/>
        <v>0</v>
      </c>
      <c r="S47" s="56">
        <f t="shared" si="13"/>
        <v>0</v>
      </c>
      <c r="T47" s="56">
        <f t="shared" si="13"/>
        <v>0</v>
      </c>
      <c r="U47" s="56">
        <f t="shared" si="13"/>
        <v>0</v>
      </c>
    </row>
    <row r="48" spans="1:21" ht="12" thickBot="1" x14ac:dyDescent="0.25">
      <c r="A48" s="294"/>
      <c r="B48" s="157"/>
      <c r="C48" s="157"/>
      <c r="D48" s="157"/>
      <c r="E48" s="157"/>
      <c r="F48" s="157"/>
      <c r="G48" s="157"/>
      <c r="H48" s="157"/>
      <c r="I48" s="157"/>
      <c r="J48" s="157"/>
      <c r="K48" s="157"/>
      <c r="L48" s="157"/>
      <c r="M48" s="157"/>
      <c r="N48" s="157"/>
      <c r="O48" s="157"/>
      <c r="P48" s="157"/>
      <c r="Q48" s="157"/>
      <c r="R48" s="157"/>
      <c r="S48" s="157"/>
      <c r="T48" s="157"/>
      <c r="U48" s="157"/>
    </row>
    <row r="49" spans="1:21" ht="12" thickBot="1" x14ac:dyDescent="0.25">
      <c r="A49" s="130" t="s">
        <v>227</v>
      </c>
      <c r="B49" s="83">
        <f>SUM(B34:B47)</f>
        <v>538075.57524200645</v>
      </c>
      <c r="C49" s="83">
        <f t="shared" ref="C49:T49" si="15">SUM(C34:C47)</f>
        <v>0</v>
      </c>
      <c r="D49" s="83">
        <f t="shared" si="15"/>
        <v>0</v>
      </c>
      <c r="E49" s="83">
        <f t="shared" si="15"/>
        <v>0</v>
      </c>
      <c r="F49" s="83">
        <f t="shared" si="15"/>
        <v>0</v>
      </c>
      <c r="G49" s="83">
        <f t="shared" si="15"/>
        <v>134461.73423291289</v>
      </c>
      <c r="H49" s="83">
        <f t="shared" si="15"/>
        <v>0</v>
      </c>
      <c r="I49" s="83">
        <f t="shared" si="15"/>
        <v>0</v>
      </c>
      <c r="J49" s="83">
        <f t="shared" si="15"/>
        <v>0</v>
      </c>
      <c r="K49" s="83">
        <f t="shared" si="15"/>
        <v>0</v>
      </c>
      <c r="L49" s="83">
        <f t="shared" si="15"/>
        <v>493175.85398129135</v>
      </c>
      <c r="M49" s="83">
        <f t="shared" si="15"/>
        <v>0</v>
      </c>
      <c r="N49" s="83">
        <f t="shared" si="15"/>
        <v>0</v>
      </c>
      <c r="O49" s="83">
        <f t="shared" si="15"/>
        <v>0</v>
      </c>
      <c r="P49" s="83">
        <f t="shared" si="15"/>
        <v>0</v>
      </c>
      <c r="Q49" s="83">
        <f t="shared" si="15"/>
        <v>0</v>
      </c>
      <c r="R49" s="83">
        <f t="shared" si="15"/>
        <v>0</v>
      </c>
      <c r="S49" s="83">
        <f t="shared" si="15"/>
        <v>0</v>
      </c>
      <c r="T49" s="83">
        <f t="shared" si="15"/>
        <v>0</v>
      </c>
      <c r="U49" s="83">
        <f>SUM(U34:U47)</f>
        <v>0</v>
      </c>
    </row>
    <row r="50" spans="1:21" ht="10.8" thickBot="1" x14ac:dyDescent="0.25"/>
    <row r="51" spans="1:21" ht="23.4" thickBot="1" x14ac:dyDescent="0.25">
      <c r="A51" s="130" t="s">
        <v>228</v>
      </c>
      <c r="B51" s="83">
        <f t="shared" ref="B51:U51" si="16">B26-B49</f>
        <v>7602307.4247579938</v>
      </c>
      <c r="C51" s="83">
        <f t="shared" si="16"/>
        <v>0</v>
      </c>
      <c r="D51" s="83">
        <f t="shared" si="16"/>
        <v>0</v>
      </c>
      <c r="E51" s="83">
        <f t="shared" si="16"/>
        <v>0</v>
      </c>
      <c r="F51" s="83">
        <f t="shared" si="16"/>
        <v>0</v>
      </c>
      <c r="G51" s="83">
        <f t="shared" si="16"/>
        <v>1899769.2657670872</v>
      </c>
      <c r="H51" s="83">
        <f t="shared" si="16"/>
        <v>0</v>
      </c>
      <c r="I51" s="83">
        <f t="shared" si="16"/>
        <v>0</v>
      </c>
      <c r="J51" s="83">
        <f t="shared" si="16"/>
        <v>0</v>
      </c>
      <c r="K51" s="83">
        <f t="shared" si="16"/>
        <v>0</v>
      </c>
      <c r="L51" s="83">
        <f t="shared" si="16"/>
        <v>5902060.1460187091</v>
      </c>
      <c r="M51" s="83">
        <f t="shared" si="16"/>
        <v>0</v>
      </c>
      <c r="N51" s="83">
        <f t="shared" si="16"/>
        <v>0</v>
      </c>
      <c r="O51" s="83">
        <f t="shared" si="16"/>
        <v>0</v>
      </c>
      <c r="P51" s="83">
        <f t="shared" si="16"/>
        <v>0</v>
      </c>
      <c r="Q51" s="83">
        <f t="shared" si="16"/>
        <v>0</v>
      </c>
      <c r="R51" s="83">
        <f t="shared" si="16"/>
        <v>0</v>
      </c>
      <c r="S51" s="83">
        <f t="shared" si="16"/>
        <v>0</v>
      </c>
      <c r="T51" s="83">
        <f t="shared" si="16"/>
        <v>0</v>
      </c>
      <c r="U51" s="83">
        <f t="shared" si="16"/>
        <v>0</v>
      </c>
    </row>
    <row r="52" spans="1:21" x14ac:dyDescent="0.2">
      <c r="A52" t="s">
        <v>229</v>
      </c>
      <c r="B52" s="197" t="e">
        <f t="shared" ref="B52:U52" si="17">(B29-B30)*B31-B51</f>
        <v>#NUM!</v>
      </c>
      <c r="C52" s="197">
        <f t="shared" si="17"/>
        <v>0</v>
      </c>
      <c r="D52" s="197">
        <f t="shared" si="17"/>
        <v>0</v>
      </c>
      <c r="E52" s="197">
        <f t="shared" si="17"/>
        <v>0</v>
      </c>
      <c r="F52" s="197">
        <f t="shared" si="17"/>
        <v>0</v>
      </c>
      <c r="G52" s="197" t="e">
        <f t="shared" si="17"/>
        <v>#NUM!</v>
      </c>
      <c r="H52" s="197">
        <f t="shared" si="17"/>
        <v>0</v>
      </c>
      <c r="I52" s="197">
        <f t="shared" si="17"/>
        <v>0</v>
      </c>
      <c r="J52" s="197">
        <f t="shared" si="17"/>
        <v>0</v>
      </c>
      <c r="K52" s="197">
        <f t="shared" si="17"/>
        <v>0</v>
      </c>
      <c r="L52" s="197" t="e">
        <f t="shared" si="17"/>
        <v>#NUM!</v>
      </c>
      <c r="M52" s="197">
        <f t="shared" si="17"/>
        <v>0</v>
      </c>
      <c r="N52" s="197">
        <f t="shared" si="17"/>
        <v>0</v>
      </c>
      <c r="O52" s="197">
        <f t="shared" si="17"/>
        <v>0</v>
      </c>
      <c r="P52" s="197">
        <f t="shared" si="17"/>
        <v>0</v>
      </c>
      <c r="Q52" s="197">
        <f t="shared" si="17"/>
        <v>0</v>
      </c>
      <c r="R52" s="197">
        <f t="shared" si="17"/>
        <v>0</v>
      </c>
      <c r="S52" s="197">
        <f t="shared" si="17"/>
        <v>0</v>
      </c>
      <c r="T52" s="197">
        <f t="shared" si="17"/>
        <v>0</v>
      </c>
      <c r="U52" s="197">
        <f t="shared" si="17"/>
        <v>0</v>
      </c>
    </row>
    <row r="54" spans="1:21" x14ac:dyDescent="0.2">
      <c r="A54" t="s">
        <v>230</v>
      </c>
    </row>
    <row r="61" spans="1:21" x14ac:dyDescent="0.2">
      <c r="B61" s="125"/>
      <c r="C61" s="125"/>
      <c r="D61" s="125"/>
      <c r="E61" s="125"/>
      <c r="F61" s="125"/>
      <c r="G61" s="125"/>
      <c r="H61" s="125"/>
      <c r="I61" s="125"/>
      <c r="J61" s="125"/>
      <c r="K61" s="125"/>
      <c r="L61" s="125"/>
      <c r="N61" s="125"/>
      <c r="O61" s="125"/>
      <c r="S61" s="125"/>
      <c r="T61" s="125"/>
    </row>
    <row r="62" spans="1:21" x14ac:dyDescent="0.2">
      <c r="B62" s="125"/>
      <c r="C62" s="125"/>
      <c r="D62" s="125"/>
      <c r="E62" s="125"/>
      <c r="F62" s="125"/>
      <c r="G62" s="125"/>
      <c r="H62" s="125"/>
      <c r="I62" s="125"/>
      <c r="J62" s="125"/>
      <c r="K62" s="125"/>
      <c r="L62" s="125"/>
      <c r="N62" s="125"/>
      <c r="O62" s="125"/>
      <c r="S62" s="125"/>
      <c r="T62" s="125"/>
    </row>
    <row r="63" spans="1:21" x14ac:dyDescent="0.2">
      <c r="B63" s="125"/>
      <c r="C63" s="125"/>
      <c r="D63" s="125"/>
      <c r="E63" s="125"/>
      <c r="F63" s="125"/>
      <c r="G63" s="125"/>
      <c r="H63" s="125"/>
      <c r="I63" s="125"/>
      <c r="J63" s="125"/>
      <c r="K63" s="125"/>
      <c r="L63" s="125"/>
      <c r="N63" s="125"/>
      <c r="O63" s="125"/>
      <c r="S63" s="125"/>
      <c r="T63" s="125"/>
    </row>
    <row r="64" spans="1:21" x14ac:dyDescent="0.2">
      <c r="B64" s="125"/>
      <c r="C64" s="125"/>
      <c r="D64" s="125"/>
      <c r="E64" s="125"/>
      <c r="F64" s="125"/>
      <c r="G64" s="125"/>
      <c r="H64" s="125"/>
      <c r="I64" s="125"/>
      <c r="J64" s="125"/>
      <c r="K64" s="125"/>
      <c r="L64" s="125"/>
      <c r="N64" s="125"/>
      <c r="O64" s="125"/>
      <c r="S64" s="125"/>
      <c r="T64" s="125"/>
    </row>
    <row r="65" spans="2:20" x14ac:dyDescent="0.2">
      <c r="B65" s="125"/>
      <c r="C65" s="125"/>
      <c r="D65" s="125"/>
      <c r="E65" s="125"/>
      <c r="F65" s="125"/>
      <c r="G65" s="125"/>
      <c r="H65" s="125"/>
      <c r="I65" s="125"/>
      <c r="J65" s="125"/>
      <c r="K65" s="125"/>
      <c r="L65" s="125"/>
      <c r="N65" s="125"/>
      <c r="O65" s="125"/>
      <c r="S65" s="125"/>
      <c r="T65" s="125"/>
    </row>
    <row r="66" spans="2:20" x14ac:dyDescent="0.2">
      <c r="B66" s="125"/>
      <c r="C66" s="125"/>
      <c r="D66" s="125"/>
      <c r="E66" s="125"/>
      <c r="F66" s="125"/>
      <c r="G66" s="125"/>
      <c r="H66" s="125"/>
      <c r="I66" s="125"/>
      <c r="J66" s="125"/>
      <c r="K66" s="125"/>
      <c r="L66" s="125"/>
      <c r="N66" s="125"/>
      <c r="O66" s="125"/>
      <c r="S66" s="125"/>
      <c r="T66" s="125"/>
    </row>
    <row r="67" spans="2:20" x14ac:dyDescent="0.2">
      <c r="B67" s="125"/>
      <c r="C67" s="125"/>
      <c r="D67" s="125"/>
      <c r="E67" s="125"/>
      <c r="F67" s="125"/>
      <c r="G67" s="125"/>
      <c r="H67" s="125"/>
      <c r="I67" s="125"/>
      <c r="J67" s="125"/>
      <c r="K67" s="125"/>
      <c r="L67" s="125"/>
      <c r="N67" s="125"/>
      <c r="O67" s="125"/>
      <c r="S67" s="125"/>
      <c r="T67" s="125"/>
    </row>
    <row r="68" spans="2:20" x14ac:dyDescent="0.2">
      <c r="B68" s="125"/>
      <c r="C68" s="125"/>
      <c r="D68" s="125"/>
      <c r="E68" s="125"/>
      <c r="F68" s="125"/>
      <c r="G68" s="125"/>
      <c r="H68" s="125"/>
      <c r="I68" s="125"/>
      <c r="J68" s="125"/>
      <c r="K68" s="125"/>
      <c r="L68" s="125"/>
      <c r="N68" s="125"/>
      <c r="O68" s="125"/>
      <c r="S68" s="125"/>
      <c r="T68" s="125"/>
    </row>
    <row r="69" spans="2:20" x14ac:dyDescent="0.2">
      <c r="B69" s="125"/>
      <c r="C69" s="125"/>
      <c r="D69" s="125"/>
      <c r="E69" s="125"/>
      <c r="F69" s="125"/>
      <c r="G69" s="125"/>
      <c r="H69" s="125"/>
      <c r="I69" s="125"/>
      <c r="J69" s="125"/>
      <c r="K69" s="125"/>
      <c r="L69" s="125"/>
      <c r="N69" s="125"/>
      <c r="O69" s="125"/>
      <c r="S69" s="125"/>
      <c r="T69" s="125"/>
    </row>
    <row r="70" spans="2:20" x14ac:dyDescent="0.2">
      <c r="B70" s="125"/>
      <c r="C70" s="125"/>
      <c r="D70" s="125"/>
      <c r="E70" s="125"/>
      <c r="F70" s="125"/>
      <c r="G70" s="125"/>
      <c r="H70" s="125"/>
      <c r="I70" s="125"/>
      <c r="J70" s="125"/>
      <c r="K70" s="125"/>
      <c r="L70" s="125"/>
      <c r="N70" s="125"/>
      <c r="O70" s="125"/>
      <c r="S70" s="125"/>
      <c r="T70" s="125"/>
    </row>
    <row r="71" spans="2:20" x14ac:dyDescent="0.2">
      <c r="B71" s="125"/>
      <c r="C71" s="125"/>
      <c r="D71" s="125"/>
      <c r="E71" s="125"/>
      <c r="F71" s="125"/>
      <c r="G71" s="125"/>
      <c r="H71" s="125"/>
      <c r="I71" s="125"/>
      <c r="J71" s="125"/>
      <c r="K71" s="125"/>
      <c r="L71" s="125"/>
      <c r="N71" s="125"/>
      <c r="O71" s="125"/>
      <c r="S71" s="125"/>
      <c r="T71" s="125"/>
    </row>
    <row r="72" spans="2:20" x14ac:dyDescent="0.2">
      <c r="B72" s="125"/>
      <c r="C72" s="125"/>
      <c r="D72" s="125"/>
      <c r="E72" s="125"/>
      <c r="F72" s="125"/>
      <c r="G72" s="125"/>
      <c r="H72" s="125"/>
      <c r="I72" s="125"/>
      <c r="J72" s="125"/>
      <c r="K72" s="125"/>
      <c r="L72" s="125"/>
      <c r="N72" s="125"/>
      <c r="O72" s="125"/>
      <c r="S72" s="125"/>
      <c r="T72" s="125"/>
    </row>
    <row r="73" spans="2:20" x14ac:dyDescent="0.2">
      <c r="B73" s="125"/>
      <c r="C73" s="125"/>
      <c r="D73" s="125"/>
      <c r="E73" s="125"/>
      <c r="F73" s="125"/>
      <c r="G73" s="125"/>
      <c r="H73" s="125"/>
      <c r="I73" s="125"/>
      <c r="J73" s="125"/>
      <c r="K73" s="125"/>
      <c r="L73" s="125"/>
      <c r="N73" s="125"/>
      <c r="O73" s="125"/>
      <c r="S73" s="125"/>
      <c r="T73" s="125"/>
    </row>
    <row r="74" spans="2:20" x14ac:dyDescent="0.2">
      <c r="B74" s="125"/>
      <c r="C74" s="125"/>
      <c r="D74" s="125"/>
      <c r="E74" s="125"/>
      <c r="F74" s="125"/>
      <c r="G74" s="125"/>
      <c r="H74" s="125"/>
      <c r="I74" s="125"/>
      <c r="J74" s="125"/>
      <c r="K74" s="125"/>
      <c r="L74" s="125"/>
      <c r="N74" s="125"/>
      <c r="O74" s="125"/>
      <c r="S74" s="125"/>
      <c r="T74" s="125"/>
    </row>
    <row r="75" spans="2:20" x14ac:dyDescent="0.2">
      <c r="P75" s="125"/>
    </row>
    <row r="76" spans="2:20" x14ac:dyDescent="0.2">
      <c r="M76" s="123"/>
      <c r="P76" s="125"/>
    </row>
    <row r="77" spans="2:20" x14ac:dyDescent="0.2">
      <c r="P77" s="125"/>
    </row>
    <row r="78" spans="2:20" x14ac:dyDescent="0.2">
      <c r="P78" s="125"/>
    </row>
    <row r="79" spans="2:20" x14ac:dyDescent="0.2">
      <c r="P79" s="125"/>
    </row>
    <row r="80" spans="2:20" x14ac:dyDescent="0.2">
      <c r="P80" s="125"/>
    </row>
    <row r="81" spans="16:16" x14ac:dyDescent="0.2">
      <c r="P81" s="125"/>
    </row>
    <row r="82" spans="16:16" x14ac:dyDescent="0.2">
      <c r="P82" s="125"/>
    </row>
    <row r="83" spans="16:16" x14ac:dyDescent="0.2">
      <c r="P83" s="125"/>
    </row>
    <row r="84" spans="16:16" x14ac:dyDescent="0.2">
      <c r="P84" s="125"/>
    </row>
    <row r="85" spans="16:16" x14ac:dyDescent="0.2">
      <c r="P85" s="125"/>
    </row>
    <row r="86" spans="16:16" x14ac:dyDescent="0.2">
      <c r="P86" s="125"/>
    </row>
    <row r="87" spans="16:16" x14ac:dyDescent="0.2">
      <c r="P87" s="125"/>
    </row>
    <row r="88" spans="16:16" x14ac:dyDescent="0.2">
      <c r="P88" s="125"/>
    </row>
    <row r="89" spans="16:16" x14ac:dyDescent="0.2">
      <c r="P89" s="125"/>
    </row>
    <row r="90" spans="16:16" x14ac:dyDescent="0.2">
      <c r="P90" s="125"/>
    </row>
    <row r="91" spans="16:16" x14ac:dyDescent="0.2">
      <c r="P91" s="125"/>
    </row>
    <row r="92" spans="16:16" x14ac:dyDescent="0.2">
      <c r="P92" s="125"/>
    </row>
    <row r="93" spans="16:16" x14ac:dyDescent="0.2">
      <c r="P93" s="125"/>
    </row>
    <row r="94" spans="16:16" x14ac:dyDescent="0.2">
      <c r="P94" s="125"/>
    </row>
    <row r="95" spans="16:16" x14ac:dyDescent="0.2">
      <c r="P95" s="125"/>
    </row>
    <row r="96" spans="16:16" x14ac:dyDescent="0.2">
      <c r="P96" s="125"/>
    </row>
    <row r="97" spans="16:16" x14ac:dyDescent="0.2">
      <c r="P97" s="125"/>
    </row>
    <row r="98" spans="16:16" x14ac:dyDescent="0.2">
      <c r="P98" s="125"/>
    </row>
    <row r="99" spans="16:16" x14ac:dyDescent="0.2">
      <c r="P99" s="125"/>
    </row>
    <row r="100" spans="16:16" x14ac:dyDescent="0.2">
      <c r="P100" s="125"/>
    </row>
    <row r="101" spans="16:16" x14ac:dyDescent="0.2">
      <c r="P101" s="125"/>
    </row>
    <row r="102" spans="16:16" x14ac:dyDescent="0.2">
      <c r="P102" s="125"/>
    </row>
    <row r="103" spans="16:16" x14ac:dyDescent="0.2">
      <c r="P103" s="125"/>
    </row>
    <row r="104" spans="16:16" x14ac:dyDescent="0.2">
      <c r="P104" s="125"/>
    </row>
    <row r="105" spans="16:16" x14ac:dyDescent="0.2">
      <c r="P105" s="125"/>
    </row>
    <row r="106" spans="16:16" x14ac:dyDescent="0.2">
      <c r="P106" s="125"/>
    </row>
    <row r="107" spans="16:16" x14ac:dyDescent="0.2">
      <c r="P107" s="125"/>
    </row>
    <row r="108" spans="16:16" x14ac:dyDescent="0.2">
      <c r="P108" s="125"/>
    </row>
    <row r="109" spans="16:16" x14ac:dyDescent="0.2">
      <c r="P109" s="125"/>
    </row>
    <row r="110" spans="16:16" x14ac:dyDescent="0.2">
      <c r="P110" s="125"/>
    </row>
    <row r="111" spans="16:16" x14ac:dyDescent="0.2">
      <c r="P111" s="125"/>
    </row>
    <row r="112" spans="16:16" x14ac:dyDescent="0.2">
      <c r="P112" s="125"/>
    </row>
    <row r="113" spans="16:16" x14ac:dyDescent="0.2">
      <c r="P113" s="125"/>
    </row>
    <row r="114" spans="16:16" x14ac:dyDescent="0.2">
      <c r="P114" s="125"/>
    </row>
    <row r="115" spans="16:16" x14ac:dyDescent="0.2">
      <c r="P115" s="125"/>
    </row>
    <row r="116" spans="16:16" x14ac:dyDescent="0.2">
      <c r="P116" s="125"/>
    </row>
    <row r="117" spans="16:16" x14ac:dyDescent="0.2">
      <c r="P117" s="125"/>
    </row>
    <row r="118" spans="16:16" x14ac:dyDescent="0.2">
      <c r="P118" s="125"/>
    </row>
    <row r="119" spans="16:16" x14ac:dyDescent="0.2">
      <c r="P119" s="125"/>
    </row>
    <row r="120" spans="16:16" x14ac:dyDescent="0.2">
      <c r="P120" s="125"/>
    </row>
    <row r="121" spans="16:16" x14ac:dyDescent="0.2">
      <c r="P121" s="125"/>
    </row>
    <row r="122" spans="16:16" x14ac:dyDescent="0.2">
      <c r="P122" s="125"/>
    </row>
    <row r="123" spans="16:16" x14ac:dyDescent="0.2">
      <c r="P123" s="125"/>
    </row>
    <row r="124" spans="16:16" x14ac:dyDescent="0.2">
      <c r="P124" s="125"/>
    </row>
    <row r="125" spans="16:16" x14ac:dyDescent="0.2">
      <c r="P125" s="125"/>
    </row>
    <row r="126" spans="16:16" x14ac:dyDescent="0.2">
      <c r="P126" s="125"/>
    </row>
    <row r="127" spans="16:16" x14ac:dyDescent="0.2">
      <c r="P127" s="125"/>
    </row>
    <row r="128" spans="16:16" x14ac:dyDescent="0.2">
      <c r="P128" s="125"/>
    </row>
    <row r="129" spans="16:16" x14ac:dyDescent="0.2">
      <c r="P129" s="125"/>
    </row>
    <row r="130" spans="16:16" x14ac:dyDescent="0.2">
      <c r="P130" s="125"/>
    </row>
    <row r="131" spans="16:16" x14ac:dyDescent="0.2">
      <c r="P131" s="125"/>
    </row>
    <row r="132" spans="16:16" x14ac:dyDescent="0.2">
      <c r="P132" s="125"/>
    </row>
    <row r="133" spans="16:16" x14ac:dyDescent="0.2">
      <c r="P133" s="125"/>
    </row>
    <row r="134" spans="16:16" x14ac:dyDescent="0.2">
      <c r="P134" s="125"/>
    </row>
    <row r="135" spans="16:16" x14ac:dyDescent="0.2">
      <c r="P135" s="125"/>
    </row>
    <row r="136" spans="16:16" x14ac:dyDescent="0.2">
      <c r="P136" s="125"/>
    </row>
    <row r="137" spans="16:16" x14ac:dyDescent="0.2">
      <c r="P137" s="125"/>
    </row>
    <row r="138" spans="16:16" x14ac:dyDescent="0.2">
      <c r="P138" s="125"/>
    </row>
    <row r="139" spans="16:16" x14ac:dyDescent="0.2">
      <c r="P139" s="125"/>
    </row>
    <row r="140" spans="16:16" x14ac:dyDescent="0.2">
      <c r="P140" s="125"/>
    </row>
    <row r="141" spans="16:16" x14ac:dyDescent="0.2">
      <c r="P141" s="125"/>
    </row>
    <row r="142" spans="16:16" x14ac:dyDescent="0.2">
      <c r="P142" s="125"/>
    </row>
    <row r="143" spans="16:16" x14ac:dyDescent="0.2">
      <c r="P143" s="125"/>
    </row>
    <row r="144" spans="16:16" x14ac:dyDescent="0.2">
      <c r="P144" s="125"/>
    </row>
    <row r="145" spans="16:16" x14ac:dyDescent="0.2">
      <c r="P145" s="125"/>
    </row>
    <row r="146" spans="16:16" x14ac:dyDescent="0.2">
      <c r="P146" s="125"/>
    </row>
    <row r="147" spans="16:16" x14ac:dyDescent="0.2">
      <c r="P147" s="125"/>
    </row>
    <row r="148" spans="16:16" x14ac:dyDescent="0.2">
      <c r="P148" s="125"/>
    </row>
    <row r="149" spans="16:16" x14ac:dyDescent="0.2">
      <c r="P149" s="125"/>
    </row>
    <row r="150" spans="16:16" x14ac:dyDescent="0.2">
      <c r="P150" s="125"/>
    </row>
    <row r="151" spans="16:16" x14ac:dyDescent="0.2">
      <c r="P151" s="125"/>
    </row>
    <row r="152" spans="16:16" x14ac:dyDescent="0.2">
      <c r="P152" s="125"/>
    </row>
    <row r="153" spans="16:16" x14ac:dyDescent="0.2">
      <c r="P153" s="125"/>
    </row>
    <row r="154" spans="16:16" x14ac:dyDescent="0.2">
      <c r="P154" s="125"/>
    </row>
    <row r="155" spans="16:16" x14ac:dyDescent="0.2">
      <c r="P155" s="125"/>
    </row>
    <row r="156" spans="16:16" x14ac:dyDescent="0.2">
      <c r="P156" s="125"/>
    </row>
    <row r="157" spans="16:16" x14ac:dyDescent="0.2">
      <c r="P157" s="125"/>
    </row>
    <row r="158" spans="16:16" x14ac:dyDescent="0.2">
      <c r="P158" s="125"/>
    </row>
    <row r="159" spans="16:16" x14ac:dyDescent="0.2">
      <c r="P159" s="125"/>
    </row>
    <row r="160" spans="16:16" x14ac:dyDescent="0.2">
      <c r="P160" s="125"/>
    </row>
    <row r="161" spans="16:16" x14ac:dyDescent="0.2">
      <c r="P161" s="125"/>
    </row>
    <row r="162" spans="16:16" x14ac:dyDescent="0.2">
      <c r="P162" s="125"/>
    </row>
    <row r="163" spans="16:16" x14ac:dyDescent="0.2">
      <c r="P163" s="125"/>
    </row>
    <row r="164" spans="16:16" x14ac:dyDescent="0.2">
      <c r="P164" s="125"/>
    </row>
    <row r="165" spans="16:16" x14ac:dyDescent="0.2">
      <c r="P165" s="125"/>
    </row>
    <row r="166" spans="16:16" x14ac:dyDescent="0.2">
      <c r="P166" s="125"/>
    </row>
    <row r="167" spans="16:16" x14ac:dyDescent="0.2">
      <c r="P167" s="125"/>
    </row>
    <row r="168" spans="16:16" x14ac:dyDescent="0.2">
      <c r="P168" s="125"/>
    </row>
    <row r="169" spans="16:16" x14ac:dyDescent="0.2">
      <c r="P169" s="125"/>
    </row>
    <row r="170" spans="16:16" x14ac:dyDescent="0.2">
      <c r="P170" s="125"/>
    </row>
    <row r="171" spans="16:16" x14ac:dyDescent="0.2">
      <c r="P171" s="125"/>
    </row>
    <row r="172" spans="16:16" x14ac:dyDescent="0.2">
      <c r="P172" s="125"/>
    </row>
    <row r="173" spans="16:16" x14ac:dyDescent="0.2">
      <c r="P173" s="125"/>
    </row>
    <row r="174" spans="16:16" x14ac:dyDescent="0.2">
      <c r="P174" s="125"/>
    </row>
    <row r="175" spans="16:16" x14ac:dyDescent="0.2">
      <c r="P175" s="125"/>
    </row>
    <row r="176" spans="16:16" x14ac:dyDescent="0.2">
      <c r="P176" s="125"/>
    </row>
    <row r="177" spans="16:16" x14ac:dyDescent="0.2">
      <c r="P177" s="125"/>
    </row>
    <row r="178" spans="16:16" x14ac:dyDescent="0.2">
      <c r="P178" s="125"/>
    </row>
    <row r="179" spans="16:16" x14ac:dyDescent="0.2">
      <c r="P179" s="125"/>
    </row>
    <row r="180" spans="16:16" x14ac:dyDescent="0.2">
      <c r="P180" s="125"/>
    </row>
    <row r="181" spans="16:16" x14ac:dyDescent="0.2">
      <c r="P181" s="125"/>
    </row>
    <row r="182" spans="16:16" x14ac:dyDescent="0.2">
      <c r="P182" s="125"/>
    </row>
    <row r="183" spans="16:16" x14ac:dyDescent="0.2">
      <c r="P183" s="125"/>
    </row>
    <row r="184" spans="16:16" x14ac:dyDescent="0.2">
      <c r="P184" s="125"/>
    </row>
    <row r="185" spans="16:16" x14ac:dyDescent="0.2">
      <c r="P185" s="125"/>
    </row>
    <row r="186" spans="16:16" x14ac:dyDescent="0.2">
      <c r="P186" s="125"/>
    </row>
    <row r="187" spans="16:16" x14ac:dyDescent="0.2">
      <c r="P187" s="125"/>
    </row>
    <row r="188" spans="16:16" x14ac:dyDescent="0.2">
      <c r="P188" s="125"/>
    </row>
    <row r="189" spans="16:16" x14ac:dyDescent="0.2">
      <c r="P189" s="125"/>
    </row>
    <row r="190" spans="16:16" x14ac:dyDescent="0.2">
      <c r="P190" s="125"/>
    </row>
    <row r="191" spans="16:16" x14ac:dyDescent="0.2">
      <c r="P191" s="125"/>
    </row>
    <row r="192" spans="16:16" x14ac:dyDescent="0.2">
      <c r="P192" s="125"/>
    </row>
    <row r="193" spans="16:16" x14ac:dyDescent="0.2">
      <c r="P193" s="125"/>
    </row>
    <row r="194" spans="16:16" x14ac:dyDescent="0.2">
      <c r="P194" s="125"/>
    </row>
    <row r="195" spans="16:16" x14ac:dyDescent="0.2">
      <c r="P195" s="125"/>
    </row>
    <row r="196" spans="16:16" x14ac:dyDescent="0.2">
      <c r="P196" s="125"/>
    </row>
    <row r="197" spans="16:16" x14ac:dyDescent="0.2">
      <c r="P197" s="125"/>
    </row>
    <row r="198" spans="16:16" x14ac:dyDescent="0.2">
      <c r="P198" s="125"/>
    </row>
    <row r="199" spans="16:16" x14ac:dyDescent="0.2">
      <c r="P199" s="125"/>
    </row>
    <row r="200" spans="16:16" x14ac:dyDescent="0.2">
      <c r="P200" s="125"/>
    </row>
    <row r="201" spans="16:16" x14ac:dyDescent="0.2">
      <c r="P201" s="125"/>
    </row>
    <row r="202" spans="16:16" x14ac:dyDescent="0.2">
      <c r="P202" s="125"/>
    </row>
    <row r="203" spans="16:16" x14ac:dyDescent="0.2">
      <c r="P203" s="125"/>
    </row>
    <row r="204" spans="16:16" x14ac:dyDescent="0.2">
      <c r="P204" s="125"/>
    </row>
    <row r="205" spans="16:16" x14ac:dyDescent="0.2">
      <c r="P205" s="125"/>
    </row>
    <row r="206" spans="16:16" x14ac:dyDescent="0.2">
      <c r="P206" s="125"/>
    </row>
    <row r="207" spans="16:16" x14ac:dyDescent="0.2">
      <c r="P207" s="125"/>
    </row>
    <row r="208" spans="16:16" x14ac:dyDescent="0.2">
      <c r="P208" s="125"/>
    </row>
    <row r="209" spans="16:16" x14ac:dyDescent="0.2">
      <c r="P209" s="125"/>
    </row>
    <row r="210" spans="16:16" x14ac:dyDescent="0.2">
      <c r="P210" s="125"/>
    </row>
    <row r="211" spans="16:16" x14ac:dyDescent="0.2">
      <c r="P211" s="125"/>
    </row>
    <row r="212" spans="16:16" x14ac:dyDescent="0.2">
      <c r="P212" s="125"/>
    </row>
    <row r="213" spans="16:16" x14ac:dyDescent="0.2">
      <c r="P213" s="125"/>
    </row>
    <row r="214" spans="16:16" x14ac:dyDescent="0.2">
      <c r="P214" s="125"/>
    </row>
    <row r="215" spans="16:16" x14ac:dyDescent="0.2">
      <c r="P215" s="125"/>
    </row>
    <row r="216" spans="16:16" x14ac:dyDescent="0.2">
      <c r="P216" s="125"/>
    </row>
    <row r="217" spans="16:16" x14ac:dyDescent="0.2">
      <c r="P217" s="125"/>
    </row>
    <row r="218" spans="16:16" x14ac:dyDescent="0.2">
      <c r="P218" s="125"/>
    </row>
    <row r="219" spans="16:16" x14ac:dyDescent="0.2">
      <c r="P219" s="125"/>
    </row>
    <row r="220" spans="16:16" x14ac:dyDescent="0.2">
      <c r="P220" s="125"/>
    </row>
    <row r="221" spans="16:16" x14ac:dyDescent="0.2">
      <c r="P221" s="125"/>
    </row>
    <row r="222" spans="16:16" x14ac:dyDescent="0.2">
      <c r="P222" s="125"/>
    </row>
    <row r="223" spans="16:16" x14ac:dyDescent="0.2">
      <c r="P223" s="125"/>
    </row>
    <row r="224" spans="16:16" x14ac:dyDescent="0.2">
      <c r="P224" s="125"/>
    </row>
    <row r="225" spans="16:16" x14ac:dyDescent="0.2">
      <c r="P225" s="125"/>
    </row>
    <row r="226" spans="16:16" x14ac:dyDescent="0.2">
      <c r="P226" s="125"/>
    </row>
    <row r="227" spans="16:16" x14ac:dyDescent="0.2">
      <c r="P227" s="125"/>
    </row>
    <row r="228" spans="16:16" x14ac:dyDescent="0.2">
      <c r="P228" s="125"/>
    </row>
    <row r="229" spans="16:16" x14ac:dyDescent="0.2">
      <c r="P229" s="125"/>
    </row>
    <row r="230" spans="16:16" x14ac:dyDescent="0.2">
      <c r="P230" s="125"/>
    </row>
    <row r="231" spans="16:16" x14ac:dyDescent="0.2">
      <c r="P231" s="125"/>
    </row>
    <row r="232" spans="16:16" x14ac:dyDescent="0.2">
      <c r="P232" s="125"/>
    </row>
    <row r="233" spans="16:16" x14ac:dyDescent="0.2">
      <c r="P233" s="125"/>
    </row>
    <row r="234" spans="16:16" x14ac:dyDescent="0.2">
      <c r="P234" s="125"/>
    </row>
    <row r="235" spans="16:16" x14ac:dyDescent="0.2">
      <c r="P235" s="125"/>
    </row>
    <row r="236" spans="16:16" x14ac:dyDescent="0.2">
      <c r="P236" s="125"/>
    </row>
    <row r="237" spans="16:16" x14ac:dyDescent="0.2">
      <c r="P237" s="125"/>
    </row>
    <row r="238" spans="16:16" x14ac:dyDescent="0.2">
      <c r="P238" s="125"/>
    </row>
    <row r="239" spans="16:16" x14ac:dyDescent="0.2">
      <c r="P239" s="125"/>
    </row>
    <row r="240" spans="16:16" x14ac:dyDescent="0.2">
      <c r="P240" s="125"/>
    </row>
    <row r="241" spans="16:16" x14ac:dyDescent="0.2">
      <c r="P241" s="125"/>
    </row>
    <row r="242" spans="16:16" x14ac:dyDescent="0.2">
      <c r="P242" s="125"/>
    </row>
    <row r="243" spans="16:16" x14ac:dyDescent="0.2">
      <c r="P243" s="125"/>
    </row>
    <row r="244" spans="16:16" x14ac:dyDescent="0.2">
      <c r="P244" s="125"/>
    </row>
    <row r="245" spans="16:16" x14ac:dyDescent="0.2">
      <c r="P245" s="125"/>
    </row>
    <row r="246" spans="16:16" x14ac:dyDescent="0.2">
      <c r="P246" s="125"/>
    </row>
    <row r="247" spans="16:16" x14ac:dyDescent="0.2">
      <c r="P247" s="125"/>
    </row>
    <row r="248" spans="16:16" x14ac:dyDescent="0.2">
      <c r="P248" s="125"/>
    </row>
    <row r="249" spans="16:16" x14ac:dyDescent="0.2">
      <c r="P249" s="125"/>
    </row>
    <row r="250" spans="16:16" x14ac:dyDescent="0.2">
      <c r="P250" s="125"/>
    </row>
    <row r="251" spans="16:16" x14ac:dyDescent="0.2">
      <c r="P251" s="125"/>
    </row>
    <row r="252" spans="16:16" x14ac:dyDescent="0.2">
      <c r="P252" s="125"/>
    </row>
    <row r="253" spans="16:16" x14ac:dyDescent="0.2">
      <c r="P253" s="125"/>
    </row>
    <row r="254" spans="16:16" x14ac:dyDescent="0.2">
      <c r="P254" s="125"/>
    </row>
    <row r="255" spans="16:16" x14ac:dyDescent="0.2">
      <c r="P255" s="125"/>
    </row>
    <row r="256" spans="16:16" x14ac:dyDescent="0.2">
      <c r="P256" s="125"/>
    </row>
    <row r="257" spans="16:16" x14ac:dyDescent="0.2">
      <c r="P257" s="125"/>
    </row>
    <row r="258" spans="16:16" x14ac:dyDescent="0.2">
      <c r="P258" s="125"/>
    </row>
    <row r="259" spans="16:16" x14ac:dyDescent="0.2">
      <c r="P259" s="125"/>
    </row>
    <row r="260" spans="16:16" x14ac:dyDescent="0.2">
      <c r="P260" s="125"/>
    </row>
    <row r="261" spans="16:16" x14ac:dyDescent="0.2">
      <c r="P261" s="125"/>
    </row>
    <row r="262" spans="16:16" x14ac:dyDescent="0.2">
      <c r="P262" s="125"/>
    </row>
    <row r="263" spans="16:16" x14ac:dyDescent="0.2">
      <c r="P263" s="125"/>
    </row>
    <row r="264" spans="16:16" x14ac:dyDescent="0.2">
      <c r="P264" s="125"/>
    </row>
    <row r="265" spans="16:16" x14ac:dyDescent="0.2">
      <c r="P265" s="125"/>
    </row>
    <row r="266" spans="16:16" x14ac:dyDescent="0.2">
      <c r="P266" s="125"/>
    </row>
    <row r="267" spans="16:16" x14ac:dyDescent="0.2">
      <c r="P267" s="125"/>
    </row>
    <row r="268" spans="16:16" x14ac:dyDescent="0.2">
      <c r="P268" s="125"/>
    </row>
    <row r="269" spans="16:16" x14ac:dyDescent="0.2">
      <c r="P269" s="125"/>
    </row>
    <row r="270" spans="16:16" x14ac:dyDescent="0.2">
      <c r="P270" s="125"/>
    </row>
    <row r="271" spans="16:16" x14ac:dyDescent="0.2">
      <c r="P271" s="125"/>
    </row>
    <row r="272" spans="16:16" x14ac:dyDescent="0.2">
      <c r="P272" s="125"/>
    </row>
    <row r="273" spans="16:16" x14ac:dyDescent="0.2">
      <c r="P273" s="125"/>
    </row>
    <row r="274" spans="16:16" x14ac:dyDescent="0.2">
      <c r="P274" s="125"/>
    </row>
    <row r="275" spans="16:16" x14ac:dyDescent="0.2">
      <c r="P275" s="125"/>
    </row>
    <row r="276" spans="16:16" x14ac:dyDescent="0.2">
      <c r="P276" s="125"/>
    </row>
    <row r="277" spans="16:16" x14ac:dyDescent="0.2">
      <c r="P277" s="125"/>
    </row>
    <row r="278" spans="16:16" x14ac:dyDescent="0.2">
      <c r="P278" s="125"/>
    </row>
    <row r="279" spans="16:16" x14ac:dyDescent="0.2">
      <c r="P279" s="125"/>
    </row>
    <row r="280" spans="16:16" x14ac:dyDescent="0.2">
      <c r="P280" s="125"/>
    </row>
    <row r="281" spans="16:16" x14ac:dyDescent="0.2">
      <c r="P281" s="125"/>
    </row>
    <row r="282" spans="16:16" x14ac:dyDescent="0.2">
      <c r="P282" s="125"/>
    </row>
    <row r="283" spans="16:16" x14ac:dyDescent="0.2">
      <c r="P283" s="125"/>
    </row>
    <row r="284" spans="16:16" x14ac:dyDescent="0.2">
      <c r="P284" s="125"/>
    </row>
    <row r="285" spans="16:16" x14ac:dyDescent="0.2">
      <c r="P285" s="125"/>
    </row>
    <row r="286" spans="16:16" x14ac:dyDescent="0.2">
      <c r="P286" s="125"/>
    </row>
    <row r="287" spans="16:16" x14ac:dyDescent="0.2">
      <c r="P287" s="125"/>
    </row>
    <row r="288" spans="16:16" x14ac:dyDescent="0.2">
      <c r="P288" s="125"/>
    </row>
    <row r="289" spans="16:16" x14ac:dyDescent="0.2">
      <c r="P289" s="125"/>
    </row>
    <row r="290" spans="16:16" x14ac:dyDescent="0.2">
      <c r="P290" s="125"/>
    </row>
    <row r="291" spans="16:16" x14ac:dyDescent="0.2">
      <c r="P291" s="125"/>
    </row>
    <row r="292" spans="16:16" x14ac:dyDescent="0.2">
      <c r="P292" s="125"/>
    </row>
    <row r="293" spans="16:16" x14ac:dyDescent="0.2">
      <c r="P293" s="125"/>
    </row>
    <row r="294" spans="16:16" x14ac:dyDescent="0.2">
      <c r="P294" s="125"/>
    </row>
    <row r="295" spans="16:16" x14ac:dyDescent="0.2">
      <c r="P295" s="125"/>
    </row>
    <row r="296" spans="16:16" x14ac:dyDescent="0.2">
      <c r="P296" s="125"/>
    </row>
    <row r="297" spans="16:16" x14ac:dyDescent="0.2">
      <c r="P297" s="125"/>
    </row>
    <row r="298" spans="16:16" x14ac:dyDescent="0.2">
      <c r="P298" s="125"/>
    </row>
    <row r="299" spans="16:16" x14ac:dyDescent="0.2">
      <c r="P299" s="125"/>
    </row>
    <row r="300" spans="16:16" x14ac:dyDescent="0.2">
      <c r="P300" s="125"/>
    </row>
    <row r="301" spans="16:16" x14ac:dyDescent="0.2">
      <c r="P301" s="125"/>
    </row>
    <row r="302" spans="16:16" x14ac:dyDescent="0.2">
      <c r="P302" s="125"/>
    </row>
    <row r="303" spans="16:16" x14ac:dyDescent="0.2">
      <c r="P303" s="125"/>
    </row>
    <row r="304" spans="16:16" x14ac:dyDescent="0.2">
      <c r="P304" s="125"/>
    </row>
    <row r="305" spans="16:16" x14ac:dyDescent="0.2">
      <c r="P305" s="125"/>
    </row>
    <row r="306" spans="16:16" x14ac:dyDescent="0.2">
      <c r="P306" s="125"/>
    </row>
    <row r="307" spans="16:16" x14ac:dyDescent="0.2">
      <c r="P307" s="125"/>
    </row>
    <row r="308" spans="16:16" x14ac:dyDescent="0.2">
      <c r="P308" s="125"/>
    </row>
    <row r="309" spans="16:16" x14ac:dyDescent="0.2">
      <c r="P309" s="125"/>
    </row>
    <row r="310" spans="16:16" x14ac:dyDescent="0.2">
      <c r="P310" s="125"/>
    </row>
    <row r="311" spans="16:16" x14ac:dyDescent="0.2">
      <c r="P311" s="125"/>
    </row>
    <row r="312" spans="16:16" x14ac:dyDescent="0.2">
      <c r="P312" s="125"/>
    </row>
    <row r="313" spans="16:16" x14ac:dyDescent="0.2">
      <c r="P313" s="125"/>
    </row>
    <row r="314" spans="16:16" x14ac:dyDescent="0.2">
      <c r="P314" s="125"/>
    </row>
    <row r="315" spans="16:16" x14ac:dyDescent="0.2">
      <c r="P315" s="125"/>
    </row>
    <row r="316" spans="16:16" x14ac:dyDescent="0.2">
      <c r="P316" s="125"/>
    </row>
    <row r="317" spans="16:16" x14ac:dyDescent="0.2">
      <c r="P317" s="125"/>
    </row>
    <row r="318" spans="16:16" x14ac:dyDescent="0.2">
      <c r="P318" s="125"/>
    </row>
    <row r="319" spans="16:16" x14ac:dyDescent="0.2">
      <c r="P319" s="125"/>
    </row>
    <row r="320" spans="16:16" x14ac:dyDescent="0.2">
      <c r="P320" s="125"/>
    </row>
    <row r="321" spans="16:16" x14ac:dyDescent="0.2">
      <c r="P321" s="125"/>
    </row>
    <row r="322" spans="16:16" x14ac:dyDescent="0.2">
      <c r="P322" s="125"/>
    </row>
    <row r="323" spans="16:16" x14ac:dyDescent="0.2">
      <c r="P323" s="125"/>
    </row>
    <row r="324" spans="16:16" x14ac:dyDescent="0.2">
      <c r="P324" s="125"/>
    </row>
    <row r="325" spans="16:16" x14ac:dyDescent="0.2">
      <c r="P325" s="125"/>
    </row>
    <row r="326" spans="16:16" x14ac:dyDescent="0.2">
      <c r="P326" s="125"/>
    </row>
    <row r="327" spans="16:16" x14ac:dyDescent="0.2">
      <c r="P327" s="125"/>
    </row>
    <row r="328" spans="16:16" x14ac:dyDescent="0.2">
      <c r="P328" s="125"/>
    </row>
    <row r="329" spans="16:16" x14ac:dyDescent="0.2">
      <c r="P329" s="125"/>
    </row>
    <row r="330" spans="16:16" x14ac:dyDescent="0.2">
      <c r="P330" s="125"/>
    </row>
    <row r="331" spans="16:16" x14ac:dyDescent="0.2">
      <c r="P331" s="125"/>
    </row>
    <row r="332" spans="16:16" x14ac:dyDescent="0.2">
      <c r="P332" s="125"/>
    </row>
    <row r="333" spans="16:16" x14ac:dyDescent="0.2">
      <c r="P333" s="125"/>
    </row>
    <row r="334" spans="16:16" x14ac:dyDescent="0.2">
      <c r="P334" s="125"/>
    </row>
    <row r="335" spans="16:16" x14ac:dyDescent="0.2">
      <c r="P335" s="125"/>
    </row>
    <row r="336" spans="16:16" x14ac:dyDescent="0.2">
      <c r="P336" s="125"/>
    </row>
    <row r="337" spans="16:16" x14ac:dyDescent="0.2">
      <c r="P337" s="125"/>
    </row>
    <row r="338" spans="16:16" x14ac:dyDescent="0.2">
      <c r="P338" s="125"/>
    </row>
    <row r="339" spans="16:16" x14ac:dyDescent="0.2">
      <c r="P339" s="125"/>
    </row>
    <row r="340" spans="16:16" x14ac:dyDescent="0.2">
      <c r="P340" s="125"/>
    </row>
    <row r="341" spans="16:16" x14ac:dyDescent="0.2">
      <c r="P341" s="125"/>
    </row>
    <row r="342" spans="16:16" x14ac:dyDescent="0.2">
      <c r="P342" s="125"/>
    </row>
    <row r="343" spans="16:16" x14ac:dyDescent="0.2">
      <c r="P343" s="125"/>
    </row>
    <row r="344" spans="16:16" x14ac:dyDescent="0.2">
      <c r="P344" s="125"/>
    </row>
    <row r="345" spans="16:16" x14ac:dyDescent="0.2">
      <c r="P345" s="125"/>
    </row>
    <row r="346" spans="16:16" x14ac:dyDescent="0.2">
      <c r="P346" s="125"/>
    </row>
    <row r="347" spans="16:16" x14ac:dyDescent="0.2">
      <c r="P347" s="125"/>
    </row>
    <row r="348" spans="16:16" x14ac:dyDescent="0.2">
      <c r="P348" s="125"/>
    </row>
    <row r="349" spans="16:16" x14ac:dyDescent="0.2">
      <c r="P349" s="125"/>
    </row>
    <row r="350" spans="16:16" x14ac:dyDescent="0.2">
      <c r="P350" s="125"/>
    </row>
    <row r="351" spans="16:16" x14ac:dyDescent="0.2">
      <c r="P351" s="125"/>
    </row>
    <row r="352" spans="16:16" x14ac:dyDescent="0.2">
      <c r="P352" s="125"/>
    </row>
    <row r="353" spans="16:16" x14ac:dyDescent="0.2">
      <c r="P353" s="125"/>
    </row>
    <row r="354" spans="16:16" x14ac:dyDescent="0.2">
      <c r="P354" s="125"/>
    </row>
    <row r="355" spans="16:16" x14ac:dyDescent="0.2">
      <c r="P355" s="125"/>
    </row>
    <row r="356" spans="16:16" x14ac:dyDescent="0.2">
      <c r="P356" s="125"/>
    </row>
    <row r="357" spans="16:16" x14ac:dyDescent="0.2">
      <c r="P357" s="125"/>
    </row>
    <row r="358" spans="16:16" x14ac:dyDescent="0.2">
      <c r="P358" s="125"/>
    </row>
    <row r="359" spans="16:16" x14ac:dyDescent="0.2">
      <c r="P359" s="125"/>
    </row>
    <row r="360" spans="16:16" x14ac:dyDescent="0.2">
      <c r="P360" s="125"/>
    </row>
    <row r="361" spans="16:16" x14ac:dyDescent="0.2">
      <c r="P361" s="125"/>
    </row>
    <row r="362" spans="16:16" x14ac:dyDescent="0.2">
      <c r="P362" s="125"/>
    </row>
    <row r="363" spans="16:16" x14ac:dyDescent="0.2">
      <c r="P363" s="125"/>
    </row>
    <row r="364" spans="16:16" x14ac:dyDescent="0.2">
      <c r="P364" s="125"/>
    </row>
    <row r="365" spans="16:16" x14ac:dyDescent="0.2">
      <c r="P365" s="125"/>
    </row>
    <row r="366" spans="16:16" x14ac:dyDescent="0.2">
      <c r="P366" s="125"/>
    </row>
    <row r="367" spans="16:16" x14ac:dyDescent="0.2">
      <c r="P367" s="125"/>
    </row>
    <row r="368" spans="16:16" x14ac:dyDescent="0.2">
      <c r="P368" s="125"/>
    </row>
    <row r="369" spans="16:16" x14ac:dyDescent="0.2">
      <c r="P369" s="125"/>
    </row>
    <row r="370" spans="16:16" x14ac:dyDescent="0.2">
      <c r="P370" s="125"/>
    </row>
    <row r="371" spans="16:16" x14ac:dyDescent="0.2">
      <c r="P371" s="125"/>
    </row>
    <row r="372" spans="16:16" x14ac:dyDescent="0.2">
      <c r="P372" s="125"/>
    </row>
    <row r="373" spans="16:16" x14ac:dyDescent="0.2">
      <c r="P373" s="125"/>
    </row>
    <row r="374" spans="16:16" x14ac:dyDescent="0.2">
      <c r="P374" s="125"/>
    </row>
    <row r="375" spans="16:16" x14ac:dyDescent="0.2">
      <c r="P375" s="125"/>
    </row>
    <row r="376" spans="16:16" x14ac:dyDescent="0.2">
      <c r="P376" s="125"/>
    </row>
    <row r="377" spans="16:16" x14ac:dyDescent="0.2">
      <c r="P377" s="125"/>
    </row>
    <row r="378" spans="16:16" x14ac:dyDescent="0.2">
      <c r="P378" s="125"/>
    </row>
    <row r="379" spans="16:16" x14ac:dyDescent="0.2">
      <c r="P379" s="125"/>
    </row>
    <row r="380" spans="16:16" x14ac:dyDescent="0.2">
      <c r="P380" s="125"/>
    </row>
    <row r="381" spans="16:16" x14ac:dyDescent="0.2">
      <c r="P381" s="125"/>
    </row>
    <row r="382" spans="16:16" x14ac:dyDescent="0.2">
      <c r="P382" s="125"/>
    </row>
    <row r="383" spans="16:16" x14ac:dyDescent="0.2">
      <c r="P383" s="125"/>
    </row>
    <row r="384" spans="16:16" x14ac:dyDescent="0.2">
      <c r="P384" s="125"/>
    </row>
    <row r="385" spans="16:16" x14ac:dyDescent="0.2">
      <c r="P385" s="125"/>
    </row>
    <row r="386" spans="16:16" x14ac:dyDescent="0.2">
      <c r="P386" s="125"/>
    </row>
    <row r="387" spans="16:16" x14ac:dyDescent="0.2">
      <c r="P387" s="125"/>
    </row>
    <row r="388" spans="16:16" x14ac:dyDescent="0.2">
      <c r="P388" s="125"/>
    </row>
    <row r="389" spans="16:16" x14ac:dyDescent="0.2">
      <c r="P389" s="125"/>
    </row>
    <row r="390" spans="16:16" x14ac:dyDescent="0.2">
      <c r="P390" s="125"/>
    </row>
    <row r="391" spans="16:16" x14ac:dyDescent="0.2">
      <c r="P391" s="125"/>
    </row>
    <row r="392" spans="16:16" x14ac:dyDescent="0.2">
      <c r="P392" s="125"/>
    </row>
    <row r="393" spans="16:16" x14ac:dyDescent="0.2">
      <c r="P393" s="125"/>
    </row>
    <row r="394" spans="16:16" x14ac:dyDescent="0.2">
      <c r="P394" s="125"/>
    </row>
    <row r="395" spans="16:16" x14ac:dyDescent="0.2">
      <c r="P395" s="125"/>
    </row>
    <row r="396" spans="16:16" x14ac:dyDescent="0.2">
      <c r="P396" s="125"/>
    </row>
    <row r="397" spans="16:16" x14ac:dyDescent="0.2">
      <c r="P397" s="125"/>
    </row>
    <row r="398" spans="16:16" x14ac:dyDescent="0.2">
      <c r="P398" s="125"/>
    </row>
    <row r="399" spans="16:16" x14ac:dyDescent="0.2">
      <c r="P399" s="125"/>
    </row>
    <row r="400" spans="16:16" x14ac:dyDescent="0.2">
      <c r="P400" s="125"/>
    </row>
    <row r="401" spans="16:16" x14ac:dyDescent="0.2">
      <c r="P401" s="125"/>
    </row>
    <row r="402" spans="16:16" x14ac:dyDescent="0.2">
      <c r="P402" s="125"/>
    </row>
    <row r="403" spans="16:16" x14ac:dyDescent="0.2">
      <c r="P403" s="125"/>
    </row>
    <row r="404" spans="16:16" x14ac:dyDescent="0.2">
      <c r="P404" s="125"/>
    </row>
    <row r="405" spans="16:16" x14ac:dyDescent="0.2">
      <c r="P405" s="125"/>
    </row>
    <row r="406" spans="16:16" x14ac:dyDescent="0.2">
      <c r="P406" s="125"/>
    </row>
    <row r="407" spans="16:16" x14ac:dyDescent="0.2">
      <c r="P407" s="125"/>
    </row>
    <row r="408" spans="16:16" x14ac:dyDescent="0.2">
      <c r="P408" s="125"/>
    </row>
    <row r="409" spans="16:16" x14ac:dyDescent="0.2">
      <c r="P409" s="125"/>
    </row>
    <row r="410" spans="16:16" x14ac:dyDescent="0.2">
      <c r="P410" s="125"/>
    </row>
    <row r="411" spans="16:16" x14ac:dyDescent="0.2">
      <c r="P411" s="125"/>
    </row>
    <row r="412" spans="16:16" x14ac:dyDescent="0.2">
      <c r="P412" s="125"/>
    </row>
    <row r="413" spans="16:16" x14ac:dyDescent="0.2">
      <c r="P413" s="125"/>
    </row>
    <row r="414" spans="16:16" x14ac:dyDescent="0.2">
      <c r="P414" s="125"/>
    </row>
    <row r="415" spans="16:16" x14ac:dyDescent="0.2">
      <c r="P415" s="125"/>
    </row>
    <row r="416" spans="16:16" x14ac:dyDescent="0.2">
      <c r="P416" s="125"/>
    </row>
    <row r="417" spans="16:16" x14ac:dyDescent="0.2">
      <c r="P417" s="125"/>
    </row>
  </sheetData>
  <dataConsolidate/>
  <mergeCells count="5">
    <mergeCell ref="S1:U1"/>
    <mergeCell ref="C4:F6"/>
    <mergeCell ref="H4:K6"/>
    <mergeCell ref="M4:P6"/>
    <mergeCell ref="R4:U6"/>
  </mergeCells>
  <dataValidations count="1">
    <dataValidation type="list" allowBlank="1" showInputMessage="1" showErrorMessage="1" sqref="B12:U12" xr:uid="{6F107F85-9C2E-4535-85EB-BCBF4CFFBFC9}">
      <formula1>"Ja,Nee"</formula1>
    </dataValidation>
  </dataValidations>
  <hyperlinks>
    <hyperlink ref="A2" location="FEO!A1" display="terug" xr:uid="{00000000-0004-0000-0400-000000000000}"/>
  </hyperlink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R39"/>
  <sheetViews>
    <sheetView topLeftCell="A3" zoomScaleNormal="100" workbookViewId="0">
      <selection activeCell="B18" sqref="B18"/>
    </sheetView>
  </sheetViews>
  <sheetFormatPr defaultRowHeight="10.199999999999999" x14ac:dyDescent="0.2"/>
  <cols>
    <col min="1" max="1" width="26.875" customWidth="1"/>
    <col min="2" max="18" width="17.75" customWidth="1"/>
  </cols>
  <sheetData>
    <row r="1" spans="1:18" ht="16.2" x14ac:dyDescent="0.3">
      <c r="A1" s="51" t="s">
        <v>339</v>
      </c>
      <c r="O1" s="144" t="s">
        <v>196</v>
      </c>
      <c r="P1" s="413" t="s">
        <v>94</v>
      </c>
      <c r="Q1" s="413"/>
      <c r="R1" s="413"/>
    </row>
    <row r="2" spans="1:18" x14ac:dyDescent="0.2">
      <c r="A2" s="58" t="s">
        <v>197</v>
      </c>
      <c r="P2" s="237" t="str">
        <f>"Versie ("&amp;Legenda!$C$11&amp;")"</f>
        <v>Versie (1)</v>
      </c>
      <c r="Q2" s="250">
        <f>Legenda!$B$11</f>
        <v>46105</v>
      </c>
      <c r="R2" s="307">
        <f>Legenda!$D$11</f>
        <v>0</v>
      </c>
    </row>
    <row r="3" spans="1:18" ht="10.8" thickBot="1" x14ac:dyDescent="0.25">
      <c r="A3" s="58"/>
    </row>
    <row r="4" spans="1:18" ht="23.4" thickBot="1" x14ac:dyDescent="0.25">
      <c r="A4" s="47" t="s">
        <v>231</v>
      </c>
      <c r="B4" s="87" t="s">
        <v>384</v>
      </c>
      <c r="C4" s="87" t="s">
        <v>232</v>
      </c>
      <c r="D4" s="87" t="s">
        <v>232</v>
      </c>
      <c r="E4" s="87" t="s">
        <v>232</v>
      </c>
      <c r="F4" s="87" t="s">
        <v>232</v>
      </c>
      <c r="G4" s="87" t="s">
        <v>232</v>
      </c>
      <c r="H4" s="87" t="s">
        <v>232</v>
      </c>
      <c r="I4" s="87" t="s">
        <v>232</v>
      </c>
      <c r="J4" s="87" t="s">
        <v>232</v>
      </c>
      <c r="K4" s="87" t="s">
        <v>232</v>
      </c>
      <c r="L4" s="87" t="s">
        <v>232</v>
      </c>
      <c r="M4" s="87" t="s">
        <v>232</v>
      </c>
      <c r="N4" s="87" t="s">
        <v>232</v>
      </c>
      <c r="O4" s="87" t="s">
        <v>232</v>
      </c>
      <c r="P4" s="87" t="s">
        <v>232</v>
      </c>
      <c r="Q4" s="87" t="s">
        <v>232</v>
      </c>
      <c r="R4" s="87" t="s">
        <v>232</v>
      </c>
    </row>
    <row r="5" spans="1:18" ht="12" thickBot="1" x14ac:dyDescent="0.25">
      <c r="A5" s="49" t="s">
        <v>233</v>
      </c>
      <c r="B5" s="85">
        <v>45</v>
      </c>
      <c r="C5" s="85">
        <v>0</v>
      </c>
      <c r="D5" s="85">
        <v>0</v>
      </c>
      <c r="E5" s="85">
        <v>0</v>
      </c>
      <c r="F5" s="85">
        <v>0</v>
      </c>
      <c r="G5" s="85">
        <v>0</v>
      </c>
      <c r="H5" s="85">
        <v>0</v>
      </c>
      <c r="I5" s="85">
        <v>0</v>
      </c>
      <c r="J5" s="85">
        <v>0</v>
      </c>
      <c r="K5" s="85">
        <v>0</v>
      </c>
      <c r="L5" s="85">
        <v>0</v>
      </c>
      <c r="M5" s="85">
        <v>0</v>
      </c>
      <c r="N5" s="85">
        <v>0</v>
      </c>
      <c r="O5" s="85">
        <v>0</v>
      </c>
      <c r="P5" s="85">
        <v>0</v>
      </c>
      <c r="Q5" s="85">
        <v>0</v>
      </c>
      <c r="R5" s="85">
        <v>0</v>
      </c>
    </row>
    <row r="6" spans="1:18" ht="23.4" thickBot="1" x14ac:dyDescent="0.25">
      <c r="A6" s="49" t="s">
        <v>234</v>
      </c>
      <c r="B6" s="88">
        <v>68230</v>
      </c>
      <c r="C6" s="88"/>
      <c r="D6" s="88"/>
      <c r="E6" s="88"/>
      <c r="F6" s="88"/>
      <c r="G6" s="88"/>
      <c r="H6" s="88"/>
      <c r="I6" s="88"/>
      <c r="J6" s="88"/>
      <c r="K6" s="88"/>
      <c r="L6" s="88"/>
      <c r="M6" s="88"/>
      <c r="N6" s="88"/>
      <c r="O6" s="88"/>
      <c r="P6" s="88">
        <v>0</v>
      </c>
      <c r="Q6" s="88">
        <v>0</v>
      </c>
      <c r="R6" s="88">
        <v>0</v>
      </c>
    </row>
    <row r="7" spans="1:18" ht="23.4" thickBot="1" x14ac:dyDescent="0.25">
      <c r="A7" s="266" t="s">
        <v>208</v>
      </c>
      <c r="B7" s="85">
        <v>6</v>
      </c>
      <c r="C7" s="85"/>
      <c r="D7" s="85"/>
      <c r="E7" s="85"/>
      <c r="F7" s="85"/>
      <c r="G7" s="85"/>
      <c r="H7" s="85"/>
      <c r="I7" s="85"/>
      <c r="J7" s="85"/>
      <c r="K7" s="85"/>
      <c r="L7" s="85"/>
      <c r="M7" s="85"/>
      <c r="N7" s="85"/>
      <c r="O7" s="85"/>
      <c r="P7" s="85"/>
      <c r="Q7" s="85"/>
      <c r="R7" s="85"/>
    </row>
    <row r="8" spans="1:18" ht="12" thickBot="1" x14ac:dyDescent="0.25">
      <c r="A8" s="82" t="s">
        <v>216</v>
      </c>
      <c r="B8" s="276">
        <f t="shared" ref="B8:R8" si="0">B6*B5</f>
        <v>3070350</v>
      </c>
      <c r="C8" s="276">
        <f t="shared" si="0"/>
        <v>0</v>
      </c>
      <c r="D8" s="276">
        <f t="shared" si="0"/>
        <v>0</v>
      </c>
      <c r="E8" s="276">
        <f t="shared" si="0"/>
        <v>0</v>
      </c>
      <c r="F8" s="276">
        <f t="shared" si="0"/>
        <v>0</v>
      </c>
      <c r="G8" s="276">
        <f t="shared" si="0"/>
        <v>0</v>
      </c>
      <c r="H8" s="276">
        <f t="shared" si="0"/>
        <v>0</v>
      </c>
      <c r="I8" s="276">
        <f t="shared" si="0"/>
        <v>0</v>
      </c>
      <c r="J8" s="276">
        <f t="shared" si="0"/>
        <v>0</v>
      </c>
      <c r="K8" s="276">
        <f t="shared" si="0"/>
        <v>0</v>
      </c>
      <c r="L8" s="276">
        <f t="shared" si="0"/>
        <v>0</v>
      </c>
      <c r="M8" s="276">
        <f t="shared" si="0"/>
        <v>0</v>
      </c>
      <c r="N8" s="276">
        <f t="shared" si="0"/>
        <v>0</v>
      </c>
      <c r="O8" s="276">
        <f t="shared" si="0"/>
        <v>0</v>
      </c>
      <c r="P8" s="276">
        <f t="shared" si="0"/>
        <v>0</v>
      </c>
      <c r="Q8" s="276">
        <f t="shared" si="0"/>
        <v>0</v>
      </c>
      <c r="R8" s="276">
        <f t="shared" si="0"/>
        <v>0</v>
      </c>
    </row>
    <row r="9" spans="1:18" ht="23.4" thickBot="1" x14ac:dyDescent="0.25">
      <c r="A9" s="49" t="s">
        <v>235</v>
      </c>
      <c r="B9" s="88"/>
      <c r="C9" s="88"/>
      <c r="D9" s="88"/>
      <c r="E9" s="88"/>
      <c r="F9" s="88"/>
      <c r="G9" s="88"/>
      <c r="H9" s="88"/>
      <c r="I9" s="88"/>
      <c r="J9" s="88"/>
      <c r="K9" s="88"/>
      <c r="L9" s="88"/>
      <c r="M9" s="88"/>
      <c r="N9" s="88"/>
      <c r="O9" s="88"/>
      <c r="P9" s="88"/>
      <c r="Q9" s="88"/>
      <c r="R9" s="88"/>
    </row>
    <row r="10" spans="1:18" ht="23.4" thickBot="1" x14ac:dyDescent="0.25">
      <c r="A10" s="49" t="s">
        <v>236</v>
      </c>
      <c r="B10" s="88"/>
      <c r="C10" s="88"/>
      <c r="D10" s="88"/>
      <c r="E10" s="88"/>
      <c r="F10" s="88"/>
      <c r="G10" s="88"/>
      <c r="H10" s="88"/>
      <c r="I10" s="88"/>
      <c r="J10" s="88"/>
      <c r="K10" s="88"/>
      <c r="L10" s="88"/>
      <c r="M10" s="88"/>
      <c r="N10" s="88"/>
      <c r="O10" s="88"/>
      <c r="P10" s="88"/>
      <c r="Q10" s="88"/>
      <c r="R10" s="88"/>
    </row>
    <row r="11" spans="1:18" ht="12" thickBot="1" x14ac:dyDescent="0.25">
      <c r="A11" s="49" t="s">
        <v>237</v>
      </c>
      <c r="B11" s="88"/>
      <c r="C11" s="88"/>
      <c r="D11" s="88"/>
      <c r="E11" s="88"/>
      <c r="F11" s="88"/>
      <c r="G11" s="88"/>
      <c r="H11" s="88"/>
      <c r="I11" s="88"/>
      <c r="J11" s="88"/>
      <c r="K11" s="88"/>
      <c r="L11" s="88"/>
      <c r="M11" s="88"/>
      <c r="N11" s="88"/>
      <c r="O11" s="88"/>
      <c r="P11" s="88"/>
      <c r="Q11" s="88"/>
      <c r="R11" s="88"/>
    </row>
    <row r="12" spans="1:18" ht="12" thickBot="1" x14ac:dyDescent="0.25">
      <c r="A12" s="82" t="s">
        <v>219</v>
      </c>
      <c r="B12" s="276">
        <f t="shared" ref="B12:R12" si="1">SUM(B9:B11)*B5</f>
        <v>0</v>
      </c>
      <c r="C12" s="276">
        <f t="shared" si="1"/>
        <v>0</v>
      </c>
      <c r="D12" s="276">
        <f t="shared" si="1"/>
        <v>0</v>
      </c>
      <c r="E12" s="276">
        <f t="shared" si="1"/>
        <v>0</v>
      </c>
      <c r="F12" s="276">
        <f t="shared" si="1"/>
        <v>0</v>
      </c>
      <c r="G12" s="276">
        <f t="shared" si="1"/>
        <v>0</v>
      </c>
      <c r="H12" s="276">
        <f t="shared" si="1"/>
        <v>0</v>
      </c>
      <c r="I12" s="276">
        <f t="shared" si="1"/>
        <v>0</v>
      </c>
      <c r="J12" s="276">
        <f t="shared" si="1"/>
        <v>0</v>
      </c>
      <c r="K12" s="276">
        <f t="shared" si="1"/>
        <v>0</v>
      </c>
      <c r="L12" s="276">
        <f t="shared" si="1"/>
        <v>0</v>
      </c>
      <c r="M12" s="276">
        <f t="shared" si="1"/>
        <v>0</v>
      </c>
      <c r="N12" s="276">
        <f t="shared" si="1"/>
        <v>0</v>
      </c>
      <c r="O12" s="276">
        <f t="shared" si="1"/>
        <v>0</v>
      </c>
      <c r="P12" s="276">
        <f t="shared" si="1"/>
        <v>0</v>
      </c>
      <c r="Q12" s="276">
        <f t="shared" si="1"/>
        <v>0</v>
      </c>
      <c r="R12" s="276">
        <f t="shared" si="1"/>
        <v>0</v>
      </c>
    </row>
    <row r="13" spans="1:18" ht="12" thickBot="1" x14ac:dyDescent="0.25">
      <c r="A13" s="82" t="s">
        <v>220</v>
      </c>
      <c r="B13" s="276">
        <f>B8+B12</f>
        <v>3070350</v>
      </c>
      <c r="C13" s="276">
        <f t="shared" ref="C13:R13" si="2">C8+C12</f>
        <v>0</v>
      </c>
      <c r="D13" s="276">
        <f t="shared" si="2"/>
        <v>0</v>
      </c>
      <c r="E13" s="276">
        <f t="shared" si="2"/>
        <v>0</v>
      </c>
      <c r="F13" s="276">
        <f t="shared" si="2"/>
        <v>0</v>
      </c>
      <c r="G13" s="276">
        <f t="shared" si="2"/>
        <v>0</v>
      </c>
      <c r="H13" s="276">
        <f t="shared" si="2"/>
        <v>0</v>
      </c>
      <c r="I13" s="276">
        <f t="shared" si="2"/>
        <v>0</v>
      </c>
      <c r="J13" s="276">
        <f t="shared" si="2"/>
        <v>0</v>
      </c>
      <c r="K13" s="276">
        <f t="shared" si="2"/>
        <v>0</v>
      </c>
      <c r="L13" s="276">
        <f t="shared" si="2"/>
        <v>0</v>
      </c>
      <c r="M13" s="276">
        <f t="shared" si="2"/>
        <v>0</v>
      </c>
      <c r="N13" s="276">
        <f t="shared" si="2"/>
        <v>0</v>
      </c>
      <c r="O13" s="276">
        <f t="shared" si="2"/>
        <v>0</v>
      </c>
      <c r="P13" s="276">
        <f t="shared" si="2"/>
        <v>0</v>
      </c>
      <c r="Q13" s="276">
        <f t="shared" si="2"/>
        <v>0</v>
      </c>
      <c r="R13" s="276">
        <f t="shared" si="2"/>
        <v>0</v>
      </c>
    </row>
    <row r="14" spans="1:18" ht="23.4" thickBot="1" x14ac:dyDescent="0.25">
      <c r="A14" s="49" t="s">
        <v>238</v>
      </c>
      <c r="B14" s="64">
        <v>46950</v>
      </c>
      <c r="C14" s="64"/>
      <c r="D14" s="64"/>
      <c r="E14" s="64"/>
      <c r="F14" s="64"/>
      <c r="G14" s="64"/>
      <c r="H14" s="64"/>
      <c r="I14" s="64"/>
      <c r="J14" s="64"/>
      <c r="K14" s="64"/>
      <c r="L14" s="64"/>
      <c r="M14" s="64"/>
      <c r="N14" s="64"/>
      <c r="O14" s="64"/>
      <c r="P14" s="64"/>
      <c r="Q14" s="64"/>
      <c r="R14" s="64"/>
    </row>
    <row r="15" spans="1:18" ht="23.4" thickBot="1" x14ac:dyDescent="0.25">
      <c r="A15" s="49" t="s">
        <v>239</v>
      </c>
      <c r="B15" s="64"/>
      <c r="C15" s="64"/>
      <c r="D15" s="64"/>
      <c r="E15" s="64"/>
      <c r="F15" s="64"/>
      <c r="G15" s="64"/>
      <c r="H15" s="64"/>
      <c r="I15" s="64"/>
      <c r="J15" s="64"/>
      <c r="K15" s="64"/>
      <c r="L15" s="64"/>
      <c r="M15" s="64"/>
      <c r="N15" s="64"/>
      <c r="O15" s="64"/>
      <c r="P15" s="64"/>
      <c r="Q15" s="64"/>
      <c r="R15" s="64"/>
    </row>
    <row r="16" spans="1:18" ht="23.4" thickBot="1" x14ac:dyDescent="0.25">
      <c r="A16" s="49" t="s">
        <v>223</v>
      </c>
      <c r="B16" s="277">
        <f>B7*365.25</f>
        <v>2191.5</v>
      </c>
      <c r="C16" s="277">
        <f t="shared" ref="C16:R16" si="3">C7*365.25</f>
        <v>0</v>
      </c>
      <c r="D16" s="277">
        <f t="shared" si="3"/>
        <v>0</v>
      </c>
      <c r="E16" s="277">
        <f t="shared" si="3"/>
        <v>0</v>
      </c>
      <c r="F16" s="277">
        <f t="shared" si="3"/>
        <v>0</v>
      </c>
      <c r="G16" s="277">
        <f t="shared" si="3"/>
        <v>0</v>
      </c>
      <c r="H16" s="277">
        <f t="shared" si="3"/>
        <v>0</v>
      </c>
      <c r="I16" s="277">
        <f t="shared" si="3"/>
        <v>0</v>
      </c>
      <c r="J16" s="277">
        <f t="shared" si="3"/>
        <v>0</v>
      </c>
      <c r="K16" s="277">
        <f t="shared" si="3"/>
        <v>0</v>
      </c>
      <c r="L16" s="277">
        <f t="shared" si="3"/>
        <v>0</v>
      </c>
      <c r="M16" s="277">
        <f t="shared" si="3"/>
        <v>0</v>
      </c>
      <c r="N16" s="277">
        <f t="shared" si="3"/>
        <v>0</v>
      </c>
      <c r="O16" s="277">
        <f t="shared" si="3"/>
        <v>0</v>
      </c>
      <c r="P16" s="277">
        <f t="shared" si="3"/>
        <v>0</v>
      </c>
      <c r="Q16" s="277">
        <f t="shared" si="3"/>
        <v>0</v>
      </c>
      <c r="R16" s="277">
        <f t="shared" si="3"/>
        <v>0</v>
      </c>
    </row>
    <row r="17" spans="1:18" ht="23.4" thickBot="1" x14ac:dyDescent="0.25">
      <c r="A17" s="49" t="s">
        <v>240</v>
      </c>
      <c r="B17" s="86" t="e">
        <f>DATEDIF(B14,B15,"D")</f>
        <v>#NUM!</v>
      </c>
      <c r="C17" s="86">
        <f>DATEDIF(C14,C15,"D")</f>
        <v>0</v>
      </c>
      <c r="D17" s="86">
        <f t="shared" ref="D17:R17" si="4">DATEDIF(D14,D15,"D")</f>
        <v>0</v>
      </c>
      <c r="E17" s="86">
        <f t="shared" si="4"/>
        <v>0</v>
      </c>
      <c r="F17" s="86">
        <f t="shared" si="4"/>
        <v>0</v>
      </c>
      <c r="G17" s="86">
        <f t="shared" si="4"/>
        <v>0</v>
      </c>
      <c r="H17" s="86">
        <f t="shared" si="4"/>
        <v>0</v>
      </c>
      <c r="I17" s="86">
        <f t="shared" si="4"/>
        <v>0</v>
      </c>
      <c r="J17" s="86">
        <f t="shared" si="4"/>
        <v>0</v>
      </c>
      <c r="K17" s="86">
        <f t="shared" si="4"/>
        <v>0</v>
      </c>
      <c r="L17" s="86">
        <f t="shared" si="4"/>
        <v>0</v>
      </c>
      <c r="M17" s="86">
        <f t="shared" si="4"/>
        <v>0</v>
      </c>
      <c r="N17" s="86">
        <f t="shared" si="4"/>
        <v>0</v>
      </c>
      <c r="O17" s="86">
        <f t="shared" si="4"/>
        <v>0</v>
      </c>
      <c r="P17" s="86">
        <f t="shared" si="4"/>
        <v>0</v>
      </c>
      <c r="Q17" s="86">
        <f t="shared" si="4"/>
        <v>0</v>
      </c>
      <c r="R17" s="86">
        <f t="shared" si="4"/>
        <v>0</v>
      </c>
    </row>
    <row r="18" spans="1:18" ht="12" thickBot="1" x14ac:dyDescent="0.25">
      <c r="A18" s="49" t="s">
        <v>225</v>
      </c>
      <c r="B18" s="50">
        <f>IFERROR(B13/B16,0)</f>
        <v>1401.0266940451745</v>
      </c>
      <c r="C18" s="50">
        <f t="shared" ref="C18:R18" si="5">IFERROR(C13/C16,0)</f>
        <v>0</v>
      </c>
      <c r="D18" s="50">
        <f t="shared" si="5"/>
        <v>0</v>
      </c>
      <c r="E18" s="50">
        <f t="shared" si="5"/>
        <v>0</v>
      </c>
      <c r="F18" s="50">
        <f t="shared" si="5"/>
        <v>0</v>
      </c>
      <c r="G18" s="50">
        <f t="shared" si="5"/>
        <v>0</v>
      </c>
      <c r="H18" s="50">
        <f t="shared" si="5"/>
        <v>0</v>
      </c>
      <c r="I18" s="50">
        <f t="shared" si="5"/>
        <v>0</v>
      </c>
      <c r="J18" s="50">
        <f t="shared" si="5"/>
        <v>0</v>
      </c>
      <c r="K18" s="50">
        <f t="shared" si="5"/>
        <v>0</v>
      </c>
      <c r="L18" s="50">
        <f t="shared" si="5"/>
        <v>0</v>
      </c>
      <c r="M18" s="50">
        <f t="shared" si="5"/>
        <v>0</v>
      </c>
      <c r="N18" s="50">
        <f t="shared" si="5"/>
        <v>0</v>
      </c>
      <c r="O18" s="50">
        <f t="shared" si="5"/>
        <v>0</v>
      </c>
      <c r="P18" s="50">
        <f t="shared" si="5"/>
        <v>0</v>
      </c>
      <c r="Q18" s="50">
        <f t="shared" si="5"/>
        <v>0</v>
      </c>
      <c r="R18" s="50">
        <f t="shared" si="5"/>
        <v>0</v>
      </c>
    </row>
    <row r="20" spans="1:18" ht="12" thickBot="1" x14ac:dyDescent="0.25">
      <c r="A20" s="52" t="s">
        <v>226</v>
      </c>
    </row>
    <row r="21" spans="1:18" ht="12" thickBot="1" x14ac:dyDescent="0.25">
      <c r="A21" s="55">
        <v>2028</v>
      </c>
      <c r="B21" s="56">
        <f t="shared" ref="B21:K34" si="6">IF(AND($A21&gt;YEAR(B$14),$A21&lt;YEAR(B$15)),(DATE($A21,12,31)-DATE($A21,1,0))*B$18,IF(AND($A21=YEAR(B$14),$A21=YEAR(B$15)),(B$15-B$14)*B$18,IF($A21=YEAR(B$14),(DATE(YEAR(B$14),12,31)-B$14)*B$18,IF($A21=YEAR(B$15),(B$15-DATE(YEAR(B$15),1,0))*B$18,0))))</f>
        <v>235372.48459958931</v>
      </c>
      <c r="C21" s="56">
        <f t="shared" si="6"/>
        <v>0</v>
      </c>
      <c r="D21" s="56">
        <f t="shared" si="6"/>
        <v>0</v>
      </c>
      <c r="E21" s="56">
        <f t="shared" si="6"/>
        <v>0</v>
      </c>
      <c r="F21" s="56">
        <f t="shared" si="6"/>
        <v>0</v>
      </c>
      <c r="G21" s="56">
        <f t="shared" si="6"/>
        <v>0</v>
      </c>
      <c r="H21" s="56">
        <f t="shared" si="6"/>
        <v>0</v>
      </c>
      <c r="I21" s="56">
        <f t="shared" si="6"/>
        <v>0</v>
      </c>
      <c r="J21" s="56">
        <f t="shared" si="6"/>
        <v>0</v>
      </c>
      <c r="K21" s="56">
        <f t="shared" si="6"/>
        <v>0</v>
      </c>
      <c r="L21" s="56">
        <f t="shared" ref="L21:R34" si="7">IF(AND($A21&gt;YEAR(L$14),$A21&lt;YEAR(L$15)),(DATE($A21,12,31)-DATE($A21,1,0))*L$18,IF(AND($A21=YEAR(L$14),$A21=YEAR(L$15)),(L$15-L$14)*L$18,IF($A21=YEAR(L$14),(DATE(YEAR(L$14),12,31)-L$14)*L$18,IF($A21=YEAR(L$15),(L$15-DATE(YEAR(L$15),1,0))*L$18,0))))</f>
        <v>0</v>
      </c>
      <c r="M21" s="56">
        <f t="shared" si="7"/>
        <v>0</v>
      </c>
      <c r="N21" s="56">
        <f t="shared" si="7"/>
        <v>0</v>
      </c>
      <c r="O21" s="56">
        <f t="shared" si="7"/>
        <v>0</v>
      </c>
      <c r="P21" s="56">
        <f t="shared" si="7"/>
        <v>0</v>
      </c>
      <c r="Q21" s="56">
        <f t="shared" si="7"/>
        <v>0</v>
      </c>
      <c r="R21" s="56">
        <f t="shared" si="7"/>
        <v>0</v>
      </c>
    </row>
    <row r="22" spans="1:18" ht="12" thickBot="1" x14ac:dyDescent="0.25">
      <c r="A22" s="55">
        <v>2029</v>
      </c>
      <c r="B22" s="56">
        <f t="shared" si="6"/>
        <v>0</v>
      </c>
      <c r="C22" s="56">
        <f t="shared" si="6"/>
        <v>0</v>
      </c>
      <c r="D22" s="56">
        <f t="shared" si="6"/>
        <v>0</v>
      </c>
      <c r="E22" s="56">
        <f t="shared" si="6"/>
        <v>0</v>
      </c>
      <c r="F22" s="56">
        <f t="shared" si="6"/>
        <v>0</v>
      </c>
      <c r="G22" s="56">
        <f t="shared" si="6"/>
        <v>0</v>
      </c>
      <c r="H22" s="56">
        <f t="shared" si="6"/>
        <v>0</v>
      </c>
      <c r="I22" s="56">
        <f t="shared" si="6"/>
        <v>0</v>
      </c>
      <c r="J22" s="56">
        <f t="shared" si="6"/>
        <v>0</v>
      </c>
      <c r="K22" s="56">
        <f t="shared" si="6"/>
        <v>0</v>
      </c>
      <c r="L22" s="56">
        <f t="shared" si="7"/>
        <v>0</v>
      </c>
      <c r="M22" s="56">
        <f t="shared" si="7"/>
        <v>0</v>
      </c>
      <c r="N22" s="56">
        <f t="shared" si="7"/>
        <v>0</v>
      </c>
      <c r="O22" s="56">
        <f t="shared" si="7"/>
        <v>0</v>
      </c>
      <c r="P22" s="56">
        <f t="shared" si="7"/>
        <v>0</v>
      </c>
      <c r="Q22" s="56">
        <f t="shared" si="7"/>
        <v>0</v>
      </c>
      <c r="R22" s="56">
        <f t="shared" si="7"/>
        <v>0</v>
      </c>
    </row>
    <row r="23" spans="1:18" ht="12" thickBot="1" x14ac:dyDescent="0.25">
      <c r="A23" s="55">
        <v>2030</v>
      </c>
      <c r="B23" s="56">
        <f t="shared" si="6"/>
        <v>0</v>
      </c>
      <c r="C23" s="56">
        <f t="shared" si="6"/>
        <v>0</v>
      </c>
      <c r="D23" s="56">
        <f t="shared" si="6"/>
        <v>0</v>
      </c>
      <c r="E23" s="56">
        <f t="shared" si="6"/>
        <v>0</v>
      </c>
      <c r="F23" s="56">
        <f t="shared" si="6"/>
        <v>0</v>
      </c>
      <c r="G23" s="56">
        <f t="shared" si="6"/>
        <v>0</v>
      </c>
      <c r="H23" s="56">
        <f t="shared" si="6"/>
        <v>0</v>
      </c>
      <c r="I23" s="56">
        <f t="shared" si="6"/>
        <v>0</v>
      </c>
      <c r="J23" s="56">
        <f t="shared" si="6"/>
        <v>0</v>
      </c>
      <c r="K23" s="56">
        <f t="shared" si="6"/>
        <v>0</v>
      </c>
      <c r="L23" s="56">
        <f t="shared" si="7"/>
        <v>0</v>
      </c>
      <c r="M23" s="56">
        <f t="shared" si="7"/>
        <v>0</v>
      </c>
      <c r="N23" s="56">
        <f t="shared" si="7"/>
        <v>0</v>
      </c>
      <c r="O23" s="56">
        <f t="shared" si="7"/>
        <v>0</v>
      </c>
      <c r="P23" s="56">
        <f t="shared" si="7"/>
        <v>0</v>
      </c>
      <c r="Q23" s="56">
        <f t="shared" si="7"/>
        <v>0</v>
      </c>
      <c r="R23" s="56">
        <f t="shared" si="7"/>
        <v>0</v>
      </c>
    </row>
    <row r="24" spans="1:18" ht="12" thickBot="1" x14ac:dyDescent="0.25">
      <c r="A24" s="55">
        <v>2031</v>
      </c>
      <c r="B24" s="56">
        <f t="shared" si="6"/>
        <v>0</v>
      </c>
      <c r="C24" s="56">
        <f t="shared" si="6"/>
        <v>0</v>
      </c>
      <c r="D24" s="56">
        <f t="shared" si="6"/>
        <v>0</v>
      </c>
      <c r="E24" s="56">
        <f t="shared" si="6"/>
        <v>0</v>
      </c>
      <c r="F24" s="56">
        <f t="shared" si="6"/>
        <v>0</v>
      </c>
      <c r="G24" s="56">
        <f t="shared" si="6"/>
        <v>0</v>
      </c>
      <c r="H24" s="56">
        <f t="shared" si="6"/>
        <v>0</v>
      </c>
      <c r="I24" s="56">
        <f t="shared" si="6"/>
        <v>0</v>
      </c>
      <c r="J24" s="56">
        <f t="shared" si="6"/>
        <v>0</v>
      </c>
      <c r="K24" s="56">
        <f t="shared" si="6"/>
        <v>0</v>
      </c>
      <c r="L24" s="56">
        <f t="shared" si="7"/>
        <v>0</v>
      </c>
      <c r="M24" s="56">
        <f t="shared" si="7"/>
        <v>0</v>
      </c>
      <c r="N24" s="56">
        <f t="shared" si="7"/>
        <v>0</v>
      </c>
      <c r="O24" s="56">
        <f t="shared" si="7"/>
        <v>0</v>
      </c>
      <c r="P24" s="56">
        <f t="shared" si="7"/>
        <v>0</v>
      </c>
      <c r="Q24" s="56">
        <f t="shared" si="7"/>
        <v>0</v>
      </c>
      <c r="R24" s="56">
        <f t="shared" si="7"/>
        <v>0</v>
      </c>
    </row>
    <row r="25" spans="1:18" ht="12" thickBot="1" x14ac:dyDescent="0.25">
      <c r="A25" s="55">
        <v>2032</v>
      </c>
      <c r="B25" s="56">
        <f t="shared" si="6"/>
        <v>0</v>
      </c>
      <c r="C25" s="56">
        <f t="shared" si="6"/>
        <v>0</v>
      </c>
      <c r="D25" s="56">
        <f t="shared" si="6"/>
        <v>0</v>
      </c>
      <c r="E25" s="56">
        <f t="shared" si="6"/>
        <v>0</v>
      </c>
      <c r="F25" s="56">
        <f t="shared" si="6"/>
        <v>0</v>
      </c>
      <c r="G25" s="56">
        <f t="shared" si="6"/>
        <v>0</v>
      </c>
      <c r="H25" s="56">
        <f t="shared" si="6"/>
        <v>0</v>
      </c>
      <c r="I25" s="56">
        <f t="shared" si="6"/>
        <v>0</v>
      </c>
      <c r="J25" s="56">
        <f t="shared" si="6"/>
        <v>0</v>
      </c>
      <c r="K25" s="56">
        <f t="shared" si="6"/>
        <v>0</v>
      </c>
      <c r="L25" s="56">
        <f t="shared" si="7"/>
        <v>0</v>
      </c>
      <c r="M25" s="56">
        <f t="shared" si="7"/>
        <v>0</v>
      </c>
      <c r="N25" s="56">
        <f t="shared" si="7"/>
        <v>0</v>
      </c>
      <c r="O25" s="56">
        <f t="shared" si="7"/>
        <v>0</v>
      </c>
      <c r="P25" s="56">
        <f t="shared" si="7"/>
        <v>0</v>
      </c>
      <c r="Q25" s="56">
        <f t="shared" si="7"/>
        <v>0</v>
      </c>
      <c r="R25" s="56">
        <f t="shared" si="7"/>
        <v>0</v>
      </c>
    </row>
    <row r="26" spans="1:18" ht="12" thickBot="1" x14ac:dyDescent="0.25">
      <c r="A26" s="55">
        <v>2033</v>
      </c>
      <c r="B26" s="56">
        <f t="shared" si="6"/>
        <v>0</v>
      </c>
      <c r="C26" s="56">
        <f t="shared" si="6"/>
        <v>0</v>
      </c>
      <c r="D26" s="56">
        <f t="shared" si="6"/>
        <v>0</v>
      </c>
      <c r="E26" s="56">
        <f t="shared" si="6"/>
        <v>0</v>
      </c>
      <c r="F26" s="56">
        <f t="shared" si="6"/>
        <v>0</v>
      </c>
      <c r="G26" s="56">
        <f t="shared" si="6"/>
        <v>0</v>
      </c>
      <c r="H26" s="56">
        <f t="shared" si="6"/>
        <v>0</v>
      </c>
      <c r="I26" s="56">
        <f t="shared" si="6"/>
        <v>0</v>
      </c>
      <c r="J26" s="56">
        <f t="shared" si="6"/>
        <v>0</v>
      </c>
      <c r="K26" s="56">
        <f t="shared" si="6"/>
        <v>0</v>
      </c>
      <c r="L26" s="56">
        <f t="shared" si="7"/>
        <v>0</v>
      </c>
      <c r="M26" s="56">
        <f t="shared" si="7"/>
        <v>0</v>
      </c>
      <c r="N26" s="56">
        <f t="shared" si="7"/>
        <v>0</v>
      </c>
      <c r="O26" s="56">
        <f t="shared" si="7"/>
        <v>0</v>
      </c>
      <c r="P26" s="56">
        <f t="shared" si="7"/>
        <v>0</v>
      </c>
      <c r="Q26" s="56">
        <f t="shared" si="7"/>
        <v>0</v>
      </c>
      <c r="R26" s="56">
        <f t="shared" si="7"/>
        <v>0</v>
      </c>
    </row>
    <row r="27" spans="1:18" ht="12" thickBot="1" x14ac:dyDescent="0.25">
      <c r="A27" s="55">
        <v>2034</v>
      </c>
      <c r="B27" s="56">
        <f t="shared" si="6"/>
        <v>0</v>
      </c>
      <c r="C27" s="56">
        <f t="shared" si="6"/>
        <v>0</v>
      </c>
      <c r="D27" s="56">
        <f t="shared" si="6"/>
        <v>0</v>
      </c>
      <c r="E27" s="56">
        <f t="shared" si="6"/>
        <v>0</v>
      </c>
      <c r="F27" s="56">
        <f t="shared" si="6"/>
        <v>0</v>
      </c>
      <c r="G27" s="56">
        <f t="shared" si="6"/>
        <v>0</v>
      </c>
      <c r="H27" s="56">
        <f t="shared" si="6"/>
        <v>0</v>
      </c>
      <c r="I27" s="56">
        <f t="shared" si="6"/>
        <v>0</v>
      </c>
      <c r="J27" s="56">
        <f t="shared" si="6"/>
        <v>0</v>
      </c>
      <c r="K27" s="56">
        <f t="shared" si="6"/>
        <v>0</v>
      </c>
      <c r="L27" s="56">
        <f t="shared" si="7"/>
        <v>0</v>
      </c>
      <c r="M27" s="56">
        <f t="shared" si="7"/>
        <v>0</v>
      </c>
      <c r="N27" s="56">
        <f t="shared" si="7"/>
        <v>0</v>
      </c>
      <c r="O27" s="56">
        <f t="shared" si="7"/>
        <v>0</v>
      </c>
      <c r="P27" s="56">
        <f t="shared" si="7"/>
        <v>0</v>
      </c>
      <c r="Q27" s="56">
        <f t="shared" si="7"/>
        <v>0</v>
      </c>
      <c r="R27" s="56">
        <f t="shared" si="7"/>
        <v>0</v>
      </c>
    </row>
    <row r="28" spans="1:18" ht="12" thickBot="1" x14ac:dyDescent="0.25">
      <c r="A28" s="55">
        <v>2035</v>
      </c>
      <c r="B28" s="56">
        <f t="shared" si="6"/>
        <v>0</v>
      </c>
      <c r="C28" s="56">
        <f t="shared" si="6"/>
        <v>0</v>
      </c>
      <c r="D28" s="56">
        <f t="shared" si="6"/>
        <v>0</v>
      </c>
      <c r="E28" s="56">
        <f t="shared" si="6"/>
        <v>0</v>
      </c>
      <c r="F28" s="56">
        <f t="shared" si="6"/>
        <v>0</v>
      </c>
      <c r="G28" s="56">
        <f t="shared" si="6"/>
        <v>0</v>
      </c>
      <c r="H28" s="56">
        <f t="shared" si="6"/>
        <v>0</v>
      </c>
      <c r="I28" s="56">
        <f t="shared" si="6"/>
        <v>0</v>
      </c>
      <c r="J28" s="56">
        <f t="shared" si="6"/>
        <v>0</v>
      </c>
      <c r="K28" s="56">
        <f t="shared" si="6"/>
        <v>0</v>
      </c>
      <c r="L28" s="56">
        <f t="shared" si="7"/>
        <v>0</v>
      </c>
      <c r="M28" s="56">
        <f t="shared" si="7"/>
        <v>0</v>
      </c>
      <c r="N28" s="56">
        <f t="shared" si="7"/>
        <v>0</v>
      </c>
      <c r="O28" s="56">
        <f t="shared" si="7"/>
        <v>0</v>
      </c>
      <c r="P28" s="56">
        <f t="shared" si="7"/>
        <v>0</v>
      </c>
      <c r="Q28" s="56">
        <f t="shared" si="7"/>
        <v>0</v>
      </c>
      <c r="R28" s="56">
        <f t="shared" si="7"/>
        <v>0</v>
      </c>
    </row>
    <row r="29" spans="1:18" ht="12" thickBot="1" x14ac:dyDescent="0.25">
      <c r="A29" s="55">
        <v>2036</v>
      </c>
      <c r="B29" s="56">
        <f t="shared" si="6"/>
        <v>0</v>
      </c>
      <c r="C29" s="56">
        <f t="shared" si="6"/>
        <v>0</v>
      </c>
      <c r="D29" s="56">
        <f t="shared" si="6"/>
        <v>0</v>
      </c>
      <c r="E29" s="56">
        <f t="shared" si="6"/>
        <v>0</v>
      </c>
      <c r="F29" s="56">
        <f t="shared" si="6"/>
        <v>0</v>
      </c>
      <c r="G29" s="56">
        <f t="shared" si="6"/>
        <v>0</v>
      </c>
      <c r="H29" s="56">
        <f t="shared" si="6"/>
        <v>0</v>
      </c>
      <c r="I29" s="56">
        <f t="shared" si="6"/>
        <v>0</v>
      </c>
      <c r="J29" s="56">
        <f t="shared" si="6"/>
        <v>0</v>
      </c>
      <c r="K29" s="56">
        <f t="shared" si="6"/>
        <v>0</v>
      </c>
      <c r="L29" s="56">
        <f t="shared" si="7"/>
        <v>0</v>
      </c>
      <c r="M29" s="56">
        <f t="shared" si="7"/>
        <v>0</v>
      </c>
      <c r="N29" s="56">
        <f t="shared" si="7"/>
        <v>0</v>
      </c>
      <c r="O29" s="56">
        <f t="shared" si="7"/>
        <v>0</v>
      </c>
      <c r="P29" s="56">
        <f t="shared" si="7"/>
        <v>0</v>
      </c>
      <c r="Q29" s="56">
        <f t="shared" si="7"/>
        <v>0</v>
      </c>
      <c r="R29" s="56">
        <f t="shared" si="7"/>
        <v>0</v>
      </c>
    </row>
    <row r="30" spans="1:18" ht="12" thickBot="1" x14ac:dyDescent="0.25">
      <c r="A30" s="55">
        <v>2037</v>
      </c>
      <c r="B30" s="56">
        <f t="shared" si="6"/>
        <v>0</v>
      </c>
      <c r="C30" s="56">
        <f t="shared" si="6"/>
        <v>0</v>
      </c>
      <c r="D30" s="56">
        <f t="shared" si="6"/>
        <v>0</v>
      </c>
      <c r="E30" s="56">
        <f t="shared" si="6"/>
        <v>0</v>
      </c>
      <c r="F30" s="56">
        <f t="shared" si="6"/>
        <v>0</v>
      </c>
      <c r="G30" s="56">
        <f t="shared" si="6"/>
        <v>0</v>
      </c>
      <c r="H30" s="56">
        <f t="shared" si="6"/>
        <v>0</v>
      </c>
      <c r="I30" s="56">
        <f t="shared" si="6"/>
        <v>0</v>
      </c>
      <c r="J30" s="56">
        <f t="shared" si="6"/>
        <v>0</v>
      </c>
      <c r="K30" s="56">
        <f t="shared" si="6"/>
        <v>0</v>
      </c>
      <c r="L30" s="56">
        <f t="shared" si="7"/>
        <v>0</v>
      </c>
      <c r="M30" s="56">
        <f t="shared" si="7"/>
        <v>0</v>
      </c>
      <c r="N30" s="56">
        <f t="shared" si="7"/>
        <v>0</v>
      </c>
      <c r="O30" s="56">
        <f t="shared" si="7"/>
        <v>0</v>
      </c>
      <c r="P30" s="56">
        <f t="shared" si="7"/>
        <v>0</v>
      </c>
      <c r="Q30" s="56">
        <f t="shared" si="7"/>
        <v>0</v>
      </c>
      <c r="R30" s="56">
        <f t="shared" si="7"/>
        <v>0</v>
      </c>
    </row>
    <row r="31" spans="1:18" ht="12" thickBot="1" x14ac:dyDescent="0.25">
      <c r="A31" s="55">
        <v>2038</v>
      </c>
      <c r="B31" s="56">
        <f t="shared" si="6"/>
        <v>0</v>
      </c>
      <c r="C31" s="56">
        <f t="shared" si="6"/>
        <v>0</v>
      </c>
      <c r="D31" s="56">
        <f t="shared" si="6"/>
        <v>0</v>
      </c>
      <c r="E31" s="56">
        <f t="shared" si="6"/>
        <v>0</v>
      </c>
      <c r="F31" s="56">
        <f t="shared" si="6"/>
        <v>0</v>
      </c>
      <c r="G31" s="56">
        <f t="shared" si="6"/>
        <v>0</v>
      </c>
      <c r="H31" s="56">
        <f t="shared" si="6"/>
        <v>0</v>
      </c>
      <c r="I31" s="56">
        <f t="shared" si="6"/>
        <v>0</v>
      </c>
      <c r="J31" s="56">
        <f t="shared" si="6"/>
        <v>0</v>
      </c>
      <c r="K31" s="56">
        <f t="shared" si="6"/>
        <v>0</v>
      </c>
      <c r="L31" s="56">
        <f t="shared" si="7"/>
        <v>0</v>
      </c>
      <c r="M31" s="56">
        <f t="shared" si="7"/>
        <v>0</v>
      </c>
      <c r="N31" s="56">
        <f t="shared" si="7"/>
        <v>0</v>
      </c>
      <c r="O31" s="56">
        <f t="shared" si="7"/>
        <v>0</v>
      </c>
      <c r="P31" s="56">
        <f t="shared" si="7"/>
        <v>0</v>
      </c>
      <c r="Q31" s="56">
        <f t="shared" si="7"/>
        <v>0</v>
      </c>
      <c r="R31" s="56">
        <f t="shared" si="7"/>
        <v>0</v>
      </c>
    </row>
    <row r="32" spans="1:18" ht="12" thickBot="1" x14ac:dyDescent="0.25">
      <c r="A32" s="55">
        <v>2039</v>
      </c>
      <c r="B32" s="56">
        <f t="shared" si="6"/>
        <v>0</v>
      </c>
      <c r="C32" s="56">
        <f t="shared" si="6"/>
        <v>0</v>
      </c>
      <c r="D32" s="56">
        <f t="shared" si="6"/>
        <v>0</v>
      </c>
      <c r="E32" s="56">
        <f t="shared" si="6"/>
        <v>0</v>
      </c>
      <c r="F32" s="56">
        <f t="shared" si="6"/>
        <v>0</v>
      </c>
      <c r="G32" s="56">
        <f t="shared" si="6"/>
        <v>0</v>
      </c>
      <c r="H32" s="56">
        <f t="shared" si="6"/>
        <v>0</v>
      </c>
      <c r="I32" s="56">
        <f t="shared" si="6"/>
        <v>0</v>
      </c>
      <c r="J32" s="56">
        <f t="shared" si="6"/>
        <v>0</v>
      </c>
      <c r="K32" s="56">
        <f t="shared" si="6"/>
        <v>0</v>
      </c>
      <c r="L32" s="56">
        <f t="shared" si="7"/>
        <v>0</v>
      </c>
      <c r="M32" s="56">
        <f t="shared" si="7"/>
        <v>0</v>
      </c>
      <c r="N32" s="56">
        <f t="shared" si="7"/>
        <v>0</v>
      </c>
      <c r="O32" s="56">
        <f t="shared" si="7"/>
        <v>0</v>
      </c>
      <c r="P32" s="56">
        <f t="shared" si="7"/>
        <v>0</v>
      </c>
      <c r="Q32" s="56">
        <f t="shared" si="7"/>
        <v>0</v>
      </c>
      <c r="R32" s="56">
        <f t="shared" si="7"/>
        <v>0</v>
      </c>
    </row>
    <row r="33" spans="1:18" ht="12" thickBot="1" x14ac:dyDescent="0.25">
      <c r="A33" s="55">
        <v>2040</v>
      </c>
      <c r="B33" s="56">
        <f>IF(AND($A33&gt;YEAR(B$14),$A33&lt;YEAR(B$15)),(DATE($A33,12,31)-DATE($A33,1,0))*B$18,IF(AND($A33=YEAR(B$14),$A33=YEAR(B$15)),(B$15-B$14)*B$18,IF($A33=YEAR(B$14),(DATE(YEAR(B$14),12,31)-B$14)*B$18,IF($A33=YEAR(B$15),(B$15-DATE(YEAR(B$15),1,0))*B$18,0))))</f>
        <v>0</v>
      </c>
      <c r="C33" s="56">
        <f t="shared" si="6"/>
        <v>0</v>
      </c>
      <c r="D33" s="56">
        <f t="shared" si="6"/>
        <v>0</v>
      </c>
      <c r="E33" s="56">
        <f t="shared" si="6"/>
        <v>0</v>
      </c>
      <c r="F33" s="56">
        <f t="shared" si="6"/>
        <v>0</v>
      </c>
      <c r="G33" s="56">
        <f t="shared" si="6"/>
        <v>0</v>
      </c>
      <c r="H33" s="56">
        <f t="shared" si="6"/>
        <v>0</v>
      </c>
      <c r="I33" s="56">
        <f t="shared" si="6"/>
        <v>0</v>
      </c>
      <c r="J33" s="56">
        <f t="shared" si="6"/>
        <v>0</v>
      </c>
      <c r="K33" s="56">
        <f t="shared" si="6"/>
        <v>0</v>
      </c>
      <c r="L33" s="56">
        <f t="shared" si="7"/>
        <v>0</v>
      </c>
      <c r="M33" s="56">
        <f t="shared" si="7"/>
        <v>0</v>
      </c>
      <c r="N33" s="56">
        <f t="shared" si="7"/>
        <v>0</v>
      </c>
      <c r="O33" s="56">
        <f t="shared" si="7"/>
        <v>0</v>
      </c>
      <c r="P33" s="56">
        <f t="shared" si="7"/>
        <v>0</v>
      </c>
      <c r="Q33" s="56">
        <f t="shared" si="7"/>
        <v>0</v>
      </c>
      <c r="R33" s="56">
        <f t="shared" si="7"/>
        <v>0</v>
      </c>
    </row>
    <row r="34" spans="1:18" ht="12" thickBot="1" x14ac:dyDescent="0.25">
      <c r="A34" s="55">
        <v>2041</v>
      </c>
      <c r="B34" s="56">
        <f>IF(AND($A34&gt;YEAR(B$14),$A34&lt;YEAR(B$15)),(DATE($A34,12,31)-DATE($A34,1,0))*B$18,IF(AND($A34=YEAR(B$14),$A34=YEAR(B$15)),(B$15-B$14)*B$18,IF($A34=YEAR(B$14),(DATE(YEAR(B$14),12,31)-B$14)*B$18,IF($A34=YEAR(B$15),(B$15-DATE(YEAR(B$15),1,0))*B$18,0))))</f>
        <v>0</v>
      </c>
      <c r="C34" s="56">
        <f t="shared" si="6"/>
        <v>0</v>
      </c>
      <c r="D34" s="56">
        <f t="shared" si="6"/>
        <v>0</v>
      </c>
      <c r="E34" s="56">
        <f t="shared" si="6"/>
        <v>0</v>
      </c>
      <c r="F34" s="56">
        <f t="shared" si="6"/>
        <v>0</v>
      </c>
      <c r="G34" s="56">
        <f t="shared" si="6"/>
        <v>0</v>
      </c>
      <c r="H34" s="56">
        <f t="shared" si="6"/>
        <v>0</v>
      </c>
      <c r="I34" s="56">
        <f t="shared" si="6"/>
        <v>0</v>
      </c>
      <c r="J34" s="56">
        <f t="shared" si="6"/>
        <v>0</v>
      </c>
      <c r="K34" s="56">
        <f t="shared" si="6"/>
        <v>0</v>
      </c>
      <c r="L34" s="56">
        <f t="shared" si="7"/>
        <v>0</v>
      </c>
      <c r="M34" s="56">
        <f t="shared" si="7"/>
        <v>0</v>
      </c>
      <c r="N34" s="56">
        <f t="shared" si="7"/>
        <v>0</v>
      </c>
      <c r="O34" s="56">
        <f t="shared" si="7"/>
        <v>0</v>
      </c>
      <c r="P34" s="56">
        <f t="shared" si="7"/>
        <v>0</v>
      </c>
      <c r="Q34" s="56">
        <f t="shared" si="7"/>
        <v>0</v>
      </c>
      <c r="R34" s="56">
        <f t="shared" si="7"/>
        <v>0</v>
      </c>
    </row>
    <row r="35" spans="1:18" ht="12" thickBot="1" x14ac:dyDescent="0.25">
      <c r="A35" s="294"/>
      <c r="B35" s="157"/>
      <c r="C35" s="157"/>
      <c r="D35" s="157"/>
      <c r="E35" s="157"/>
      <c r="F35" s="157"/>
      <c r="G35" s="157"/>
      <c r="H35" s="157"/>
      <c r="I35" s="157"/>
      <c r="J35" s="157"/>
      <c r="K35" s="157"/>
      <c r="L35" s="157"/>
      <c r="M35" s="157"/>
      <c r="N35" s="157"/>
      <c r="O35" s="157"/>
      <c r="P35" s="157"/>
      <c r="Q35" s="157"/>
      <c r="R35" s="157"/>
    </row>
    <row r="36" spans="1:18" ht="12" thickBot="1" x14ac:dyDescent="0.25">
      <c r="A36" s="130" t="s">
        <v>96</v>
      </c>
      <c r="B36" s="83">
        <f>SUM(B21:B34)</f>
        <v>235372.48459958931</v>
      </c>
      <c r="C36" s="83">
        <f t="shared" ref="C36:R36" si="8">SUM(C21:C34)</f>
        <v>0</v>
      </c>
      <c r="D36" s="83">
        <f t="shared" si="8"/>
        <v>0</v>
      </c>
      <c r="E36" s="83">
        <f t="shared" si="8"/>
        <v>0</v>
      </c>
      <c r="F36" s="83">
        <f t="shared" si="8"/>
        <v>0</v>
      </c>
      <c r="G36" s="83">
        <f t="shared" si="8"/>
        <v>0</v>
      </c>
      <c r="H36" s="83">
        <f t="shared" si="8"/>
        <v>0</v>
      </c>
      <c r="I36" s="83">
        <f t="shared" si="8"/>
        <v>0</v>
      </c>
      <c r="J36" s="83">
        <f t="shared" si="8"/>
        <v>0</v>
      </c>
      <c r="K36" s="83">
        <f t="shared" si="8"/>
        <v>0</v>
      </c>
      <c r="L36" s="83">
        <f t="shared" si="8"/>
        <v>0</v>
      </c>
      <c r="M36" s="83">
        <f t="shared" si="8"/>
        <v>0</v>
      </c>
      <c r="N36" s="83">
        <f t="shared" si="8"/>
        <v>0</v>
      </c>
      <c r="O36" s="83">
        <f t="shared" si="8"/>
        <v>0</v>
      </c>
      <c r="P36" s="83">
        <f t="shared" si="8"/>
        <v>0</v>
      </c>
      <c r="Q36" s="83">
        <f t="shared" si="8"/>
        <v>0</v>
      </c>
      <c r="R36" s="83">
        <f t="shared" si="8"/>
        <v>0</v>
      </c>
    </row>
    <row r="37" spans="1:18" ht="10.8" thickBot="1" x14ac:dyDescent="0.25"/>
    <row r="38" spans="1:18" ht="23.4" thickBot="1" x14ac:dyDescent="0.25">
      <c r="A38" s="130" t="s">
        <v>241</v>
      </c>
      <c r="B38" s="83">
        <f>B13-B36</f>
        <v>2834977.5154004106</v>
      </c>
      <c r="C38" s="83">
        <f t="shared" ref="C38:R38" si="9">C11-C31-C36</f>
        <v>0</v>
      </c>
      <c r="D38" s="83">
        <f t="shared" si="9"/>
        <v>0</v>
      </c>
      <c r="E38" s="83">
        <f t="shared" si="9"/>
        <v>0</v>
      </c>
      <c r="F38" s="83">
        <f t="shared" si="9"/>
        <v>0</v>
      </c>
      <c r="G38" s="83">
        <f t="shared" si="9"/>
        <v>0</v>
      </c>
      <c r="H38" s="83">
        <f t="shared" si="9"/>
        <v>0</v>
      </c>
      <c r="I38" s="83">
        <f t="shared" si="9"/>
        <v>0</v>
      </c>
      <c r="J38" s="83">
        <f t="shared" si="9"/>
        <v>0</v>
      </c>
      <c r="K38" s="83">
        <f t="shared" si="9"/>
        <v>0</v>
      </c>
      <c r="L38" s="83">
        <f t="shared" si="9"/>
        <v>0</v>
      </c>
      <c r="M38" s="83">
        <f t="shared" si="9"/>
        <v>0</v>
      </c>
      <c r="N38" s="83">
        <f t="shared" si="9"/>
        <v>0</v>
      </c>
      <c r="O38" s="83">
        <f t="shared" si="9"/>
        <v>0</v>
      </c>
      <c r="P38" s="83">
        <f t="shared" si="9"/>
        <v>0</v>
      </c>
      <c r="Q38" s="83">
        <f t="shared" si="9"/>
        <v>0</v>
      </c>
      <c r="R38" s="83">
        <f t="shared" si="9"/>
        <v>0</v>
      </c>
    </row>
    <row r="39" spans="1:18" x14ac:dyDescent="0.2">
      <c r="A39" t="s">
        <v>229</v>
      </c>
      <c r="B39" s="197" t="e">
        <f t="shared" ref="B39:R39" si="10">(B16-B17)*B18-B38</f>
        <v>#NUM!</v>
      </c>
      <c r="C39" s="197">
        <f t="shared" si="10"/>
        <v>0</v>
      </c>
      <c r="D39" s="197">
        <f t="shared" si="10"/>
        <v>0</v>
      </c>
      <c r="E39" s="197">
        <f t="shared" si="10"/>
        <v>0</v>
      </c>
      <c r="F39" s="197">
        <f t="shared" si="10"/>
        <v>0</v>
      </c>
      <c r="G39" s="197">
        <f t="shared" si="10"/>
        <v>0</v>
      </c>
      <c r="H39" s="197">
        <f t="shared" si="10"/>
        <v>0</v>
      </c>
      <c r="I39" s="197">
        <f t="shared" si="10"/>
        <v>0</v>
      </c>
      <c r="J39" s="197">
        <f t="shared" si="10"/>
        <v>0</v>
      </c>
      <c r="K39" s="197">
        <f t="shared" si="10"/>
        <v>0</v>
      </c>
      <c r="L39" s="197">
        <f t="shared" si="10"/>
        <v>0</v>
      </c>
      <c r="M39" s="197">
        <f t="shared" si="10"/>
        <v>0</v>
      </c>
      <c r="N39" s="197">
        <f t="shared" si="10"/>
        <v>0</v>
      </c>
      <c r="O39" s="197">
        <f t="shared" si="10"/>
        <v>0</v>
      </c>
      <c r="P39" s="197">
        <f t="shared" si="10"/>
        <v>0</v>
      </c>
      <c r="Q39" s="197">
        <f t="shared" si="10"/>
        <v>0</v>
      </c>
      <c r="R39" s="197">
        <f t="shared" si="10"/>
        <v>0</v>
      </c>
    </row>
  </sheetData>
  <mergeCells count="1">
    <mergeCell ref="P1:R1"/>
  </mergeCells>
  <hyperlinks>
    <hyperlink ref="A2" location="FEO!A1" display="terug" xr:uid="{00000000-0004-0000-0500-000000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G131"/>
  <sheetViews>
    <sheetView topLeftCell="A63" zoomScale="96" zoomScaleNormal="124" workbookViewId="0">
      <selection activeCell="A33" sqref="A33"/>
    </sheetView>
  </sheetViews>
  <sheetFormatPr defaultRowHeight="10.199999999999999" x14ac:dyDescent="0.2"/>
  <cols>
    <col min="1" max="1" width="47.125" customWidth="1"/>
    <col min="2" max="2" width="19.5" customWidth="1"/>
    <col min="3" max="3" width="18.875" customWidth="1"/>
    <col min="4" max="4" width="19" customWidth="1"/>
    <col min="5" max="5" width="19.625" customWidth="1"/>
    <col min="6" max="22" width="17.75" customWidth="1"/>
    <col min="31" max="32" width="15.625" customWidth="1"/>
    <col min="33" max="33" width="12.875" customWidth="1"/>
  </cols>
  <sheetData>
    <row r="1" spans="1:22" ht="16.2" x14ac:dyDescent="0.3">
      <c r="A1" s="51" t="s">
        <v>334</v>
      </c>
      <c r="B1" s="219"/>
      <c r="S1" s="144" t="s">
        <v>196</v>
      </c>
      <c r="T1" s="413" t="s">
        <v>94</v>
      </c>
      <c r="U1" s="413"/>
      <c r="V1" s="413"/>
    </row>
    <row r="2" spans="1:22" ht="16.2" x14ac:dyDescent="0.2">
      <c r="A2" s="58" t="s">
        <v>197</v>
      </c>
      <c r="B2" s="219"/>
      <c r="T2" s="237" t="str">
        <f>"Versie ("&amp;Legenda!$C$11&amp;")"</f>
        <v>Versie (1)</v>
      </c>
      <c r="U2" s="250">
        <f>Legenda!$B$11</f>
        <v>46105</v>
      </c>
      <c r="V2" s="307">
        <f>Legenda!$D$11</f>
        <v>0</v>
      </c>
    </row>
    <row r="3" spans="1:22" ht="12" thickBot="1" x14ac:dyDescent="0.25">
      <c r="A3" s="54"/>
    </row>
    <row r="4" spans="1:22" ht="80.400000000000006" thickBot="1" x14ac:dyDescent="0.25">
      <c r="A4" s="47" t="s">
        <v>242</v>
      </c>
      <c r="B4" s="410" t="s">
        <v>413</v>
      </c>
      <c r="C4" s="410" t="s">
        <v>412</v>
      </c>
      <c r="D4" s="410" t="s">
        <v>414</v>
      </c>
      <c r="E4" s="410" t="s">
        <v>415</v>
      </c>
      <c r="F4" s="65" t="s">
        <v>416</v>
      </c>
      <c r="G4" s="65"/>
      <c r="H4" s="65"/>
      <c r="I4" s="65"/>
      <c r="J4" s="65"/>
      <c r="K4" s="65"/>
      <c r="L4" s="65"/>
      <c r="M4" s="65"/>
      <c r="N4" s="65"/>
      <c r="O4" s="65"/>
      <c r="P4" s="65"/>
      <c r="Q4" s="65"/>
      <c r="R4" s="65"/>
      <c r="S4" s="65"/>
      <c r="T4" s="65"/>
      <c r="U4" s="65"/>
      <c r="V4" s="65"/>
    </row>
    <row r="5" spans="1:22" ht="19.95" customHeight="1" thickBot="1" x14ac:dyDescent="0.25">
      <c r="A5" s="49" t="s">
        <v>243</v>
      </c>
      <c r="B5" s="66"/>
      <c r="C5" s="66"/>
      <c r="D5" s="66" t="s">
        <v>411</v>
      </c>
      <c r="E5" s="66" t="s">
        <v>417</v>
      </c>
      <c r="F5" s="66" t="s">
        <v>418</v>
      </c>
      <c r="G5" s="66"/>
      <c r="H5" s="66"/>
      <c r="I5" s="66"/>
      <c r="J5" s="66"/>
      <c r="K5" s="66"/>
      <c r="L5" s="66"/>
      <c r="M5" s="66"/>
      <c r="N5" s="66"/>
      <c r="O5" s="66"/>
      <c r="P5" s="66"/>
      <c r="Q5" s="66"/>
      <c r="R5" s="66"/>
      <c r="S5" s="66"/>
      <c r="T5" s="66"/>
      <c r="U5" s="66"/>
      <c r="V5" s="66"/>
    </row>
    <row r="6" spans="1:22" ht="12" thickBot="1" x14ac:dyDescent="0.25">
      <c r="A6" s="49" t="s">
        <v>370</v>
      </c>
      <c r="B6" s="66" t="s">
        <v>410</v>
      </c>
      <c r="C6" s="66" t="s">
        <v>410</v>
      </c>
      <c r="D6" s="66" t="s">
        <v>410</v>
      </c>
      <c r="E6" s="66" t="s">
        <v>410</v>
      </c>
      <c r="F6" s="66"/>
      <c r="G6" s="66"/>
      <c r="H6" s="66"/>
      <c r="I6" s="66"/>
      <c r="J6" s="66"/>
      <c r="K6" s="66"/>
      <c r="L6" s="66"/>
      <c r="M6" s="66"/>
      <c r="N6" s="66"/>
      <c r="O6" s="66"/>
      <c r="P6" s="66"/>
      <c r="Q6" s="66"/>
      <c r="R6" s="66"/>
      <c r="S6" s="66"/>
      <c r="T6" s="66"/>
      <c r="U6" s="66"/>
      <c r="V6" s="66"/>
    </row>
    <row r="7" spans="1:22" ht="34.799999999999997" thickBot="1" x14ac:dyDescent="0.25">
      <c r="A7" s="49" t="s">
        <v>244</v>
      </c>
      <c r="B7" s="66"/>
      <c r="C7" s="66"/>
      <c r="D7" s="66"/>
      <c r="E7" s="66"/>
      <c r="F7" s="66" t="s">
        <v>422</v>
      </c>
      <c r="G7" s="66"/>
      <c r="H7" s="66"/>
      <c r="I7" s="66"/>
      <c r="J7" s="66"/>
      <c r="K7" s="66"/>
      <c r="L7" s="66"/>
      <c r="M7" s="66"/>
      <c r="N7" s="66"/>
      <c r="O7" s="66"/>
      <c r="P7" s="66" t="s">
        <v>245</v>
      </c>
      <c r="Q7" s="66" t="s">
        <v>245</v>
      </c>
      <c r="R7" s="66" t="s">
        <v>245</v>
      </c>
      <c r="S7" s="66" t="s">
        <v>245</v>
      </c>
      <c r="T7" s="66" t="s">
        <v>245</v>
      </c>
      <c r="U7" s="66" t="s">
        <v>245</v>
      </c>
      <c r="V7" s="66" t="s">
        <v>245</v>
      </c>
    </row>
    <row r="8" spans="1:22" ht="10.8" thickBot="1" x14ac:dyDescent="0.25"/>
    <row r="9" spans="1:22" ht="12" thickBot="1" x14ac:dyDescent="0.25">
      <c r="A9" s="47" t="s">
        <v>208</v>
      </c>
      <c r="B9" s="87">
        <v>7</v>
      </c>
      <c r="C9" s="87">
        <v>13</v>
      </c>
      <c r="D9" s="87">
        <v>6</v>
      </c>
      <c r="E9" s="87">
        <v>6</v>
      </c>
      <c r="F9" s="87">
        <v>15</v>
      </c>
      <c r="G9" s="87"/>
      <c r="H9" s="87"/>
      <c r="I9" s="87"/>
      <c r="J9" s="87"/>
      <c r="K9" s="87"/>
      <c r="L9" s="87"/>
      <c r="M9" s="87"/>
      <c r="N9" s="87"/>
      <c r="O9" s="87"/>
      <c r="P9" s="87"/>
      <c r="Q9" s="87"/>
      <c r="R9" s="87"/>
      <c r="S9" s="87"/>
      <c r="T9" s="87"/>
      <c r="U9" s="87"/>
      <c r="V9" s="87"/>
    </row>
    <row r="10" spans="1:22" ht="11.4" x14ac:dyDescent="0.2">
      <c r="A10" s="216" t="s">
        <v>246</v>
      </c>
      <c r="B10" s="217"/>
      <c r="C10" s="217"/>
      <c r="D10" s="217"/>
      <c r="E10" s="217"/>
      <c r="F10" s="217"/>
      <c r="G10" s="217"/>
      <c r="H10" s="217"/>
      <c r="I10" s="217"/>
      <c r="J10" s="217"/>
      <c r="K10" s="217"/>
      <c r="L10" s="217"/>
      <c r="M10" s="217"/>
      <c r="N10" s="217"/>
      <c r="O10" s="217"/>
      <c r="P10" s="217"/>
      <c r="Q10" s="217"/>
      <c r="R10" s="217"/>
      <c r="S10" s="217"/>
      <c r="T10" s="217"/>
      <c r="U10" s="217"/>
      <c r="V10" s="217"/>
    </row>
    <row r="11" spans="1:22" ht="12" thickBot="1" x14ac:dyDescent="0.25">
      <c r="A11" s="214" t="s">
        <v>247</v>
      </c>
    </row>
    <row r="12" spans="1:22" ht="12" thickBot="1" x14ac:dyDescent="0.25">
      <c r="A12" s="87" t="s">
        <v>248</v>
      </c>
      <c r="B12" s="87"/>
      <c r="C12" s="87"/>
      <c r="D12" s="220"/>
      <c r="E12" s="220"/>
      <c r="F12" s="220"/>
      <c r="G12" s="220"/>
      <c r="H12" s="220"/>
      <c r="I12" s="220"/>
      <c r="J12" s="220"/>
      <c r="K12" s="220"/>
      <c r="L12" s="220"/>
      <c r="M12" s="220"/>
      <c r="N12" s="220"/>
      <c r="O12" s="220"/>
      <c r="P12" s="220"/>
      <c r="Q12" s="220"/>
      <c r="R12" s="220"/>
      <c r="S12" s="220"/>
      <c r="T12" s="220"/>
      <c r="U12" s="220"/>
      <c r="V12" s="220"/>
    </row>
    <row r="13" spans="1:22" ht="12" thickBot="1" x14ac:dyDescent="0.25">
      <c r="A13" s="87" t="s">
        <v>249</v>
      </c>
      <c r="B13" s="222"/>
      <c r="C13" s="85"/>
      <c r="D13" s="85"/>
      <c r="E13" s="85"/>
      <c r="F13" s="85"/>
      <c r="G13" s="85"/>
      <c r="H13" s="85"/>
      <c r="I13" s="85"/>
      <c r="J13" s="85"/>
      <c r="K13" s="85"/>
      <c r="L13" s="85"/>
      <c r="M13" s="85"/>
      <c r="N13" s="85"/>
      <c r="O13" s="85"/>
      <c r="P13" s="85"/>
      <c r="Q13" s="85"/>
      <c r="R13" s="85"/>
      <c r="S13" s="85"/>
      <c r="T13" s="85"/>
      <c r="U13" s="85"/>
      <c r="V13" s="85"/>
    </row>
    <row r="14" spans="1:22" ht="12" thickBot="1" x14ac:dyDescent="0.25">
      <c r="A14" s="87" t="s">
        <v>250</v>
      </c>
      <c r="B14" s="222"/>
      <c r="C14" s="85"/>
      <c r="D14" s="85"/>
      <c r="E14" s="85"/>
      <c r="F14" s="85"/>
      <c r="G14" s="85"/>
      <c r="H14" s="85"/>
      <c r="I14" s="85"/>
      <c r="J14" s="85"/>
      <c r="K14" s="85"/>
      <c r="L14" s="85"/>
      <c r="M14" s="85"/>
      <c r="N14" s="85"/>
      <c r="O14" s="85"/>
      <c r="P14" s="85"/>
      <c r="Q14" s="85"/>
      <c r="R14" s="85"/>
      <c r="S14" s="85"/>
      <c r="T14" s="85"/>
      <c r="U14" s="85"/>
      <c r="V14" s="85"/>
    </row>
    <row r="15" spans="1:22" ht="12" thickBot="1" x14ac:dyDescent="0.25">
      <c r="A15" s="87" t="s">
        <v>251</v>
      </c>
      <c r="B15" s="222"/>
      <c r="C15" s="85"/>
      <c r="D15" s="85"/>
      <c r="E15" s="85"/>
      <c r="F15" s="85"/>
      <c r="G15" s="85"/>
      <c r="H15" s="85"/>
      <c r="I15" s="85"/>
      <c r="J15" s="85"/>
      <c r="K15" s="85"/>
      <c r="L15" s="85"/>
      <c r="M15" s="85"/>
      <c r="N15" s="85"/>
      <c r="O15" s="85"/>
      <c r="P15" s="85"/>
      <c r="Q15" s="85"/>
      <c r="R15" s="85"/>
      <c r="S15" s="85"/>
      <c r="T15" s="85"/>
      <c r="U15" s="85"/>
      <c r="V15" s="85"/>
    </row>
    <row r="16" spans="1:22" ht="12" thickBot="1" x14ac:dyDescent="0.25">
      <c r="A16" s="87" t="s">
        <v>252</v>
      </c>
      <c r="B16" s="222"/>
      <c r="C16" s="85"/>
      <c r="D16" s="85"/>
      <c r="E16" s="85"/>
      <c r="F16" s="85"/>
      <c r="G16" s="85"/>
      <c r="H16" s="85"/>
      <c r="I16" s="85"/>
      <c r="J16" s="85"/>
      <c r="K16" s="85"/>
      <c r="L16" s="85"/>
      <c r="M16" s="85"/>
      <c r="N16" s="85"/>
      <c r="O16" s="85"/>
      <c r="P16" s="85"/>
      <c r="Q16" s="85"/>
      <c r="R16" s="85"/>
      <c r="S16" s="85"/>
      <c r="T16" s="85"/>
      <c r="U16" s="85"/>
      <c r="V16" s="85"/>
    </row>
    <row r="17" spans="1:25" ht="12" thickBot="1" x14ac:dyDescent="0.25">
      <c r="A17" s="214" t="s">
        <v>253</v>
      </c>
    </row>
    <row r="18" spans="1:25" ht="12" thickBot="1" x14ac:dyDescent="0.25">
      <c r="A18" s="87" t="str">
        <f>A12</f>
        <v>&lt;omschrijving 1&gt;</v>
      </c>
      <c r="B18" s="162"/>
      <c r="C18" s="162"/>
      <c r="D18" s="162"/>
      <c r="E18" s="162"/>
      <c r="F18" s="162"/>
      <c r="G18" s="162"/>
      <c r="H18" s="162"/>
      <c r="I18" s="162"/>
      <c r="J18" s="162"/>
      <c r="K18" s="162"/>
      <c r="L18" s="162"/>
      <c r="M18" s="162"/>
      <c r="N18" s="162"/>
      <c r="O18" s="162"/>
      <c r="P18" s="162"/>
      <c r="Q18" s="162"/>
      <c r="R18" s="162"/>
      <c r="S18" s="162"/>
      <c r="T18" s="162"/>
      <c r="U18" s="162"/>
      <c r="V18" s="162"/>
    </row>
    <row r="19" spans="1:25" ht="12" thickBot="1" x14ac:dyDescent="0.25">
      <c r="A19" s="87" t="str">
        <f>A13</f>
        <v>&lt;omschrijving 2&gt;</v>
      </c>
      <c r="B19" s="162"/>
      <c r="C19" s="162"/>
      <c r="D19" s="162"/>
      <c r="E19" s="162"/>
      <c r="F19" s="162"/>
      <c r="G19" s="162"/>
      <c r="H19" s="162"/>
      <c r="I19" s="162"/>
      <c r="J19" s="162"/>
      <c r="K19" s="162"/>
      <c r="L19" s="162"/>
      <c r="M19" s="162"/>
      <c r="N19" s="162"/>
      <c r="O19" s="162"/>
      <c r="P19" s="162"/>
      <c r="Q19" s="162"/>
      <c r="R19" s="162"/>
      <c r="S19" s="162"/>
      <c r="T19" s="162"/>
      <c r="U19" s="162"/>
      <c r="V19" s="162"/>
    </row>
    <row r="20" spans="1:25" ht="12" thickBot="1" x14ac:dyDescent="0.25">
      <c r="A20" s="87" t="str">
        <f>A14</f>
        <v>&lt;omschrijving 3&gt;</v>
      </c>
      <c r="B20" s="162"/>
      <c r="C20" s="162"/>
      <c r="D20" s="162"/>
      <c r="E20" s="162"/>
      <c r="F20" s="162"/>
      <c r="G20" s="162"/>
      <c r="H20" s="162"/>
      <c r="I20" s="162"/>
      <c r="J20" s="162"/>
      <c r="K20" s="162"/>
      <c r="L20" s="162"/>
      <c r="M20" s="162"/>
      <c r="N20" s="162"/>
      <c r="O20" s="162"/>
      <c r="P20" s="162"/>
      <c r="Q20" s="162"/>
      <c r="R20" s="162"/>
      <c r="S20" s="162"/>
      <c r="T20" s="162"/>
      <c r="U20" s="162"/>
      <c r="V20" s="162"/>
    </row>
    <row r="21" spans="1:25" ht="12" thickBot="1" x14ac:dyDescent="0.25">
      <c r="A21" s="87" t="str">
        <f>A15</f>
        <v>&lt;omschrijving 4&gt;</v>
      </c>
      <c r="B21" s="162"/>
      <c r="C21" s="162"/>
      <c r="D21" s="162"/>
      <c r="E21" s="162"/>
      <c r="F21" s="162"/>
      <c r="G21" s="162"/>
      <c r="H21" s="162"/>
      <c r="I21" s="162"/>
      <c r="J21" s="162"/>
      <c r="K21" s="162"/>
      <c r="L21" s="162"/>
      <c r="M21" s="162"/>
      <c r="N21" s="162"/>
      <c r="O21" s="162"/>
      <c r="P21" s="162"/>
      <c r="Q21" s="162"/>
      <c r="R21" s="162"/>
      <c r="S21" s="162"/>
      <c r="T21" s="162"/>
      <c r="U21" s="162"/>
      <c r="V21" s="162"/>
    </row>
    <row r="22" spans="1:25" ht="12" thickBot="1" x14ac:dyDescent="0.25">
      <c r="A22" s="87" t="str">
        <f>A16</f>
        <v>&lt;omschrijving 5&gt;</v>
      </c>
      <c r="B22" s="162"/>
      <c r="C22" s="162"/>
      <c r="D22" s="162"/>
      <c r="E22" s="162"/>
      <c r="F22" s="162"/>
      <c r="G22" s="162"/>
      <c r="H22" s="162"/>
      <c r="I22" s="162"/>
      <c r="J22" s="162"/>
      <c r="K22" s="162"/>
      <c r="L22" s="162"/>
      <c r="M22" s="162"/>
      <c r="N22" s="162"/>
      <c r="O22" s="162"/>
      <c r="P22" s="162"/>
      <c r="Q22" s="162"/>
      <c r="R22" s="162"/>
      <c r="S22" s="162"/>
      <c r="T22" s="162"/>
      <c r="U22" s="162"/>
      <c r="V22" s="162"/>
    </row>
    <row r="23" spans="1:25" ht="12" thickBot="1" x14ac:dyDescent="0.25">
      <c r="A23" s="214" t="s">
        <v>254</v>
      </c>
    </row>
    <row r="24" spans="1:25" ht="12" thickBot="1" x14ac:dyDescent="0.25">
      <c r="A24" s="87" t="str">
        <f>A12</f>
        <v>&lt;omschrijving 1&gt;</v>
      </c>
      <c r="B24" s="212">
        <f t="shared" ref="B24:V24" si="0">B12*B18</f>
        <v>0</v>
      </c>
      <c r="C24" s="212">
        <f t="shared" si="0"/>
        <v>0</v>
      </c>
      <c r="D24" s="212">
        <f t="shared" si="0"/>
        <v>0</v>
      </c>
      <c r="E24" s="212">
        <f t="shared" si="0"/>
        <v>0</v>
      </c>
      <c r="F24" s="212">
        <f t="shared" si="0"/>
        <v>0</v>
      </c>
      <c r="G24" s="212">
        <f t="shared" si="0"/>
        <v>0</v>
      </c>
      <c r="H24" s="212">
        <f t="shared" si="0"/>
        <v>0</v>
      </c>
      <c r="I24" s="212">
        <f t="shared" si="0"/>
        <v>0</v>
      </c>
      <c r="J24" s="212">
        <f t="shared" si="0"/>
        <v>0</v>
      </c>
      <c r="K24" s="212">
        <f t="shared" si="0"/>
        <v>0</v>
      </c>
      <c r="L24" s="212">
        <f t="shared" si="0"/>
        <v>0</v>
      </c>
      <c r="M24" s="212">
        <f t="shared" si="0"/>
        <v>0</v>
      </c>
      <c r="N24" s="212">
        <f t="shared" si="0"/>
        <v>0</v>
      </c>
      <c r="O24" s="212">
        <f t="shared" si="0"/>
        <v>0</v>
      </c>
      <c r="P24" s="212">
        <f t="shared" si="0"/>
        <v>0</v>
      </c>
      <c r="Q24" s="212">
        <f t="shared" si="0"/>
        <v>0</v>
      </c>
      <c r="R24" s="212">
        <f t="shared" si="0"/>
        <v>0</v>
      </c>
      <c r="S24" s="212">
        <f t="shared" si="0"/>
        <v>0</v>
      </c>
      <c r="T24" s="212">
        <f t="shared" si="0"/>
        <v>0</v>
      </c>
      <c r="U24" s="212">
        <f t="shared" si="0"/>
        <v>0</v>
      </c>
      <c r="V24" s="212">
        <f t="shared" si="0"/>
        <v>0</v>
      </c>
    </row>
    <row r="25" spans="1:25" ht="12" thickBot="1" x14ac:dyDescent="0.25">
      <c r="A25" s="87" t="str">
        <f>A13</f>
        <v>&lt;omschrijving 2&gt;</v>
      </c>
      <c r="B25" s="212">
        <f t="shared" ref="B25:V25" si="1">B13*B19</f>
        <v>0</v>
      </c>
      <c r="C25" s="212">
        <f t="shared" si="1"/>
        <v>0</v>
      </c>
      <c r="D25" s="212">
        <f t="shared" si="1"/>
        <v>0</v>
      </c>
      <c r="E25" s="212">
        <f t="shared" si="1"/>
        <v>0</v>
      </c>
      <c r="F25" s="212">
        <f t="shared" si="1"/>
        <v>0</v>
      </c>
      <c r="G25" s="212">
        <f t="shared" si="1"/>
        <v>0</v>
      </c>
      <c r="H25" s="212">
        <f t="shared" si="1"/>
        <v>0</v>
      </c>
      <c r="I25" s="212">
        <f t="shared" si="1"/>
        <v>0</v>
      </c>
      <c r="J25" s="212">
        <f t="shared" si="1"/>
        <v>0</v>
      </c>
      <c r="K25" s="212">
        <f t="shared" si="1"/>
        <v>0</v>
      </c>
      <c r="L25" s="212">
        <f t="shared" si="1"/>
        <v>0</v>
      </c>
      <c r="M25" s="212">
        <f t="shared" si="1"/>
        <v>0</v>
      </c>
      <c r="N25" s="212">
        <f t="shared" si="1"/>
        <v>0</v>
      </c>
      <c r="O25" s="212">
        <f t="shared" si="1"/>
        <v>0</v>
      </c>
      <c r="P25" s="212">
        <f t="shared" si="1"/>
        <v>0</v>
      </c>
      <c r="Q25" s="212">
        <f t="shared" si="1"/>
        <v>0</v>
      </c>
      <c r="R25" s="212">
        <f t="shared" si="1"/>
        <v>0</v>
      </c>
      <c r="S25" s="212">
        <f t="shared" si="1"/>
        <v>0</v>
      </c>
      <c r="T25" s="212">
        <f t="shared" si="1"/>
        <v>0</v>
      </c>
      <c r="U25" s="212">
        <f t="shared" si="1"/>
        <v>0</v>
      </c>
      <c r="V25" s="212">
        <f t="shared" si="1"/>
        <v>0</v>
      </c>
    </row>
    <row r="26" spans="1:25" ht="12" thickBot="1" x14ac:dyDescent="0.25">
      <c r="A26" s="87" t="str">
        <f>A14</f>
        <v>&lt;omschrijving 3&gt;</v>
      </c>
      <c r="B26" s="212">
        <f t="shared" ref="B26:V26" si="2">B14*B20</f>
        <v>0</v>
      </c>
      <c r="C26" s="212">
        <f t="shared" si="2"/>
        <v>0</v>
      </c>
      <c r="D26" s="212">
        <f t="shared" si="2"/>
        <v>0</v>
      </c>
      <c r="E26" s="212">
        <f t="shared" si="2"/>
        <v>0</v>
      </c>
      <c r="F26" s="212">
        <f t="shared" si="2"/>
        <v>0</v>
      </c>
      <c r="G26" s="212">
        <f t="shared" si="2"/>
        <v>0</v>
      </c>
      <c r="H26" s="212">
        <f t="shared" si="2"/>
        <v>0</v>
      </c>
      <c r="I26" s="212">
        <f t="shared" si="2"/>
        <v>0</v>
      </c>
      <c r="J26" s="212">
        <f t="shared" si="2"/>
        <v>0</v>
      </c>
      <c r="K26" s="212">
        <f t="shared" si="2"/>
        <v>0</v>
      </c>
      <c r="L26" s="212">
        <f t="shared" si="2"/>
        <v>0</v>
      </c>
      <c r="M26" s="212">
        <f t="shared" si="2"/>
        <v>0</v>
      </c>
      <c r="N26" s="212">
        <f t="shared" si="2"/>
        <v>0</v>
      </c>
      <c r="O26" s="212">
        <f t="shared" si="2"/>
        <v>0</v>
      </c>
      <c r="P26" s="212">
        <f t="shared" si="2"/>
        <v>0</v>
      </c>
      <c r="Q26" s="212">
        <f t="shared" si="2"/>
        <v>0</v>
      </c>
      <c r="R26" s="212">
        <f t="shared" si="2"/>
        <v>0</v>
      </c>
      <c r="S26" s="212">
        <f t="shared" si="2"/>
        <v>0</v>
      </c>
      <c r="T26" s="212">
        <f t="shared" si="2"/>
        <v>0</v>
      </c>
      <c r="U26" s="212">
        <f t="shared" si="2"/>
        <v>0</v>
      </c>
      <c r="V26" s="212">
        <f t="shared" si="2"/>
        <v>0</v>
      </c>
    </row>
    <row r="27" spans="1:25" ht="12" thickBot="1" x14ac:dyDescent="0.25">
      <c r="A27" s="87" t="str">
        <f>A15</f>
        <v>&lt;omschrijving 4&gt;</v>
      </c>
      <c r="B27" s="212">
        <f t="shared" ref="B27:V27" si="3">B15*B21</f>
        <v>0</v>
      </c>
      <c r="C27" s="212">
        <f t="shared" si="3"/>
        <v>0</v>
      </c>
      <c r="D27" s="212">
        <f t="shared" si="3"/>
        <v>0</v>
      </c>
      <c r="E27" s="212">
        <f t="shared" si="3"/>
        <v>0</v>
      </c>
      <c r="F27" s="212">
        <f t="shared" si="3"/>
        <v>0</v>
      </c>
      <c r="G27" s="212">
        <f t="shared" si="3"/>
        <v>0</v>
      </c>
      <c r="H27" s="212">
        <f t="shared" si="3"/>
        <v>0</v>
      </c>
      <c r="I27" s="212">
        <f t="shared" si="3"/>
        <v>0</v>
      </c>
      <c r="J27" s="212">
        <f t="shared" si="3"/>
        <v>0</v>
      </c>
      <c r="K27" s="212">
        <f t="shared" si="3"/>
        <v>0</v>
      </c>
      <c r="L27" s="212">
        <f t="shared" si="3"/>
        <v>0</v>
      </c>
      <c r="M27" s="212">
        <f t="shared" si="3"/>
        <v>0</v>
      </c>
      <c r="N27" s="212">
        <f t="shared" si="3"/>
        <v>0</v>
      </c>
      <c r="O27" s="212">
        <f t="shared" si="3"/>
        <v>0</v>
      </c>
      <c r="P27" s="212">
        <f t="shared" si="3"/>
        <v>0</v>
      </c>
      <c r="Q27" s="212">
        <f t="shared" si="3"/>
        <v>0</v>
      </c>
      <c r="R27" s="212">
        <f t="shared" si="3"/>
        <v>0</v>
      </c>
      <c r="S27" s="212">
        <f t="shared" si="3"/>
        <v>0</v>
      </c>
      <c r="T27" s="212">
        <f t="shared" si="3"/>
        <v>0</v>
      </c>
      <c r="U27" s="212">
        <f t="shared" si="3"/>
        <v>0</v>
      </c>
      <c r="V27" s="212">
        <f t="shared" si="3"/>
        <v>0</v>
      </c>
    </row>
    <row r="28" spans="1:25" ht="12" thickBot="1" x14ac:dyDescent="0.25">
      <c r="A28" s="87" t="str">
        <f>A16</f>
        <v>&lt;omschrijving 5&gt;</v>
      </c>
      <c r="B28" s="212">
        <f t="shared" ref="B28:V28" si="4">B16*B22</f>
        <v>0</v>
      </c>
      <c r="C28" s="212">
        <f t="shared" si="4"/>
        <v>0</v>
      </c>
      <c r="D28" s="212">
        <f t="shared" si="4"/>
        <v>0</v>
      </c>
      <c r="E28" s="212">
        <f t="shared" si="4"/>
        <v>0</v>
      </c>
      <c r="F28" s="212">
        <f t="shared" si="4"/>
        <v>0</v>
      </c>
      <c r="G28" s="212">
        <f t="shared" si="4"/>
        <v>0</v>
      </c>
      <c r="H28" s="212">
        <f t="shared" si="4"/>
        <v>0</v>
      </c>
      <c r="I28" s="212">
        <f t="shared" si="4"/>
        <v>0</v>
      </c>
      <c r="J28" s="212">
        <f t="shared" si="4"/>
        <v>0</v>
      </c>
      <c r="K28" s="212">
        <f t="shared" si="4"/>
        <v>0</v>
      </c>
      <c r="L28" s="212">
        <f t="shared" si="4"/>
        <v>0</v>
      </c>
      <c r="M28" s="212">
        <f t="shared" si="4"/>
        <v>0</v>
      </c>
      <c r="N28" s="212">
        <f t="shared" si="4"/>
        <v>0</v>
      </c>
      <c r="O28" s="212">
        <f t="shared" si="4"/>
        <v>0</v>
      </c>
      <c r="P28" s="212">
        <f t="shared" si="4"/>
        <v>0</v>
      </c>
      <c r="Q28" s="212">
        <f t="shared" si="4"/>
        <v>0</v>
      </c>
      <c r="R28" s="212">
        <f t="shared" si="4"/>
        <v>0</v>
      </c>
      <c r="S28" s="212">
        <f t="shared" si="4"/>
        <v>0</v>
      </c>
      <c r="T28" s="212">
        <f t="shared" si="4"/>
        <v>0</v>
      </c>
      <c r="U28" s="212">
        <f t="shared" si="4"/>
        <v>0</v>
      </c>
      <c r="V28" s="212">
        <f t="shared" si="4"/>
        <v>0</v>
      </c>
    </row>
    <row r="29" spans="1:25" s="2" customFormat="1" ht="12" thickBot="1" x14ac:dyDescent="0.25">
      <c r="A29" s="213" t="s">
        <v>255</v>
      </c>
      <c r="B29" s="213">
        <f>SUM(B24:B28)</f>
        <v>0</v>
      </c>
      <c r="C29" s="213">
        <f t="shared" ref="C29:V29" si="5">SUM(C24:C28)</f>
        <v>0</v>
      </c>
      <c r="D29" s="213">
        <f t="shared" si="5"/>
        <v>0</v>
      </c>
      <c r="E29" s="213">
        <f t="shared" si="5"/>
        <v>0</v>
      </c>
      <c r="F29" s="213">
        <f t="shared" si="5"/>
        <v>0</v>
      </c>
      <c r="G29" s="213">
        <f t="shared" si="5"/>
        <v>0</v>
      </c>
      <c r="H29" s="213">
        <f t="shared" si="5"/>
        <v>0</v>
      </c>
      <c r="I29" s="213">
        <f t="shared" si="5"/>
        <v>0</v>
      </c>
      <c r="J29" s="213">
        <f t="shared" si="5"/>
        <v>0</v>
      </c>
      <c r="K29" s="213">
        <f t="shared" si="5"/>
        <v>0</v>
      </c>
      <c r="L29" s="213">
        <f t="shared" si="5"/>
        <v>0</v>
      </c>
      <c r="M29" s="213">
        <f t="shared" si="5"/>
        <v>0</v>
      </c>
      <c r="N29" s="213">
        <f t="shared" si="5"/>
        <v>0</v>
      </c>
      <c r="O29" s="213">
        <f t="shared" si="5"/>
        <v>0</v>
      </c>
      <c r="P29" s="213">
        <f t="shared" si="5"/>
        <v>0</v>
      </c>
      <c r="Q29" s="213">
        <f t="shared" si="5"/>
        <v>0</v>
      </c>
      <c r="R29" s="213">
        <f t="shared" si="5"/>
        <v>0</v>
      </c>
      <c r="S29" s="213">
        <f t="shared" si="5"/>
        <v>0</v>
      </c>
      <c r="T29" s="213">
        <f t="shared" si="5"/>
        <v>0</v>
      </c>
      <c r="U29" s="213">
        <f t="shared" si="5"/>
        <v>0</v>
      </c>
      <c r="V29" s="213">
        <f t="shared" si="5"/>
        <v>0</v>
      </c>
      <c r="X29"/>
      <c r="Y29"/>
    </row>
    <row r="30" spans="1:25" ht="12" thickBot="1" x14ac:dyDescent="0.25">
      <c r="A30" s="214" t="s">
        <v>256</v>
      </c>
    </row>
    <row r="31" spans="1:25" s="2" customFormat="1" ht="23.4" thickBot="1" x14ac:dyDescent="0.25">
      <c r="A31" s="221" t="s">
        <v>425</v>
      </c>
      <c r="B31" s="162">
        <v>1296040.97</v>
      </c>
      <c r="C31" s="162">
        <v>187095</v>
      </c>
      <c r="D31" s="162">
        <v>195399</v>
      </c>
      <c r="E31" s="162">
        <v>165194</v>
      </c>
      <c r="F31" s="162"/>
      <c r="G31" s="162"/>
      <c r="H31" s="162"/>
      <c r="I31" s="162"/>
      <c r="J31" s="162"/>
      <c r="K31" s="162"/>
      <c r="L31" s="162"/>
      <c r="M31" s="162"/>
      <c r="N31" s="162"/>
      <c r="O31" s="162"/>
      <c r="P31" s="162"/>
      <c r="Q31" s="162"/>
      <c r="R31" s="162"/>
      <c r="S31" s="162"/>
      <c r="T31" s="162"/>
      <c r="U31" s="162"/>
      <c r="V31" s="162"/>
      <c r="X31"/>
      <c r="Y31"/>
    </row>
    <row r="32" spans="1:25" s="2" customFormat="1" ht="12" thickBot="1" x14ac:dyDescent="0.25">
      <c r="A32" s="221" t="s">
        <v>245</v>
      </c>
      <c r="B32" s="162"/>
      <c r="C32" s="162"/>
      <c r="D32" s="162"/>
      <c r="E32" s="162"/>
      <c r="F32" s="162"/>
      <c r="G32" s="162"/>
      <c r="H32" s="162"/>
      <c r="I32" s="162"/>
      <c r="J32" s="162"/>
      <c r="K32" s="162"/>
      <c r="L32" s="162"/>
      <c r="M32" s="162"/>
      <c r="N32" s="162"/>
      <c r="O32" s="162"/>
      <c r="P32" s="162"/>
      <c r="Q32" s="162"/>
      <c r="R32" s="162"/>
      <c r="S32" s="162"/>
      <c r="T32" s="162"/>
      <c r="U32" s="162"/>
      <c r="V32" s="162"/>
      <c r="X32"/>
      <c r="Y32"/>
    </row>
    <row r="33" spans="1:25" s="2" customFormat="1" ht="12" thickBot="1" x14ac:dyDescent="0.25">
      <c r="A33" s="221" t="s">
        <v>245</v>
      </c>
      <c r="B33" s="162"/>
      <c r="C33" s="162"/>
      <c r="D33" s="162"/>
      <c r="E33" s="162"/>
      <c r="F33" s="162"/>
      <c r="G33" s="162"/>
      <c r="H33" s="162"/>
      <c r="I33" s="162"/>
      <c r="J33" s="162"/>
      <c r="K33" s="162"/>
      <c r="L33" s="162"/>
      <c r="M33" s="162"/>
      <c r="N33" s="162"/>
      <c r="O33" s="162"/>
      <c r="P33" s="162"/>
      <c r="Q33" s="162"/>
      <c r="R33" s="162"/>
      <c r="S33" s="162"/>
      <c r="T33" s="162"/>
      <c r="U33" s="162"/>
      <c r="V33" s="162"/>
      <c r="X33"/>
      <c r="Y33"/>
    </row>
    <row r="34" spans="1:25" s="2" customFormat="1" ht="12" thickBot="1" x14ac:dyDescent="0.25">
      <c r="A34" s="221" t="s">
        <v>245</v>
      </c>
      <c r="B34" s="162"/>
      <c r="C34" s="162"/>
      <c r="D34" s="162"/>
      <c r="E34" s="162"/>
      <c r="F34" s="162"/>
      <c r="G34" s="162"/>
      <c r="H34" s="162"/>
      <c r="I34" s="162"/>
      <c r="J34" s="162"/>
      <c r="K34" s="162"/>
      <c r="L34" s="162"/>
      <c r="M34" s="162"/>
      <c r="N34" s="162"/>
      <c r="O34" s="162"/>
      <c r="P34" s="162"/>
      <c r="Q34" s="162"/>
      <c r="R34" s="162"/>
      <c r="S34" s="162"/>
      <c r="T34" s="162"/>
      <c r="U34" s="162"/>
      <c r="V34" s="162"/>
      <c r="X34"/>
      <c r="Y34"/>
    </row>
    <row r="35" spans="1:25" s="2" customFormat="1" ht="23.4" thickBot="1" x14ac:dyDescent="0.25">
      <c r="A35" s="213" t="s">
        <v>257</v>
      </c>
      <c r="B35" s="213">
        <f>SUM(B31:B34)</f>
        <v>1296040.97</v>
      </c>
      <c r="C35" s="213">
        <f t="shared" ref="C35:V35" si="6">SUM(C31:C34)</f>
        <v>187095</v>
      </c>
      <c r="D35" s="213">
        <f t="shared" si="6"/>
        <v>195399</v>
      </c>
      <c r="E35" s="213">
        <f t="shared" si="6"/>
        <v>165194</v>
      </c>
      <c r="F35" s="213">
        <f t="shared" si="6"/>
        <v>0</v>
      </c>
      <c r="G35" s="213">
        <f t="shared" si="6"/>
        <v>0</v>
      </c>
      <c r="H35" s="213">
        <f t="shared" si="6"/>
        <v>0</v>
      </c>
      <c r="I35" s="213">
        <f t="shared" si="6"/>
        <v>0</v>
      </c>
      <c r="J35" s="213">
        <f t="shared" si="6"/>
        <v>0</v>
      </c>
      <c r="K35" s="213">
        <f t="shared" si="6"/>
        <v>0</v>
      </c>
      <c r="L35" s="213">
        <f t="shared" si="6"/>
        <v>0</v>
      </c>
      <c r="M35" s="213">
        <f t="shared" si="6"/>
        <v>0</v>
      </c>
      <c r="N35" s="213">
        <f t="shared" si="6"/>
        <v>0</v>
      </c>
      <c r="O35" s="213">
        <f t="shared" si="6"/>
        <v>0</v>
      </c>
      <c r="P35" s="213">
        <f t="shared" si="6"/>
        <v>0</v>
      </c>
      <c r="Q35" s="213">
        <f t="shared" si="6"/>
        <v>0</v>
      </c>
      <c r="R35" s="213">
        <f t="shared" si="6"/>
        <v>0</v>
      </c>
      <c r="S35" s="213">
        <f t="shared" si="6"/>
        <v>0</v>
      </c>
      <c r="T35" s="213">
        <f t="shared" si="6"/>
        <v>0</v>
      </c>
      <c r="U35" s="213">
        <f t="shared" si="6"/>
        <v>0</v>
      </c>
      <c r="V35" s="213">
        <f t="shared" si="6"/>
        <v>0</v>
      </c>
      <c r="X35"/>
      <c r="Y35"/>
    </row>
    <row r="36" spans="1:25" s="2" customFormat="1" ht="12" thickBot="1" x14ac:dyDescent="0.25">
      <c r="A36" s="279" t="s">
        <v>258</v>
      </c>
      <c r="B36" s="280">
        <f>B29+B35</f>
        <v>1296040.97</v>
      </c>
      <c r="C36" s="280">
        <f t="shared" ref="C36:V36" si="7">C29+C35</f>
        <v>187095</v>
      </c>
      <c r="D36" s="280">
        <f t="shared" si="7"/>
        <v>195399</v>
      </c>
      <c r="E36" s="280">
        <f t="shared" si="7"/>
        <v>165194</v>
      </c>
      <c r="F36" s="280">
        <f t="shared" si="7"/>
        <v>0</v>
      </c>
      <c r="G36" s="280">
        <f t="shared" si="7"/>
        <v>0</v>
      </c>
      <c r="H36" s="280">
        <f t="shared" si="7"/>
        <v>0</v>
      </c>
      <c r="I36" s="280">
        <f t="shared" si="7"/>
        <v>0</v>
      </c>
      <c r="J36" s="280">
        <f t="shared" si="7"/>
        <v>0</v>
      </c>
      <c r="K36" s="280">
        <f t="shared" si="7"/>
        <v>0</v>
      </c>
      <c r="L36" s="280">
        <f t="shared" si="7"/>
        <v>0</v>
      </c>
      <c r="M36" s="280">
        <f t="shared" si="7"/>
        <v>0</v>
      </c>
      <c r="N36" s="280">
        <f t="shared" si="7"/>
        <v>0</v>
      </c>
      <c r="O36" s="280">
        <f t="shared" si="7"/>
        <v>0</v>
      </c>
      <c r="P36" s="280">
        <f t="shared" si="7"/>
        <v>0</v>
      </c>
      <c r="Q36" s="280">
        <f t="shared" si="7"/>
        <v>0</v>
      </c>
      <c r="R36" s="280">
        <f t="shared" si="7"/>
        <v>0</v>
      </c>
      <c r="S36" s="280">
        <f t="shared" si="7"/>
        <v>0</v>
      </c>
      <c r="T36" s="280">
        <f t="shared" si="7"/>
        <v>0</v>
      </c>
      <c r="U36" s="280">
        <f t="shared" si="7"/>
        <v>0</v>
      </c>
      <c r="V36" s="280">
        <f t="shared" si="7"/>
        <v>0</v>
      </c>
      <c r="X36"/>
      <c r="Y36"/>
    </row>
    <row r="37" spans="1:25" s="2" customFormat="1" ht="12" thickBot="1" x14ac:dyDescent="0.25">
      <c r="A37" s="49" t="s">
        <v>259</v>
      </c>
      <c r="B37" s="278"/>
      <c r="C37" s="278"/>
      <c r="D37" s="278"/>
      <c r="E37" s="278"/>
      <c r="F37" s="278"/>
      <c r="G37" s="278"/>
      <c r="H37" s="278"/>
      <c r="I37" s="278"/>
      <c r="J37" s="278"/>
      <c r="K37" s="278"/>
      <c r="L37" s="278"/>
      <c r="M37" s="278"/>
      <c r="N37" s="278"/>
      <c r="O37" s="278"/>
      <c r="P37" s="278"/>
      <c r="Q37" s="278"/>
      <c r="R37" s="278"/>
      <c r="S37" s="278"/>
      <c r="T37" s="278"/>
      <c r="U37" s="278"/>
      <c r="V37" s="278"/>
      <c r="X37"/>
      <c r="Y37"/>
    </row>
    <row r="38" spans="1:25" s="2" customFormat="1" ht="12" thickBot="1" x14ac:dyDescent="0.25">
      <c r="A38" s="49" t="s">
        <v>260</v>
      </c>
      <c r="B38" s="162"/>
      <c r="C38" s="162"/>
      <c r="D38" s="162"/>
      <c r="E38" s="162"/>
      <c r="F38" s="162"/>
      <c r="G38" s="162"/>
      <c r="H38" s="162"/>
      <c r="I38" s="162"/>
      <c r="J38" s="162"/>
      <c r="K38" s="162"/>
      <c r="L38" s="162"/>
      <c r="M38" s="162"/>
      <c r="N38" s="162"/>
      <c r="O38" s="162"/>
      <c r="P38" s="162"/>
      <c r="Q38" s="162"/>
      <c r="R38" s="162"/>
      <c r="S38" s="162"/>
      <c r="T38" s="162"/>
      <c r="U38" s="162"/>
      <c r="V38" s="162"/>
      <c r="X38"/>
      <c r="Y38"/>
    </row>
    <row r="39" spans="1:25" s="2" customFormat="1" ht="12" thickBot="1" x14ac:dyDescent="0.25">
      <c r="A39" s="49" t="s">
        <v>261</v>
      </c>
      <c r="B39" s="162"/>
      <c r="C39" s="162"/>
      <c r="D39" s="162"/>
      <c r="E39" s="162"/>
      <c r="F39" s="162"/>
      <c r="G39" s="162"/>
      <c r="H39" s="162"/>
      <c r="I39" s="162"/>
      <c r="J39" s="162"/>
      <c r="K39" s="162"/>
      <c r="L39" s="162"/>
      <c r="M39" s="162"/>
      <c r="N39" s="162"/>
      <c r="O39" s="162"/>
      <c r="P39" s="162"/>
      <c r="Q39" s="162"/>
      <c r="R39" s="162"/>
      <c r="S39" s="162"/>
      <c r="T39" s="162"/>
      <c r="U39" s="162"/>
      <c r="V39" s="162"/>
      <c r="X39"/>
      <c r="Y39"/>
    </row>
    <row r="40" spans="1:25" s="2" customFormat="1" ht="12" thickBot="1" x14ac:dyDescent="0.25">
      <c r="A40" s="218" t="s">
        <v>262</v>
      </c>
      <c r="B40" s="223">
        <f>SUM(B36:B39)</f>
        <v>1296040.97</v>
      </c>
      <c r="C40" s="223">
        <f>SUM(C36:C39)</f>
        <v>187095</v>
      </c>
      <c r="D40" s="223">
        <f t="shared" ref="D40:V40" si="8">SUM(D36:D39)</f>
        <v>195399</v>
      </c>
      <c r="E40" s="223">
        <f t="shared" si="8"/>
        <v>165194</v>
      </c>
      <c r="F40" s="223">
        <f t="shared" si="8"/>
        <v>0</v>
      </c>
      <c r="G40" s="223">
        <f t="shared" si="8"/>
        <v>0</v>
      </c>
      <c r="H40" s="223">
        <f t="shared" si="8"/>
        <v>0</v>
      </c>
      <c r="I40" s="223">
        <f t="shared" si="8"/>
        <v>0</v>
      </c>
      <c r="J40" s="223">
        <f t="shared" si="8"/>
        <v>0</v>
      </c>
      <c r="K40" s="223">
        <f t="shared" si="8"/>
        <v>0</v>
      </c>
      <c r="L40" s="223">
        <f t="shared" si="8"/>
        <v>0</v>
      </c>
      <c r="M40" s="223">
        <f t="shared" si="8"/>
        <v>0</v>
      </c>
      <c r="N40" s="223">
        <f t="shared" si="8"/>
        <v>0</v>
      </c>
      <c r="O40" s="223">
        <f t="shared" si="8"/>
        <v>0</v>
      </c>
      <c r="P40" s="223">
        <f t="shared" si="8"/>
        <v>0</v>
      </c>
      <c r="Q40" s="223">
        <f t="shared" si="8"/>
        <v>0</v>
      </c>
      <c r="R40" s="223">
        <f t="shared" si="8"/>
        <v>0</v>
      </c>
      <c r="S40" s="223">
        <f t="shared" si="8"/>
        <v>0</v>
      </c>
      <c r="T40" s="223">
        <f t="shared" si="8"/>
        <v>0</v>
      </c>
      <c r="U40" s="223">
        <f t="shared" si="8"/>
        <v>0</v>
      </c>
      <c r="V40" s="223">
        <f t="shared" si="8"/>
        <v>0</v>
      </c>
      <c r="X40"/>
      <c r="Y40"/>
    </row>
    <row r="41" spans="1:25" s="2" customFormat="1" ht="12" thickBot="1" x14ac:dyDescent="0.25">
      <c r="A41" s="211" t="s">
        <v>223</v>
      </c>
      <c r="B41" s="277">
        <f t="shared" ref="B41:V41" si="9">B9*365.25</f>
        <v>2556.75</v>
      </c>
      <c r="C41" s="277">
        <f t="shared" si="9"/>
        <v>4748.25</v>
      </c>
      <c r="D41" s="277">
        <f t="shared" si="9"/>
        <v>2191.5</v>
      </c>
      <c r="E41" s="277">
        <f>E9*365.25</f>
        <v>2191.5</v>
      </c>
      <c r="F41" s="277">
        <f t="shared" si="9"/>
        <v>5478.75</v>
      </c>
      <c r="G41" s="277">
        <f t="shared" si="9"/>
        <v>0</v>
      </c>
      <c r="H41" s="277">
        <f t="shared" si="9"/>
        <v>0</v>
      </c>
      <c r="I41" s="277">
        <f t="shared" si="9"/>
        <v>0</v>
      </c>
      <c r="J41" s="277">
        <f t="shared" si="9"/>
        <v>0</v>
      </c>
      <c r="K41" s="277">
        <f t="shared" si="9"/>
        <v>0</v>
      </c>
      <c r="L41" s="277">
        <f t="shared" si="9"/>
        <v>0</v>
      </c>
      <c r="M41" s="277">
        <f t="shared" si="9"/>
        <v>0</v>
      </c>
      <c r="N41" s="277">
        <f t="shared" si="9"/>
        <v>0</v>
      </c>
      <c r="O41" s="277">
        <f t="shared" si="9"/>
        <v>0</v>
      </c>
      <c r="P41" s="277">
        <f t="shared" si="9"/>
        <v>0</v>
      </c>
      <c r="Q41" s="277">
        <f t="shared" si="9"/>
        <v>0</v>
      </c>
      <c r="R41" s="277">
        <f t="shared" si="9"/>
        <v>0</v>
      </c>
      <c r="S41" s="277">
        <f t="shared" si="9"/>
        <v>0</v>
      </c>
      <c r="T41" s="277">
        <f t="shared" si="9"/>
        <v>0</v>
      </c>
      <c r="U41" s="277">
        <f t="shared" si="9"/>
        <v>0</v>
      </c>
      <c r="V41" s="277">
        <f t="shared" si="9"/>
        <v>0</v>
      </c>
      <c r="X41"/>
      <c r="Y41"/>
    </row>
    <row r="42" spans="1:25" s="2" customFormat="1" ht="12" thickBot="1" x14ac:dyDescent="0.25">
      <c r="A42" s="211" t="s">
        <v>263</v>
      </c>
      <c r="B42" s="57">
        <f t="shared" ref="B42:V42" si="10">IFERROR(B40/B41,0)</f>
        <v>506.90954140999315</v>
      </c>
      <c r="C42" s="57">
        <f t="shared" si="10"/>
        <v>39.402937924498502</v>
      </c>
      <c r="D42" s="57">
        <f t="shared" si="10"/>
        <v>89.162217659137582</v>
      </c>
      <c r="E42" s="57">
        <f>IFERROR(E40/E41,0)</f>
        <v>75.379420488250062</v>
      </c>
      <c r="F42" s="57">
        <f t="shared" si="10"/>
        <v>0</v>
      </c>
      <c r="G42" s="57">
        <f t="shared" si="10"/>
        <v>0</v>
      </c>
      <c r="H42" s="57">
        <f t="shared" si="10"/>
        <v>0</v>
      </c>
      <c r="I42" s="57">
        <f t="shared" si="10"/>
        <v>0</v>
      </c>
      <c r="J42" s="57">
        <f t="shared" si="10"/>
        <v>0</v>
      </c>
      <c r="K42" s="57">
        <f t="shared" si="10"/>
        <v>0</v>
      </c>
      <c r="L42" s="57">
        <f t="shared" si="10"/>
        <v>0</v>
      </c>
      <c r="M42" s="57">
        <f t="shared" si="10"/>
        <v>0</v>
      </c>
      <c r="N42" s="57">
        <f t="shared" si="10"/>
        <v>0</v>
      </c>
      <c r="O42" s="57">
        <f t="shared" si="10"/>
        <v>0</v>
      </c>
      <c r="P42" s="57">
        <f t="shared" si="10"/>
        <v>0</v>
      </c>
      <c r="Q42" s="57">
        <f t="shared" si="10"/>
        <v>0</v>
      </c>
      <c r="R42" s="57">
        <f t="shared" si="10"/>
        <v>0</v>
      </c>
      <c r="S42" s="57">
        <f t="shared" si="10"/>
        <v>0</v>
      </c>
      <c r="T42" s="57">
        <f t="shared" si="10"/>
        <v>0</v>
      </c>
      <c r="U42" s="57">
        <f t="shared" si="10"/>
        <v>0</v>
      </c>
      <c r="V42" s="57">
        <f t="shared" si="10"/>
        <v>0</v>
      </c>
      <c r="X42"/>
      <c r="Y42"/>
    </row>
    <row r="43" spans="1:25" s="2" customFormat="1" ht="11.4" x14ac:dyDescent="0.2">
      <c r="A43" s="215"/>
      <c r="B43" s="215"/>
      <c r="C43" s="215"/>
      <c r="D43" s="215"/>
      <c r="E43" s="215"/>
      <c r="F43" s="215"/>
      <c r="G43" s="215"/>
      <c r="H43" s="215"/>
      <c r="I43" s="215"/>
      <c r="J43" s="215"/>
      <c r="K43" s="215"/>
      <c r="L43" s="215"/>
      <c r="M43" s="215"/>
      <c r="N43" s="215"/>
      <c r="O43" s="215"/>
      <c r="P43" s="215"/>
      <c r="Q43" s="215"/>
      <c r="R43" s="215"/>
      <c r="S43" s="215"/>
      <c r="T43" s="215"/>
      <c r="U43" s="215"/>
      <c r="V43" s="215"/>
      <c r="X43"/>
      <c r="Y43"/>
    </row>
    <row r="44" spans="1:25" ht="11.4" x14ac:dyDescent="0.2">
      <c r="A44" s="84" t="s">
        <v>264</v>
      </c>
    </row>
    <row r="46" spans="1:25" ht="12" thickBot="1" x14ac:dyDescent="0.25">
      <c r="A46" s="52" t="s">
        <v>226</v>
      </c>
    </row>
    <row r="47" spans="1:25" ht="12" thickBot="1" x14ac:dyDescent="0.25">
      <c r="A47" s="55">
        <v>2028</v>
      </c>
      <c r="B47" s="56">
        <f t="array" ref="B47">IF(AND($A47&gt;YEAR(B$81),$A47&lt;YEAR(B$82)),(DATE($A47,12,31)-DATE($A47,1,0))*B$42,IF(AND($A47=YEAR(B$81),$A47=YEAR(B$82)),(B$82-B$81)*B$42,IF($A47=YEAR(B$81),(1+DATE(YEAR(B$81),12,31)-B$81)*B$42,IF($A47=YEAR(B$82),(B$82-DATE(YEAR(B$82),1,1))*B$42,0))))</f>
        <v>85667.712498288849</v>
      </c>
      <c r="C47" s="56">
        <f t="array" ref="C47">IF(AND($A47&gt;YEAR(C$81),$A47&lt;YEAR(C$82)),(DATE($A47,12,31)-DATE($A47,1,0))*C$42,IF(AND($A47=YEAR(C$81),$A47=YEAR(C$82)),(C$82-C$81)*C$42,IF($A47=YEAR(C$81),(1+DATE(YEAR(C$81),12,31)-C$81)*C$42,IF($A47=YEAR(C$82),(C$82-DATE(YEAR(C$82),1,1))*C$42,0))))</f>
        <v>6659.0965092402466</v>
      </c>
      <c r="D47" s="56">
        <f t="array" ref="D47">IF(AND($A47&gt;YEAR(D$81),$A47&lt;YEAR(D$82)),(DATE($A47,12,31)-DATE($A47,1,0))*D$42,IF(AND($A47=YEAR(D$81),$A47=YEAR(D$82)),(D$82-D$81)*D$42,IF($A47=YEAR(D$81),(1+DATE(YEAR(D$81),12,31)-D$81)*D$42,IF($A47=YEAR(D$82),(D$82-DATE(YEAR(D$82),1,1))*D$42,0))))</f>
        <v>15068.414784394252</v>
      </c>
      <c r="E47" s="56">
        <f t="array" ref="E47">IF(AND($A47&gt;YEAR(E$81),$A47&lt;YEAR(E$82)),(DATE($A47,12,31)-DATE($A47,1,0))*E$42,IF(AND($A47=YEAR(E$81),$A47=YEAR(E$82)),(E$82-E$81)*E$42,IF($A47=YEAR(E$81),(1+DATE(YEAR(E$81),12,31)-E$81)*E$42,IF($A47=YEAR(E$82),(E$82-DATE(YEAR(E$82),1,1))*E$42,0))))</f>
        <v>12739.122062514261</v>
      </c>
      <c r="F47" s="56">
        <f t="array" ref="F47">IF(AND($A47&gt;YEAR(F$81),$A47&lt;YEAR(F$82)),(DATE($A47,12,31)-DATE($A47,1,0))*F$42,IF(AND($A47=YEAR(F$81),$A47=YEAR(F$82)),(F$82-F$81)*F$42,IF($A47=YEAR(F$81),(1+DATE(YEAR(F$81),12,31)-F$81)*F$42,IF($A47=YEAR(F$82),(F$82-DATE(YEAR(F$82),1,1))*F$42,0))))</f>
        <v>0</v>
      </c>
      <c r="G47" s="56">
        <f t="array" ref="G47">IF(AND($A47&gt;YEAR(G$81),$A47&lt;YEAR(G$82)),(DATE($A47,12,31)-DATE($A47,1,0))*G$42,IF(AND($A47=YEAR(G$81),$A47=YEAR(G$82)),(G$82-G$81)*G$42,IF($A47=YEAR(G$81),(1+DATE(YEAR(G$81),12,31)-G$81)*G$42,IF($A47=YEAR(G$82),(G$82-DATE(YEAR(G$82),1,1))*G$42,0))))</f>
        <v>0</v>
      </c>
      <c r="H47" s="56">
        <f t="array" ref="H47">IF(AND($A47&gt;YEAR(H$81),$A47&lt;YEAR(H$82)),(DATE($A47,12,31)-DATE($A47,1,0))*H$42,IF(AND($A47=YEAR(H$81),$A47=YEAR(H$82)),(H$82-H$81)*H$42,IF($A47=YEAR(H$81),(1+DATE(YEAR(H$81),12,31)-H$81)*H$42,IF($A47=YEAR(H$82),(H$82-DATE(YEAR(H$82),1,1))*H$42,0))))</f>
        <v>0</v>
      </c>
      <c r="I47" s="56">
        <f t="array" ref="I47">IF(AND($A47&gt;YEAR(I$81),$A47&lt;YEAR(I$82)),(DATE($A47,12,31)-DATE($A47,1,0))*I$42,IF(AND($A47=YEAR(I$81),$A47=YEAR(I$82)),(I$82-I$81)*I$42,IF($A47=YEAR(I$81),(1+DATE(YEAR(I$81),12,31)-I$81)*I$42,IF($A47=YEAR(I$82),(I$82-DATE(YEAR(I$82),1,1))*I$42,0))))</f>
        <v>0</v>
      </c>
      <c r="J47" s="56">
        <f t="array" ref="J47">IF(AND($A47&gt;YEAR(J$81),$A47&lt;YEAR(J$82)),(DATE($A47,12,31)-DATE($A47,1,0))*J$42,IF(AND($A47=YEAR(J$81),$A47=YEAR(J$82)),(J$82-J$81)*J$42,IF($A47=YEAR(J$81),(1+DATE(YEAR(J$81),12,31)-J$81)*J$42,IF($A47=YEAR(J$82),(J$82-DATE(YEAR(J$82),1,1))*J$42,0))))</f>
        <v>0</v>
      </c>
      <c r="K47" s="56">
        <f t="array" ref="K47">IF(AND($A47&gt;YEAR(K$81),$A47&lt;YEAR(K$82)),(DATE($A47,12,31)-DATE($A47,1,0))*K$42,IF(AND($A47=YEAR(K$81),$A47=YEAR(K$82)),(K$82-K$81)*K$42,IF($A47=YEAR(K$81),(1+DATE(YEAR(K$81),12,31)-K$81)*K$42,IF($A47=YEAR(K$82),(K$82-DATE(YEAR(K$82),1,1))*K$42,0))))</f>
        <v>0</v>
      </c>
      <c r="L47" s="56">
        <f t="array" ref="L47">IF(AND($A47&gt;YEAR(L$81),$A47&lt;YEAR(L$82)),(DATE($A47,12,31)-DATE($A47,1,0))*L$42,IF(AND($A47=YEAR(L$81),$A47=YEAR(L$82)),(L$82-L$81)*L$42,IF($A47=YEAR(L$81),(1+DATE(YEAR(L$81),12,31)-L$81)*L$42,IF($A47=YEAR(L$82),(L$82-DATE(YEAR(L$82),1,1))*L$42,0))))</f>
        <v>0</v>
      </c>
      <c r="M47" s="56">
        <f t="array" ref="M47">IF(AND($A47&gt;YEAR(M$81),$A47&lt;YEAR(M$82)),(DATE($A47,12,31)-DATE($A47,1,0))*M$42,IF(AND($A47=YEAR(M$81),$A47=YEAR(M$82)),(M$82-M$81)*M$42,IF($A47=YEAR(M$81),(1+DATE(YEAR(M$81),12,31)-M$81)*M$42,IF($A47=YEAR(M$82),(M$82-DATE(YEAR(M$82),1,1))*M$42,0))))</f>
        <v>0</v>
      </c>
      <c r="N47" s="56">
        <f t="array" ref="N47">IF(AND($A47&gt;YEAR(N$81),$A47&lt;YEAR(N$82)),(DATE($A47,12,31)-DATE($A47,1,0))*N$42,IF(AND($A47=YEAR(N$81),$A47=YEAR(N$82)),(N$82-N$81)*N$42,IF($A47=YEAR(N$81),(1+DATE(YEAR(N$81),12,31)-N$81)*N$42,IF($A47=YEAR(N$82),(N$82-DATE(YEAR(N$82),1,1))*N$42,0))))</f>
        <v>0</v>
      </c>
      <c r="O47" s="56">
        <f t="array" ref="O47">IF(AND($A47&gt;YEAR(O$81),$A47&lt;YEAR(O$82)),(DATE($A47,12,31)-DATE($A47,1,0))*O$42,IF(AND($A47=YEAR(O$81),$A47=YEAR(O$82)),(O$82-O$81)*O$42,IF($A47=YEAR(O$81),(1+DATE(YEAR(O$81),12,31)-O$81)*O$42,IF($A47=YEAR(O$82),(O$82-DATE(YEAR(O$82),1,1))*O$42,0))))</f>
        <v>0</v>
      </c>
      <c r="P47" s="56">
        <f t="array" ref="P47">IF(AND($A47&gt;YEAR(P$81),$A47&lt;YEAR(P$82)),(DATE($A47,12,31)-DATE($A47,1,0))*P$42,IF(AND($A47=YEAR(P$81),$A47=YEAR(P$82)),(P$82-P$81)*P$42,IF($A47=YEAR(P$81),(1+DATE(YEAR(P$81),12,31)-P$81)*P$42,IF($A47=YEAR(P$82),(P$82-DATE(YEAR(P$82),1,1))*P$42,0))))</f>
        <v>0</v>
      </c>
      <c r="Q47" s="56">
        <f t="array" ref="Q47">IF(AND($A47&gt;YEAR(Q$81),$A47&lt;YEAR(Q$82)),(DATE($A47,12,31)-DATE($A47,1,0))*Q$42,IF(AND($A47=YEAR(Q$81),$A47=YEAR(Q$82)),(Q$82-Q$81)*Q$42,IF($A47=YEAR(Q$81),(1+DATE(YEAR(Q$81),12,31)-Q$81)*Q$42,IF($A47=YEAR(Q$82),(Q$82-DATE(YEAR(Q$82),1,1))*Q$42,0))))</f>
        <v>0</v>
      </c>
      <c r="R47" s="56">
        <f t="array" ref="R47">IF(AND($A47&gt;YEAR(R$81),$A47&lt;YEAR(R$82)),(DATE($A47,12,31)-DATE($A47,1,0))*R$42,IF(AND($A47=YEAR(R$81),$A47=YEAR(R$82)),(R$82-R$81)*R$42,IF($A47=YEAR(R$81),(1+DATE(YEAR(R$81),12,31)-R$81)*R$42,IF($A47=YEAR(R$82),(R$82-DATE(YEAR(R$82),1,1))*R$42,0))))</f>
        <v>0</v>
      </c>
      <c r="S47" s="56">
        <f t="array" ref="S47">IF(AND($A47&gt;YEAR(S$81),$A47&lt;YEAR(S$82)),(DATE($A47,12,31)-DATE($A47,1,0))*S$42,IF(AND($A47=YEAR(S$81),$A47=YEAR(S$82)),(S$82-S$81)*S$42,IF($A47=YEAR(S$81),(1+DATE(YEAR(S$81),12,31)-S$81)*S$42,IF($A47=YEAR(S$82),(S$82-DATE(YEAR(S$82),1,1))*S$42,0))))</f>
        <v>0</v>
      </c>
      <c r="T47" s="56">
        <f t="array" ref="T47">IF(AND($A47&gt;YEAR(T$81),$A47&lt;YEAR(T$82)),(DATE($A47,12,31)-DATE($A47,1,0))*T$42,IF(AND($A47=YEAR(T$81),$A47=YEAR(T$82)),(T$82-T$81)*T$42,IF($A47=YEAR(T$81),(1+DATE(YEAR(T$81),12,31)-T$81)*T$42,IF($A47=YEAR(T$82),(T$82-DATE(YEAR(T$82),1,1))*T$42,0))))</f>
        <v>0</v>
      </c>
      <c r="U47" s="56">
        <f t="array" ref="U47">IF(AND($A47&gt;YEAR(U$81),$A47&lt;YEAR(U$82)),(DATE($A47,12,31)-DATE($A47,1,0))*U$42,IF(AND($A47=YEAR(U$81),$A47=YEAR(U$82)),(U$82-U$81)*U$42,IF($A47=YEAR(U$81),(1+DATE(YEAR(U$81),12,31)-U$81)*U$42,IF($A47=YEAR(U$82),(U$82-DATE(YEAR(U$82),1,1))*U$42,0))))</f>
        <v>0</v>
      </c>
      <c r="V47" s="56">
        <f t="array" ref="V47">IF(AND($A47&gt;YEAR(V$81),$A47&lt;YEAR(V$82)),(DATE($A47,12,31)-DATE($A47,1,0))*V$42,IF(AND($A47=YEAR(V$81),$A47=YEAR(V$82)),(V$82-V$81)*V$42,IF($A47=YEAR(V$81),(1+DATE(YEAR(V$81),12,31)-V$81)*V$42,IF($A47=YEAR(V$82),(V$82-DATE(YEAR(V$82),1,1))*V$42,0))))</f>
        <v>0</v>
      </c>
      <c r="W47" s="99"/>
    </row>
    <row r="48" spans="1:25" ht="12" thickBot="1" x14ac:dyDescent="0.25">
      <c r="A48" s="55">
        <v>2029</v>
      </c>
      <c r="B48" s="56">
        <f t="array" ref="B48">IF(AND($A48&gt;YEAR(B$81),$A48&lt;YEAR(B$82)),(DATE($A48,12,31)-DATE($A48,1,0))*B$42,IF(AND($A48=YEAR(B$81),$A48=YEAR(B$82)),(B$82-B$81)*B$42,IF($A48=YEAR(B$81),(1+DATE(YEAR(B$81),12,31)-B$81)*B$42,IF($A48=YEAR(B$82),(B$82-DATE(YEAR(B$82),1,1))*B$42,0))))</f>
        <v>0</v>
      </c>
      <c r="C48" s="56">
        <f t="array" ref="C48">IF(AND($A48&gt;YEAR(C$81),$A48&lt;YEAR(C$82)),(DATE($A48,12,31)-DATE($A48,1,0))*C$42,IF(AND($A48=YEAR(C$81),$A48=YEAR(C$82)),(C$82-C$81)*C$42,IF($A48=YEAR(C$81),(1+DATE(YEAR(C$81),12,31)-C$81)*C$42,IF($A48=YEAR(C$82),(C$82-DATE(YEAR(C$82),1,1))*C$42,0))))</f>
        <v>0</v>
      </c>
      <c r="D48" s="56">
        <f t="array" ref="D48">IF(AND($A48&gt;YEAR(D$81),$A48&lt;YEAR(D$82)),(DATE($A48,12,31)-DATE($A48,1,0))*D$42,IF(AND($A48=YEAR(D$81),$A48=YEAR(D$82)),(D$82-D$81)*D$42,IF($A48=YEAR(D$81),(1+DATE(YEAR(D$81),12,31)-D$81)*D$42,IF($A48=YEAR(D$82),(D$82-DATE(YEAR(D$82),1,1))*D$42,0))))</f>
        <v>0</v>
      </c>
      <c r="E48" s="56">
        <f t="array" ref="E48">IF(AND($A48&gt;YEAR(E$81),$A48&lt;YEAR(E$82)),(DATE($A48,12,31)-DATE($A48,1,0))*E$42,IF(AND($A48=YEAR(E$81),$A48=YEAR(E$82)),(E$82-E$81)*E$42,IF($A48=YEAR(E$81),(1+DATE(YEAR(E$81),12,31)-E$81)*E$42,IF($A48=YEAR(E$82),(E$82-DATE(YEAR(E$82),1,1))*E$42,0))))</f>
        <v>27513.488478211271</v>
      </c>
      <c r="F48" s="56">
        <f t="array" ref="F48">IF(AND($A48&gt;YEAR(F$81),$A48&lt;YEAR(F$82)),(DATE($A48,12,31)-DATE($A48,1,0))*F$42,IF(AND($A48=YEAR(F$81),$A48=YEAR(F$82)),(F$82-F$81)*F$42,IF($A48=YEAR(F$81),(1+DATE(YEAR(F$81),12,31)-F$81)*F$42,IF($A48=YEAR(F$82),(F$82-DATE(YEAR(F$82),1,1))*F$42,0))))</f>
        <v>0</v>
      </c>
      <c r="G48" s="56">
        <f t="array" ref="G48">IF(AND($A48&gt;YEAR(G$81),$A48&lt;YEAR(G$82)),(DATE($A48,12,31)-DATE($A48,1,0))*G$42,IF(AND($A48=YEAR(G$81),$A48=YEAR(G$82)),(G$82-G$81)*G$42,IF($A48=YEAR(G$81),(1+DATE(YEAR(G$81),12,31)-G$81)*G$42,IF($A48=YEAR(G$82),(G$82-DATE(YEAR(G$82),1,1))*G$42,0))))</f>
        <v>0</v>
      </c>
      <c r="H48" s="56">
        <f t="array" ref="H48">IF(AND($A48&gt;YEAR(H$81),$A48&lt;YEAR(H$82)),(DATE($A48,12,31)-DATE($A48,1,0))*H$42,IF(AND($A48=YEAR(H$81),$A48=YEAR(H$82)),(H$82-H$81)*H$42,IF($A48=YEAR(H$81),(1+DATE(YEAR(H$81),12,31)-H$81)*H$42,IF($A48=YEAR(H$82),(H$82-DATE(YEAR(H$82),1,1))*H$42,0))))</f>
        <v>0</v>
      </c>
      <c r="I48" s="56">
        <f t="array" ref="I48">IF(AND($A48&gt;YEAR(I$81),$A48&lt;YEAR(I$82)),(DATE($A48,12,31)-DATE($A48,1,0))*I$42,IF(AND($A48=YEAR(I$81),$A48=YEAR(I$82)),(I$82-I$81)*I$42,IF($A48=YEAR(I$81),(1+DATE(YEAR(I$81),12,31)-I$81)*I$42,IF($A48=YEAR(I$82),(I$82-DATE(YEAR(I$82),1,1))*I$42,0))))</f>
        <v>0</v>
      </c>
      <c r="J48" s="56">
        <f t="array" ref="J48">IF(AND($A48&gt;YEAR(J$81),$A48&lt;YEAR(J$82)),(DATE($A48,12,31)-DATE($A48,1,0))*J$42,IF(AND($A48=YEAR(J$81),$A48=YEAR(J$82)),(J$82-J$81)*J$42,IF($A48=YEAR(J$81),(1+DATE(YEAR(J$81),12,31)-J$81)*J$42,IF($A48=YEAR(J$82),(J$82-DATE(YEAR(J$82),1,1))*J$42,0))))</f>
        <v>0</v>
      </c>
      <c r="K48" s="56">
        <f t="array" ref="K48">IF(AND($A48&gt;YEAR(K$81),$A48&lt;YEAR(K$82)),(DATE($A48,12,31)-DATE($A48,1,0))*K$42,IF(AND($A48=YEAR(K$81),$A48=YEAR(K$82)),(K$82-K$81)*K$42,IF($A48=YEAR(K$81),(1+DATE(YEAR(K$81),12,31)-K$81)*K$42,IF($A48=YEAR(K$82),(K$82-DATE(YEAR(K$82),1,1))*K$42,0))))</f>
        <v>0</v>
      </c>
      <c r="L48" s="56">
        <f t="array" ref="L48">IF(AND($A48&gt;YEAR(L$81),$A48&lt;YEAR(L$82)),(DATE($A48,12,31)-DATE($A48,1,0))*L$42,IF(AND($A48=YEAR(L$81),$A48=YEAR(L$82)),(L$82-L$81)*L$42,IF($A48=YEAR(L$81),(1+DATE(YEAR(L$81),12,31)-L$81)*L$42,IF($A48=YEAR(L$82),(L$82-DATE(YEAR(L$82),1,1))*L$42,0))))</f>
        <v>0</v>
      </c>
      <c r="M48" s="56">
        <f t="array" ref="M48">IF(AND($A48&gt;YEAR(M$81),$A48&lt;YEAR(M$82)),(DATE($A48,12,31)-DATE($A48,1,0))*M$42,IF(AND($A48=YEAR(M$81),$A48=YEAR(M$82)),(M$82-M$81)*M$42,IF($A48=YEAR(M$81),(1+DATE(YEAR(M$81),12,31)-M$81)*M$42,IF($A48=YEAR(M$82),(M$82-DATE(YEAR(M$82),1,1))*M$42,0))))</f>
        <v>0</v>
      </c>
      <c r="N48" s="56">
        <f t="array" ref="N48">IF(AND($A48&gt;YEAR(N$81),$A48&lt;YEAR(N$82)),(DATE($A48,12,31)-DATE($A48,1,0))*N$42,IF(AND($A48=YEAR(N$81),$A48=YEAR(N$82)),(N$82-N$81)*N$42,IF($A48=YEAR(N$81),(1+DATE(YEAR(N$81),12,31)-N$81)*N$42,IF($A48=YEAR(N$82),(N$82-DATE(YEAR(N$82),1,1))*N$42,0))))</f>
        <v>0</v>
      </c>
      <c r="O48" s="56">
        <f t="array" ref="O48">IF(AND($A48&gt;YEAR(O$81),$A48&lt;YEAR(O$82)),(DATE($A48,12,31)-DATE($A48,1,0))*O$42,IF(AND($A48=YEAR(O$81),$A48=YEAR(O$82)),(O$82-O$81)*O$42,IF($A48=YEAR(O$81),(1+DATE(YEAR(O$81),12,31)-O$81)*O$42,IF($A48=YEAR(O$82),(O$82-DATE(YEAR(O$82),1,1))*O$42,0))))</f>
        <v>0</v>
      </c>
      <c r="P48" s="56">
        <f t="array" ref="P48">IF(AND($A48&gt;YEAR(P$81),$A48&lt;YEAR(P$82)),(DATE($A48,12,31)-DATE($A48,1,0))*P$42,IF(AND($A48=YEAR(P$81),$A48=YEAR(P$82)),(P$82-P$81)*P$42,IF($A48=YEAR(P$81),(1+DATE(YEAR(P$81),12,31)-P$81)*P$42,IF($A48=YEAR(P$82),(P$82-DATE(YEAR(P$82),1,1))*P$42,0))))</f>
        <v>0</v>
      </c>
      <c r="Q48" s="56">
        <f t="array" ref="Q48">IF(AND($A48&gt;YEAR(Q$81),$A48&lt;YEAR(Q$82)),(DATE($A48,12,31)-DATE($A48,1,0))*Q$42,IF(AND($A48=YEAR(Q$81),$A48=YEAR(Q$82)),(Q$82-Q$81)*Q$42,IF($A48=YEAR(Q$81),(1+DATE(YEAR(Q$81),12,31)-Q$81)*Q$42,IF($A48=YEAR(Q$82),(Q$82-DATE(YEAR(Q$82),1,1))*Q$42,0))))</f>
        <v>0</v>
      </c>
      <c r="R48" s="56">
        <f t="array" ref="R48">IF(AND($A48&gt;YEAR(R$81),$A48&lt;YEAR(R$82)),(DATE($A48,12,31)-DATE($A48,1,0))*R$42,IF(AND($A48=YEAR(R$81),$A48=YEAR(R$82)),(R$82-R$81)*R$42,IF($A48=YEAR(R$81),(1+DATE(YEAR(R$81),12,31)-R$81)*R$42,IF($A48=YEAR(R$82),(R$82-DATE(YEAR(R$82),1,1))*R$42,0))))</f>
        <v>0</v>
      </c>
      <c r="S48" s="56">
        <f t="array" ref="S48">IF(AND($A48&gt;YEAR(S$81),$A48&lt;YEAR(S$82)),(DATE($A48,12,31)-DATE($A48,1,0))*S$42,IF(AND($A48=YEAR(S$81),$A48=YEAR(S$82)),(S$82-S$81)*S$42,IF($A48=YEAR(S$81),(1+DATE(YEAR(S$81),12,31)-S$81)*S$42,IF($A48=YEAR(S$82),(S$82-DATE(YEAR(S$82),1,1))*S$42,0))))</f>
        <v>0</v>
      </c>
      <c r="T48" s="56">
        <f t="array" ref="T48">IF(AND($A48&gt;YEAR(T$81),$A48&lt;YEAR(T$82)),(DATE($A48,12,31)-DATE($A48,1,0))*T$42,IF(AND($A48=YEAR(T$81),$A48=YEAR(T$82)),(T$82-T$81)*T$42,IF($A48=YEAR(T$81),(1+DATE(YEAR(T$81),12,31)-T$81)*T$42,IF($A48=YEAR(T$82),(T$82-DATE(YEAR(T$82),1,1))*T$42,0))))</f>
        <v>0</v>
      </c>
      <c r="U48" s="56">
        <f t="array" ref="U48">IF(AND($A48&gt;YEAR(U$81),$A48&lt;YEAR(U$82)),(DATE($A48,12,31)-DATE($A48,1,0))*U$42,IF(AND($A48=YEAR(U$81),$A48=YEAR(U$82)),(U$82-U$81)*U$42,IF($A48=YEAR(U$81),(1+DATE(YEAR(U$81),12,31)-U$81)*U$42,IF($A48=YEAR(U$82),(U$82-DATE(YEAR(U$82),1,1))*U$42,0))))</f>
        <v>0</v>
      </c>
      <c r="V48" s="56">
        <f t="array" ref="V48">IF(AND($A48&gt;YEAR(V$81),$A48&lt;YEAR(V$82)),(DATE($A48,12,31)-DATE($A48,1,0))*V$42,IF(AND($A48=YEAR(V$81),$A48=YEAR(V$82)),(V$82-V$81)*V$42,IF($A48=YEAR(V$81),(1+DATE(YEAR(V$81),12,31)-V$81)*V$42,IF($A48=YEAR(V$82),(V$82-DATE(YEAR(V$82),1,1))*V$42,0))))</f>
        <v>0</v>
      </c>
      <c r="W48" s="99"/>
    </row>
    <row r="49" spans="1:23" ht="12" thickBot="1" x14ac:dyDescent="0.25">
      <c r="A49" s="55">
        <v>2030</v>
      </c>
      <c r="B49" s="56">
        <f t="array" ref="B49">IF(AND($A49&gt;YEAR(B$81),$A49&lt;YEAR(B$82)),(DATE($A49,12,31)-DATE($A49,1,0))*B$42,IF(AND($A49=YEAR(B$81),$A49=YEAR(B$82)),(B$82-B$81)*B$42,IF($A49=YEAR(B$81),(1+DATE(YEAR(B$81),12,31)-B$81)*B$42,IF($A49=YEAR(B$82),(B$82-DATE(YEAR(B$82),1,1))*B$42,0))))</f>
        <v>0</v>
      </c>
      <c r="C49" s="56">
        <f t="array" ref="C49">IF(AND($A49&gt;YEAR(C$81),$A49&lt;YEAR(C$82)),(DATE($A49,12,31)-DATE($A49,1,0))*C$42,IF(AND($A49=YEAR(C$81),$A49=YEAR(C$82)),(C$82-C$81)*C$42,IF($A49=YEAR(C$81),(1+DATE(YEAR(C$81),12,31)-C$81)*C$42,IF($A49=YEAR(C$82),(C$82-DATE(YEAR(C$82),1,1))*C$42,0))))</f>
        <v>0</v>
      </c>
      <c r="D49" s="56">
        <f t="array" ref="D49">IF(AND($A49&gt;YEAR(D$81),$A49&lt;YEAR(D$82)),(DATE($A49,12,31)-DATE($A49,1,0))*D$42,IF(AND($A49=YEAR(D$81),$A49=YEAR(D$82)),(D$82-D$81)*D$42,IF($A49=YEAR(D$81),(1+DATE(YEAR(D$81),12,31)-D$81)*D$42,IF($A49=YEAR(D$82),(D$82-DATE(YEAR(D$82),1,1))*D$42,0))))</f>
        <v>0</v>
      </c>
      <c r="E49" s="56">
        <f t="array" ref="E49">IF(AND($A49&gt;YEAR(E$81),$A49&lt;YEAR(E$82)),(DATE($A49,12,31)-DATE($A49,1,0))*E$42,IF(AND($A49=YEAR(E$81),$A49=YEAR(E$82)),(E$82-E$81)*E$42,IF($A49=YEAR(E$81),(1+DATE(YEAR(E$81),12,31)-E$81)*E$42,IF($A49=YEAR(E$82),(E$82-DATE(YEAR(E$82),1,1))*E$42,0))))</f>
        <v>27513.488478211271</v>
      </c>
      <c r="F49" s="56">
        <f t="array" ref="F49">IF(AND($A49&gt;YEAR(F$81),$A49&lt;YEAR(F$82)),(DATE($A49,12,31)-DATE($A49,1,0))*F$42,IF(AND($A49=YEAR(F$81),$A49=YEAR(F$82)),(F$82-F$81)*F$42,IF($A49=YEAR(F$81),(1+DATE(YEAR(F$81),12,31)-F$81)*F$42,IF($A49=YEAR(F$82),(F$82-DATE(YEAR(F$82),1,1))*F$42,0))))</f>
        <v>0</v>
      </c>
      <c r="G49" s="56">
        <f t="array" ref="G49">IF(AND($A49&gt;YEAR(G$81),$A49&lt;YEAR(G$82)),(DATE($A49,12,31)-DATE($A49,1,0))*G$42,IF(AND($A49=YEAR(G$81),$A49=YEAR(G$82)),(G$82-G$81)*G$42,IF($A49=YEAR(G$81),(1+DATE(YEAR(G$81),12,31)-G$81)*G$42,IF($A49=YEAR(G$82),(G$82-DATE(YEAR(G$82),1,1))*G$42,0))))</f>
        <v>0</v>
      </c>
      <c r="H49" s="56">
        <f t="array" ref="H49">IF(AND($A49&gt;YEAR(H$81),$A49&lt;YEAR(H$82)),(DATE($A49,12,31)-DATE($A49,1,0))*H$42,IF(AND($A49=YEAR(H$81),$A49=YEAR(H$82)),(H$82-H$81)*H$42,IF($A49=YEAR(H$81),(1+DATE(YEAR(H$81),12,31)-H$81)*H$42,IF($A49=YEAR(H$82),(H$82-DATE(YEAR(H$82),1,1))*H$42,0))))</f>
        <v>0</v>
      </c>
      <c r="I49" s="56">
        <f t="array" ref="I49">IF(AND($A49&gt;YEAR(I$81),$A49&lt;YEAR(I$82)),(DATE($A49,12,31)-DATE($A49,1,0))*I$42,IF(AND($A49=YEAR(I$81),$A49=YEAR(I$82)),(I$82-I$81)*I$42,IF($A49=YEAR(I$81),(1+DATE(YEAR(I$81),12,31)-I$81)*I$42,IF($A49=YEAR(I$82),(I$82-DATE(YEAR(I$82),1,1))*I$42,0))))</f>
        <v>0</v>
      </c>
      <c r="J49" s="56">
        <f t="array" ref="J49">IF(AND($A49&gt;YEAR(J$81),$A49&lt;YEAR(J$82)),(DATE($A49,12,31)-DATE($A49,1,0))*J$42,IF(AND($A49=YEAR(J$81),$A49=YEAR(J$82)),(J$82-J$81)*J$42,IF($A49=YEAR(J$81),(1+DATE(YEAR(J$81),12,31)-J$81)*J$42,IF($A49=YEAR(J$82),(J$82-DATE(YEAR(J$82),1,1))*J$42,0))))</f>
        <v>0</v>
      </c>
      <c r="K49" s="56">
        <f t="array" ref="K49">IF(AND($A49&gt;YEAR(K$81),$A49&lt;YEAR(K$82)),(DATE($A49,12,31)-DATE($A49,1,0))*K$42,IF(AND($A49=YEAR(K$81),$A49=YEAR(K$82)),(K$82-K$81)*K$42,IF($A49=YEAR(K$81),(1+DATE(YEAR(K$81),12,31)-K$81)*K$42,IF($A49=YEAR(K$82),(K$82-DATE(YEAR(K$82),1,1))*K$42,0))))</f>
        <v>0</v>
      </c>
      <c r="L49" s="56">
        <f t="array" ref="L49">IF(AND($A49&gt;YEAR(L$81),$A49&lt;YEAR(L$82)),(DATE($A49,12,31)-DATE($A49,1,0))*L$42,IF(AND($A49=YEAR(L$81),$A49=YEAR(L$82)),(L$82-L$81)*L$42,IF($A49=YEAR(L$81),(1+DATE(YEAR(L$81),12,31)-L$81)*L$42,IF($A49=YEAR(L$82),(L$82-DATE(YEAR(L$82),1,1))*L$42,0))))</f>
        <v>0</v>
      </c>
      <c r="M49" s="56">
        <f t="array" ref="M49">IF(AND($A49&gt;YEAR(M$81),$A49&lt;YEAR(M$82)),(DATE($A49,12,31)-DATE($A49,1,0))*M$42,IF(AND($A49=YEAR(M$81),$A49=YEAR(M$82)),(M$82-M$81)*M$42,IF($A49=YEAR(M$81),(1+DATE(YEAR(M$81),12,31)-M$81)*M$42,IF($A49=YEAR(M$82),(M$82-DATE(YEAR(M$82),1,1))*M$42,0))))</f>
        <v>0</v>
      </c>
      <c r="N49" s="56">
        <f t="array" ref="N49">IF(AND($A49&gt;YEAR(N$81),$A49&lt;YEAR(N$82)),(DATE($A49,12,31)-DATE($A49,1,0))*N$42,IF(AND($A49=YEAR(N$81),$A49=YEAR(N$82)),(N$82-N$81)*N$42,IF($A49=YEAR(N$81),(1+DATE(YEAR(N$81),12,31)-N$81)*N$42,IF($A49=YEAR(N$82),(N$82-DATE(YEAR(N$82),1,1))*N$42,0))))</f>
        <v>0</v>
      </c>
      <c r="O49" s="56">
        <f t="array" ref="O49">IF(AND($A49&gt;YEAR(O$81),$A49&lt;YEAR(O$82)),(DATE($A49,12,31)-DATE($A49,1,0))*O$42,IF(AND($A49=YEAR(O$81),$A49=YEAR(O$82)),(O$82-O$81)*O$42,IF($A49=YEAR(O$81),(1+DATE(YEAR(O$81),12,31)-O$81)*O$42,IF($A49=YEAR(O$82),(O$82-DATE(YEAR(O$82),1,1))*O$42,0))))</f>
        <v>0</v>
      </c>
      <c r="P49" s="56">
        <f t="array" ref="P49">IF(AND($A49&gt;YEAR(P$81),$A49&lt;YEAR(P$82)),(DATE($A49,12,31)-DATE($A49,1,0))*P$42,IF(AND($A49=YEAR(P$81),$A49=YEAR(P$82)),(P$82-P$81)*P$42,IF($A49=YEAR(P$81),(1+DATE(YEAR(P$81),12,31)-P$81)*P$42,IF($A49=YEAR(P$82),(P$82-DATE(YEAR(P$82),1,1))*P$42,0))))</f>
        <v>0</v>
      </c>
      <c r="Q49" s="56">
        <f t="array" ref="Q49">IF(AND($A49&gt;YEAR(Q$81),$A49&lt;YEAR(Q$82)),(DATE($A49,12,31)-DATE($A49,1,0))*Q$42,IF(AND($A49=YEAR(Q$81),$A49=YEAR(Q$82)),(Q$82-Q$81)*Q$42,IF($A49=YEAR(Q$81),(1+DATE(YEAR(Q$81),12,31)-Q$81)*Q$42,IF($A49=YEAR(Q$82),(Q$82-DATE(YEAR(Q$82),1,1))*Q$42,0))))</f>
        <v>0</v>
      </c>
      <c r="R49" s="56">
        <f t="array" ref="R49">IF(AND($A49&gt;YEAR(R$81),$A49&lt;YEAR(R$82)),(DATE($A49,12,31)-DATE($A49,1,0))*R$42,IF(AND($A49=YEAR(R$81),$A49=YEAR(R$82)),(R$82-R$81)*R$42,IF($A49=YEAR(R$81),(1+DATE(YEAR(R$81),12,31)-R$81)*R$42,IF($A49=YEAR(R$82),(R$82-DATE(YEAR(R$82),1,1))*R$42,0))))</f>
        <v>0</v>
      </c>
      <c r="S49" s="56">
        <f t="array" ref="S49">IF(AND($A49&gt;YEAR(S$81),$A49&lt;YEAR(S$82)),(DATE($A49,12,31)-DATE($A49,1,0))*S$42,IF(AND($A49=YEAR(S$81),$A49=YEAR(S$82)),(S$82-S$81)*S$42,IF($A49=YEAR(S$81),(1+DATE(YEAR(S$81),12,31)-S$81)*S$42,IF($A49=YEAR(S$82),(S$82-DATE(YEAR(S$82),1,1))*S$42,0))))</f>
        <v>0</v>
      </c>
      <c r="T49" s="56">
        <f t="array" ref="T49">IF(AND($A49&gt;YEAR(T$81),$A49&lt;YEAR(T$82)),(DATE($A49,12,31)-DATE($A49,1,0))*T$42,IF(AND($A49=YEAR(T$81),$A49=YEAR(T$82)),(T$82-T$81)*T$42,IF($A49=YEAR(T$81),(1+DATE(YEAR(T$81),12,31)-T$81)*T$42,IF($A49=YEAR(T$82),(T$82-DATE(YEAR(T$82),1,1))*T$42,0))))</f>
        <v>0</v>
      </c>
      <c r="U49" s="56">
        <f t="array" ref="U49">IF(AND($A49&gt;YEAR(U$81),$A49&lt;YEAR(U$82)),(DATE($A49,12,31)-DATE($A49,1,0))*U$42,IF(AND($A49=YEAR(U$81),$A49=YEAR(U$82)),(U$82-U$81)*U$42,IF($A49=YEAR(U$81),(1+DATE(YEAR(U$81),12,31)-U$81)*U$42,IF($A49=YEAR(U$82),(U$82-DATE(YEAR(U$82),1,1))*U$42,0))))</f>
        <v>0</v>
      </c>
      <c r="V49" s="56">
        <f t="array" ref="V49">IF(AND($A49&gt;YEAR(V$81),$A49&lt;YEAR(V$82)),(DATE($A49,12,31)-DATE($A49,1,0))*V$42,IF(AND($A49=YEAR(V$81),$A49=YEAR(V$82)),(V$82-V$81)*V$42,IF($A49=YEAR(V$81),(1+DATE(YEAR(V$81),12,31)-V$81)*V$42,IF($A49=YEAR(V$82),(V$82-DATE(YEAR(V$82),1,1))*V$42,0))))</f>
        <v>0</v>
      </c>
      <c r="W49" s="99"/>
    </row>
    <row r="50" spans="1:23" ht="12" thickBot="1" x14ac:dyDescent="0.25">
      <c r="A50" s="55">
        <v>2031</v>
      </c>
      <c r="B50" s="56">
        <f t="array" ref="B50">IF(AND($A50&gt;YEAR(B$81),$A50&lt;YEAR(B$82)),(DATE($A50,12,31)-DATE($A50,1,0))*B$42,IF(AND($A50=YEAR(B$81),$A50=YEAR(B$82)),(B$82-B$81)*B$42,IF($A50=YEAR(B$81),(1+DATE(YEAR(B$81),12,31)-B$81)*B$42,IF($A50=YEAR(B$82),(B$82-DATE(YEAR(B$82),1,1))*B$42,0))))</f>
        <v>0</v>
      </c>
      <c r="C50" s="56">
        <f t="array" ref="C50">IF(AND($A50&gt;YEAR(C$81),$A50&lt;YEAR(C$82)),(DATE($A50,12,31)-DATE($A50,1,0))*C$42,IF(AND($A50=YEAR(C$81),$A50=YEAR(C$82)),(C$82-C$81)*C$42,IF($A50=YEAR(C$81),(1+DATE(YEAR(C$81),12,31)-C$81)*C$42,IF($A50=YEAR(C$82),(C$82-DATE(YEAR(C$82),1,1))*C$42,0))))</f>
        <v>0</v>
      </c>
      <c r="D50" s="56">
        <f t="array" ref="D50">IF(AND($A50&gt;YEAR(D$81),$A50&lt;YEAR(D$82)),(DATE($A50,12,31)-DATE($A50,1,0))*D$42,IF(AND($A50=YEAR(D$81),$A50=YEAR(D$82)),(D$82-D$81)*D$42,IF($A50=YEAR(D$81),(1+DATE(YEAR(D$81),12,31)-D$81)*D$42,IF($A50=YEAR(D$82),(D$82-DATE(YEAR(D$82),1,1))*D$42,0))))</f>
        <v>0</v>
      </c>
      <c r="E50" s="56">
        <f t="array" ref="E50">IF(AND($A50&gt;YEAR(E$81),$A50&lt;YEAR(E$82)),(DATE($A50,12,31)-DATE($A50,1,0))*E$42,IF(AND($A50=YEAR(E$81),$A50=YEAR(E$82)),(E$82-E$81)*E$42,IF($A50=YEAR(E$81),(1+DATE(YEAR(E$81),12,31)-E$81)*E$42,IF($A50=YEAR(E$82),(E$82-DATE(YEAR(E$82),1,1))*E$42,0))))</f>
        <v>27513.488478211271</v>
      </c>
      <c r="F50" s="56">
        <f t="array" ref="F50">IF(AND($A50&gt;YEAR(F$81),$A50&lt;YEAR(F$82)),(DATE($A50,12,31)-DATE($A50,1,0))*F$42,IF(AND($A50=YEAR(F$81),$A50=YEAR(F$82)),(F$82-F$81)*F$42,IF($A50=YEAR(F$81),(1+DATE(YEAR(F$81),12,31)-F$81)*F$42,IF($A50=YEAR(F$82),(F$82-DATE(YEAR(F$82),1,1))*F$42,0))))</f>
        <v>0</v>
      </c>
      <c r="G50" s="56">
        <f t="array" ref="G50">IF(AND($A50&gt;YEAR(G$81),$A50&lt;YEAR(G$82)),(DATE($A50,12,31)-DATE($A50,1,0))*G$42,IF(AND($A50=YEAR(G$81),$A50=YEAR(G$82)),(G$82-G$81)*G$42,IF($A50=YEAR(G$81),(1+DATE(YEAR(G$81),12,31)-G$81)*G$42,IF($A50=YEAR(G$82),(G$82-DATE(YEAR(G$82),1,1))*G$42,0))))</f>
        <v>0</v>
      </c>
      <c r="H50" s="56">
        <f t="array" ref="H50">IF(AND($A50&gt;YEAR(H$81),$A50&lt;YEAR(H$82)),(DATE($A50,12,31)-DATE($A50,1,0))*H$42,IF(AND($A50=YEAR(H$81),$A50=YEAR(H$82)),(H$82-H$81)*H$42,IF($A50=YEAR(H$81),(1+DATE(YEAR(H$81),12,31)-H$81)*H$42,IF($A50=YEAR(H$82),(H$82-DATE(YEAR(H$82),1,1))*H$42,0))))</f>
        <v>0</v>
      </c>
      <c r="I50" s="56">
        <f t="array" ref="I50">IF(AND($A50&gt;YEAR(I$81),$A50&lt;YEAR(I$82)),(DATE($A50,12,31)-DATE($A50,1,0))*I$42,IF(AND($A50=YEAR(I$81),$A50=YEAR(I$82)),(I$82-I$81)*I$42,IF($A50=YEAR(I$81),(1+DATE(YEAR(I$81),12,31)-I$81)*I$42,IF($A50=YEAR(I$82),(I$82-DATE(YEAR(I$82),1,1))*I$42,0))))</f>
        <v>0</v>
      </c>
      <c r="J50" s="56">
        <f t="array" ref="J50">IF(AND($A50&gt;YEAR(J$81),$A50&lt;YEAR(J$82)),(DATE($A50,12,31)-DATE($A50,1,0))*J$42,IF(AND($A50=YEAR(J$81),$A50=YEAR(J$82)),(J$82-J$81)*J$42,IF($A50=YEAR(J$81),(1+DATE(YEAR(J$81),12,31)-J$81)*J$42,IF($A50=YEAR(J$82),(J$82-DATE(YEAR(J$82),1,1))*J$42,0))))</f>
        <v>0</v>
      </c>
      <c r="K50" s="56">
        <f t="array" ref="K50">IF(AND($A50&gt;YEAR(K$81),$A50&lt;YEAR(K$82)),(DATE($A50,12,31)-DATE($A50,1,0))*K$42,IF(AND($A50=YEAR(K$81),$A50=YEAR(K$82)),(K$82-K$81)*K$42,IF($A50=YEAR(K$81),(1+DATE(YEAR(K$81),12,31)-K$81)*K$42,IF($A50=YEAR(K$82),(K$82-DATE(YEAR(K$82),1,1))*K$42,0))))</f>
        <v>0</v>
      </c>
      <c r="L50" s="56">
        <f t="array" ref="L50">IF(AND($A50&gt;YEAR(L$81),$A50&lt;YEAR(L$82)),(DATE($A50,12,31)-DATE($A50,1,0))*L$42,IF(AND($A50=YEAR(L$81),$A50=YEAR(L$82)),(L$82-L$81)*L$42,IF($A50=YEAR(L$81),(1+DATE(YEAR(L$81),12,31)-L$81)*L$42,IF($A50=YEAR(L$82),(L$82-DATE(YEAR(L$82),1,1))*L$42,0))))</f>
        <v>0</v>
      </c>
      <c r="M50" s="56">
        <f t="array" ref="M50">IF(AND($A50&gt;YEAR(M$81),$A50&lt;YEAR(M$82)),(DATE($A50,12,31)-DATE($A50,1,0))*M$42,IF(AND($A50=YEAR(M$81),$A50=YEAR(M$82)),(M$82-M$81)*M$42,IF($A50=YEAR(M$81),(1+DATE(YEAR(M$81),12,31)-M$81)*M$42,IF($A50=YEAR(M$82),(M$82-DATE(YEAR(M$82),1,1))*M$42,0))))</f>
        <v>0</v>
      </c>
      <c r="N50" s="56">
        <f t="array" ref="N50">IF(AND($A50&gt;YEAR(N$81),$A50&lt;YEAR(N$82)),(DATE($A50,12,31)-DATE($A50,1,0))*N$42,IF(AND($A50=YEAR(N$81),$A50=YEAR(N$82)),(N$82-N$81)*N$42,IF($A50=YEAR(N$81),(1+DATE(YEAR(N$81),12,31)-N$81)*N$42,IF($A50=YEAR(N$82),(N$82-DATE(YEAR(N$82),1,1))*N$42,0))))</f>
        <v>0</v>
      </c>
      <c r="O50" s="56">
        <f t="array" ref="O50">IF(AND($A50&gt;YEAR(O$81),$A50&lt;YEAR(O$82)),(DATE($A50,12,31)-DATE($A50,1,0))*O$42,IF(AND($A50=YEAR(O$81),$A50=YEAR(O$82)),(O$82-O$81)*O$42,IF($A50=YEAR(O$81),(1+DATE(YEAR(O$81),12,31)-O$81)*O$42,IF($A50=YEAR(O$82),(O$82-DATE(YEAR(O$82),1,1))*O$42,0))))</f>
        <v>0</v>
      </c>
      <c r="P50" s="56">
        <f t="array" ref="P50">IF(AND($A50&gt;YEAR(P$81),$A50&lt;YEAR(P$82)),(DATE($A50,12,31)-DATE($A50,1,0))*P$42,IF(AND($A50=YEAR(P$81),$A50=YEAR(P$82)),(P$82-P$81)*P$42,IF($A50=YEAR(P$81),(1+DATE(YEAR(P$81),12,31)-P$81)*P$42,IF($A50=YEAR(P$82),(P$82-DATE(YEAR(P$82),1,1))*P$42,0))))</f>
        <v>0</v>
      </c>
      <c r="Q50" s="56">
        <f t="array" ref="Q50">IF(AND($A50&gt;YEAR(Q$81),$A50&lt;YEAR(Q$82)),(DATE($A50,12,31)-DATE($A50,1,0))*Q$42,IF(AND($A50=YEAR(Q$81),$A50=YEAR(Q$82)),(Q$82-Q$81)*Q$42,IF($A50=YEAR(Q$81),(1+DATE(YEAR(Q$81),12,31)-Q$81)*Q$42,IF($A50=YEAR(Q$82),(Q$82-DATE(YEAR(Q$82),1,1))*Q$42,0))))</f>
        <v>0</v>
      </c>
      <c r="R50" s="56">
        <f t="array" ref="R50">IF(AND($A50&gt;YEAR(R$81),$A50&lt;YEAR(R$82)),(DATE($A50,12,31)-DATE($A50,1,0))*R$42,IF(AND($A50=YEAR(R$81),$A50=YEAR(R$82)),(R$82-R$81)*R$42,IF($A50=YEAR(R$81),(1+DATE(YEAR(R$81),12,31)-R$81)*R$42,IF($A50=YEAR(R$82),(R$82-DATE(YEAR(R$82),1,1))*R$42,0))))</f>
        <v>0</v>
      </c>
      <c r="S50" s="56">
        <f t="array" ref="S50">IF(AND($A50&gt;YEAR(S$81),$A50&lt;YEAR(S$82)),(DATE($A50,12,31)-DATE($A50,1,0))*S$42,IF(AND($A50=YEAR(S$81),$A50=YEAR(S$82)),(S$82-S$81)*S$42,IF($A50=YEAR(S$81),(1+DATE(YEAR(S$81),12,31)-S$81)*S$42,IF($A50=YEAR(S$82),(S$82-DATE(YEAR(S$82),1,1))*S$42,0))))</f>
        <v>0</v>
      </c>
      <c r="T50" s="56">
        <f t="array" ref="T50">IF(AND($A50&gt;YEAR(T$81),$A50&lt;YEAR(T$82)),(DATE($A50,12,31)-DATE($A50,1,0))*T$42,IF(AND($A50=YEAR(T$81),$A50=YEAR(T$82)),(T$82-T$81)*T$42,IF($A50=YEAR(T$81),(1+DATE(YEAR(T$81),12,31)-T$81)*T$42,IF($A50=YEAR(T$82),(T$82-DATE(YEAR(T$82),1,1))*T$42,0))))</f>
        <v>0</v>
      </c>
      <c r="U50" s="56">
        <f t="array" ref="U50">IF(AND($A50&gt;YEAR(U$81),$A50&lt;YEAR(U$82)),(DATE($A50,12,31)-DATE($A50,1,0))*U$42,IF(AND($A50=YEAR(U$81),$A50=YEAR(U$82)),(U$82-U$81)*U$42,IF($A50=YEAR(U$81),(1+DATE(YEAR(U$81),12,31)-U$81)*U$42,IF($A50=YEAR(U$82),(U$82-DATE(YEAR(U$82),1,1))*U$42,0))))</f>
        <v>0</v>
      </c>
      <c r="V50" s="56">
        <f t="array" ref="V50">IF(AND($A50&gt;YEAR(V$81),$A50&lt;YEAR(V$82)),(DATE($A50,12,31)-DATE($A50,1,0))*V$42,IF(AND($A50=YEAR(V$81),$A50=YEAR(V$82)),(V$82-V$81)*V$42,IF($A50=YEAR(V$81),(1+DATE(YEAR(V$81),12,31)-V$81)*V$42,IF($A50=YEAR(V$82),(V$82-DATE(YEAR(V$82),1,1))*V$42,0))))</f>
        <v>0</v>
      </c>
      <c r="W50" s="99"/>
    </row>
    <row r="51" spans="1:23" ht="12" thickBot="1" x14ac:dyDescent="0.25">
      <c r="A51" s="55">
        <v>2032</v>
      </c>
      <c r="B51" s="56">
        <f t="array" ref="B51">IF(AND($A51&gt;YEAR(B$81),$A51&lt;YEAR(B$82)),(DATE($A51,12,31)-DATE($A51,1,0))*B$42,IF(AND($A51=YEAR(B$81),$A51=YEAR(B$82)),(B$82-B$81)*B$42,IF($A51=YEAR(B$81),(1+DATE(YEAR(B$81),12,31)-B$81)*B$42,IF($A51=YEAR(B$82),(B$82-DATE(YEAR(B$82),1,1))*B$42,0))))</f>
        <v>0</v>
      </c>
      <c r="C51" s="56">
        <f t="array" ref="C51">IF(AND($A51&gt;YEAR(C$81),$A51&lt;YEAR(C$82)),(DATE($A51,12,31)-DATE($A51,1,0))*C$42,IF(AND($A51=YEAR(C$81),$A51=YEAR(C$82)),(C$82-C$81)*C$42,IF($A51=YEAR(C$81),(1+DATE(YEAR(C$81),12,31)-C$81)*C$42,IF($A51=YEAR(C$82),(C$82-DATE(YEAR(C$82),1,1))*C$42,0))))</f>
        <v>0</v>
      </c>
      <c r="D51" s="56">
        <f t="array" ref="D51">IF(AND($A51&gt;YEAR(D$81),$A51&lt;YEAR(D$82)),(DATE($A51,12,31)-DATE($A51,1,0))*D$42,IF(AND($A51=YEAR(D$81),$A51=YEAR(D$82)),(D$82-D$81)*D$42,IF($A51=YEAR(D$81),(1+DATE(YEAR(D$81),12,31)-D$81)*D$42,IF($A51=YEAR(D$82),(D$82-DATE(YEAR(D$82),1,1))*D$42,0))))</f>
        <v>0</v>
      </c>
      <c r="E51" s="56">
        <f t="array" ref="E51">IF(AND($A51&gt;YEAR(E$81),$A51&lt;YEAR(E$82)),(DATE($A51,12,31)-DATE($A51,1,0))*E$42,IF(AND($A51=YEAR(E$81),$A51=YEAR(E$82)),(E$82-E$81)*E$42,IF($A51=YEAR(E$81),(1+DATE(YEAR(E$81),12,31)-E$81)*E$42,IF($A51=YEAR(E$82),(E$82-DATE(YEAR(E$82),1,1))*E$42,0))))</f>
        <v>27588.867898699522</v>
      </c>
      <c r="F51" s="56">
        <f t="array" ref="F51">IF(AND($A51&gt;YEAR(F$81),$A51&lt;YEAR(F$82)),(DATE($A51,12,31)-DATE($A51,1,0))*F$42,IF(AND($A51=YEAR(F$81),$A51=YEAR(F$82)),(F$82-F$81)*F$42,IF($A51=YEAR(F$81),(1+DATE(YEAR(F$81),12,31)-F$81)*F$42,IF($A51=YEAR(F$82),(F$82-DATE(YEAR(F$82),1,1))*F$42,0))))</f>
        <v>0</v>
      </c>
      <c r="G51" s="56">
        <f t="array" ref="G51">IF(AND($A51&gt;YEAR(G$81),$A51&lt;YEAR(G$82)),(DATE($A51,12,31)-DATE($A51,1,0))*G$42,IF(AND($A51=YEAR(G$81),$A51=YEAR(G$82)),(G$82-G$81)*G$42,IF($A51=YEAR(G$81),(1+DATE(YEAR(G$81),12,31)-G$81)*G$42,IF($A51=YEAR(G$82),(G$82-DATE(YEAR(G$82),1,1))*G$42,0))))</f>
        <v>0</v>
      </c>
      <c r="H51" s="56">
        <f t="array" ref="H51">IF(AND($A51&gt;YEAR(H$81),$A51&lt;YEAR(H$82)),(DATE($A51,12,31)-DATE($A51,1,0))*H$42,IF(AND($A51=YEAR(H$81),$A51=YEAR(H$82)),(H$82-H$81)*H$42,IF($A51=YEAR(H$81),(1+DATE(YEAR(H$81),12,31)-H$81)*H$42,IF($A51=YEAR(H$82),(H$82-DATE(YEAR(H$82),1,1))*H$42,0))))</f>
        <v>0</v>
      </c>
      <c r="I51" s="56">
        <f t="array" ref="I51">IF(AND($A51&gt;YEAR(I$81),$A51&lt;YEAR(I$82)),(DATE($A51,12,31)-DATE($A51,1,0))*I$42,IF(AND($A51=YEAR(I$81),$A51=YEAR(I$82)),(I$82-I$81)*I$42,IF($A51=YEAR(I$81),(1+DATE(YEAR(I$81),12,31)-I$81)*I$42,IF($A51=YEAR(I$82),(I$82-DATE(YEAR(I$82),1,1))*I$42,0))))</f>
        <v>0</v>
      </c>
      <c r="J51" s="56">
        <f t="array" ref="J51">IF(AND($A51&gt;YEAR(J$81),$A51&lt;YEAR(J$82)),(DATE($A51,12,31)-DATE($A51,1,0))*J$42,IF(AND($A51=YEAR(J$81),$A51=YEAR(J$82)),(J$82-J$81)*J$42,IF($A51=YEAR(J$81),(1+DATE(YEAR(J$81),12,31)-J$81)*J$42,IF($A51=YEAR(J$82),(J$82-DATE(YEAR(J$82),1,1))*J$42,0))))</f>
        <v>0</v>
      </c>
      <c r="K51" s="56">
        <f t="array" ref="K51">IF(AND($A51&gt;YEAR(K$81),$A51&lt;YEAR(K$82)),(DATE($A51,12,31)-DATE($A51,1,0))*K$42,IF(AND($A51=YEAR(K$81),$A51=YEAR(K$82)),(K$82-K$81)*K$42,IF($A51=YEAR(K$81),(1+DATE(YEAR(K$81),12,31)-K$81)*K$42,IF($A51=YEAR(K$82),(K$82-DATE(YEAR(K$82),1,1))*K$42,0))))</f>
        <v>0</v>
      </c>
      <c r="L51" s="56">
        <f t="array" ref="L51">IF(AND($A51&gt;YEAR(L$81),$A51&lt;YEAR(L$82)),(DATE($A51,12,31)-DATE($A51,1,0))*L$42,IF(AND($A51=YEAR(L$81),$A51=YEAR(L$82)),(L$82-L$81)*L$42,IF($A51=YEAR(L$81),(1+DATE(YEAR(L$81),12,31)-L$81)*L$42,IF($A51=YEAR(L$82),(L$82-DATE(YEAR(L$82),1,1))*L$42,0))))</f>
        <v>0</v>
      </c>
      <c r="M51" s="56">
        <f t="array" ref="M51">IF(AND($A51&gt;YEAR(M$81),$A51&lt;YEAR(M$82)),(DATE($A51,12,31)-DATE($A51,1,0))*M$42,IF(AND($A51=YEAR(M$81),$A51=YEAR(M$82)),(M$82-M$81)*M$42,IF($A51=YEAR(M$81),(1+DATE(YEAR(M$81),12,31)-M$81)*M$42,IF($A51=YEAR(M$82),(M$82-DATE(YEAR(M$82),1,1))*M$42,0))))</f>
        <v>0</v>
      </c>
      <c r="N51" s="56">
        <f t="array" ref="N51">IF(AND($A51&gt;YEAR(N$81),$A51&lt;YEAR(N$82)),(DATE($A51,12,31)-DATE($A51,1,0))*N$42,IF(AND($A51=YEAR(N$81),$A51=YEAR(N$82)),(N$82-N$81)*N$42,IF($A51=YEAR(N$81),(1+DATE(YEAR(N$81),12,31)-N$81)*N$42,IF($A51=YEAR(N$82),(N$82-DATE(YEAR(N$82),1,1))*N$42,0))))</f>
        <v>0</v>
      </c>
      <c r="O51" s="56">
        <f t="array" ref="O51">IF(AND($A51&gt;YEAR(O$81),$A51&lt;YEAR(O$82)),(DATE($A51,12,31)-DATE($A51,1,0))*O$42,IF(AND($A51=YEAR(O$81),$A51=YEAR(O$82)),(O$82-O$81)*O$42,IF($A51=YEAR(O$81),(1+DATE(YEAR(O$81),12,31)-O$81)*O$42,IF($A51=YEAR(O$82),(O$82-DATE(YEAR(O$82),1,1))*O$42,0))))</f>
        <v>0</v>
      </c>
      <c r="P51" s="56">
        <f t="array" ref="P51">IF(AND($A51&gt;YEAR(P$81),$A51&lt;YEAR(P$82)),(DATE($A51,12,31)-DATE($A51,1,0))*P$42,IF(AND($A51=YEAR(P$81),$A51=YEAR(P$82)),(P$82-P$81)*P$42,IF($A51=YEAR(P$81),(1+DATE(YEAR(P$81),12,31)-P$81)*P$42,IF($A51=YEAR(P$82),(P$82-DATE(YEAR(P$82),1,1))*P$42,0))))</f>
        <v>0</v>
      </c>
      <c r="Q51" s="56">
        <f t="array" ref="Q51">IF(AND($A51&gt;YEAR(Q$81),$A51&lt;YEAR(Q$82)),(DATE($A51,12,31)-DATE($A51,1,0))*Q$42,IF(AND($A51=YEAR(Q$81),$A51=YEAR(Q$82)),(Q$82-Q$81)*Q$42,IF($A51=YEAR(Q$81),(1+DATE(YEAR(Q$81),12,31)-Q$81)*Q$42,IF($A51=YEAR(Q$82),(Q$82-DATE(YEAR(Q$82),1,1))*Q$42,0))))</f>
        <v>0</v>
      </c>
      <c r="R51" s="56">
        <f t="array" ref="R51">IF(AND($A51&gt;YEAR(R$81),$A51&lt;YEAR(R$82)),(DATE($A51,12,31)-DATE($A51,1,0))*R$42,IF(AND($A51=YEAR(R$81),$A51=YEAR(R$82)),(R$82-R$81)*R$42,IF($A51=YEAR(R$81),(1+DATE(YEAR(R$81),12,31)-R$81)*R$42,IF($A51=YEAR(R$82),(R$82-DATE(YEAR(R$82),1,1))*R$42,0))))</f>
        <v>0</v>
      </c>
      <c r="S51" s="56">
        <f t="array" ref="S51">IF(AND($A51&gt;YEAR(S$81),$A51&lt;YEAR(S$82)),(DATE($A51,12,31)-DATE($A51,1,0))*S$42,IF(AND($A51=YEAR(S$81),$A51=YEAR(S$82)),(S$82-S$81)*S$42,IF($A51=YEAR(S$81),(1+DATE(YEAR(S$81),12,31)-S$81)*S$42,IF($A51=YEAR(S$82),(S$82-DATE(YEAR(S$82),1,1))*S$42,0))))</f>
        <v>0</v>
      </c>
      <c r="T51" s="56">
        <f t="array" ref="T51">IF(AND($A51&gt;YEAR(T$81),$A51&lt;YEAR(T$82)),(DATE($A51,12,31)-DATE($A51,1,0))*T$42,IF(AND($A51=YEAR(T$81),$A51=YEAR(T$82)),(T$82-T$81)*T$42,IF($A51=YEAR(T$81),(1+DATE(YEAR(T$81),12,31)-T$81)*T$42,IF($A51=YEAR(T$82),(T$82-DATE(YEAR(T$82),1,1))*T$42,0))))</f>
        <v>0</v>
      </c>
      <c r="U51" s="56">
        <f t="array" ref="U51">IF(AND($A51&gt;YEAR(U$81),$A51&lt;YEAR(U$82)),(DATE($A51,12,31)-DATE($A51,1,0))*U$42,IF(AND($A51=YEAR(U$81),$A51=YEAR(U$82)),(U$82-U$81)*U$42,IF($A51=YEAR(U$81),(1+DATE(YEAR(U$81),12,31)-U$81)*U$42,IF($A51=YEAR(U$82),(U$82-DATE(YEAR(U$82),1,1))*U$42,0))))</f>
        <v>0</v>
      </c>
      <c r="V51" s="56">
        <f t="array" ref="V51">IF(AND($A51&gt;YEAR(V$81),$A51&lt;YEAR(V$82)),(DATE($A51,12,31)-DATE($A51,1,0))*V$42,IF(AND($A51=YEAR(V$81),$A51=YEAR(V$82)),(V$82-V$81)*V$42,IF($A51=YEAR(V$81),(1+DATE(YEAR(V$81),12,31)-V$81)*V$42,IF($A51=YEAR(V$82),(V$82-DATE(YEAR(V$82),1,1))*V$42,0))))</f>
        <v>0</v>
      </c>
      <c r="W51" s="99"/>
    </row>
    <row r="52" spans="1:23" ht="12" thickBot="1" x14ac:dyDescent="0.25">
      <c r="A52" s="55">
        <v>2033</v>
      </c>
      <c r="B52" s="56">
        <f t="array" ref="B52">IF(AND($A52&gt;YEAR(B$81),$A52&lt;YEAR(B$82)),(DATE($A52,12,31)-DATE($A52,1,0))*B$42,IF(AND($A52=YEAR(B$81),$A52=YEAR(B$82)),(B$82-B$81)*B$42,IF($A52=YEAR(B$81),(1+DATE(YEAR(B$81),12,31)-B$81)*B$42,IF($A52=YEAR(B$82),(B$82-DATE(YEAR(B$82),1,1))*B$42,0))))</f>
        <v>0</v>
      </c>
      <c r="C52" s="56">
        <f t="array" ref="C52">IF(AND($A52&gt;YEAR(C$81),$A52&lt;YEAR(C$82)),(DATE($A52,12,31)-DATE($A52,1,0))*C$42,IF(AND($A52=YEAR(C$81),$A52=YEAR(C$82)),(C$82-C$81)*C$42,IF($A52=YEAR(C$81),(1+DATE(YEAR(C$81),12,31)-C$81)*C$42,IF($A52=YEAR(C$82),(C$82-DATE(YEAR(C$82),1,1))*C$42,0))))</f>
        <v>0</v>
      </c>
      <c r="D52" s="56">
        <f t="array" ref="D52">IF(AND($A52&gt;YEAR(D$81),$A52&lt;YEAR(D$82)),(DATE($A52,12,31)-DATE($A52,1,0))*D$42,IF(AND($A52=YEAR(D$81),$A52=YEAR(D$82)),(D$82-D$81)*D$42,IF($A52=YEAR(D$81),(1+DATE(YEAR(D$81),12,31)-D$81)*D$42,IF($A52=YEAR(D$82),(D$82-DATE(YEAR(D$82),1,1))*D$42,0))))</f>
        <v>0</v>
      </c>
      <c r="E52" s="56">
        <f t="array" ref="E52">IF(AND($A52&gt;YEAR(E$81),$A52&lt;YEAR(E$82)),(DATE($A52,12,31)-DATE($A52,1,0))*E$42,IF(AND($A52=YEAR(E$81),$A52=YEAR(E$82)),(E$82-E$81)*E$42,IF($A52=YEAR(E$81),(1+DATE(YEAR(E$81),12,31)-E$81)*E$42,IF($A52=YEAR(E$82),(E$82-DATE(YEAR(E$82),1,1))*E$42,0))))</f>
        <v>27438.109057723024</v>
      </c>
      <c r="F52" s="56">
        <f t="array" ref="F52">IF(AND($A52&gt;YEAR(F$81),$A52&lt;YEAR(F$82)),(DATE($A52,12,31)-DATE($A52,1,0))*F$42,IF(AND($A52=YEAR(F$81),$A52=YEAR(F$82)),(F$82-F$81)*F$42,IF($A52=YEAR(F$81),(1+DATE(YEAR(F$81),12,31)-F$81)*F$42,IF($A52=YEAR(F$82),(F$82-DATE(YEAR(F$82),1,1))*F$42,0))))</f>
        <v>0</v>
      </c>
      <c r="G52" s="56">
        <f t="array" ref="G52">IF(AND($A52&gt;YEAR(G$81),$A52&lt;YEAR(G$82)),(DATE($A52,12,31)-DATE($A52,1,0))*G$42,IF(AND($A52=YEAR(G$81),$A52=YEAR(G$82)),(G$82-G$81)*G$42,IF($A52=YEAR(G$81),(1+DATE(YEAR(G$81),12,31)-G$81)*G$42,IF($A52=YEAR(G$82),(G$82-DATE(YEAR(G$82),1,1))*G$42,0))))</f>
        <v>0</v>
      </c>
      <c r="H52" s="56">
        <f t="array" ref="H52">IF(AND($A52&gt;YEAR(H$81),$A52&lt;YEAR(H$82)),(DATE($A52,12,31)-DATE($A52,1,0))*H$42,IF(AND($A52=YEAR(H$81),$A52=YEAR(H$82)),(H$82-H$81)*H$42,IF($A52=YEAR(H$81),(1+DATE(YEAR(H$81),12,31)-H$81)*H$42,IF($A52=YEAR(H$82),(H$82-DATE(YEAR(H$82),1,1))*H$42,0))))</f>
        <v>0</v>
      </c>
      <c r="I52" s="56">
        <f t="array" ref="I52">IF(AND($A52&gt;YEAR(I$81),$A52&lt;YEAR(I$82)),(DATE($A52,12,31)-DATE($A52,1,0))*I$42,IF(AND($A52=YEAR(I$81),$A52=YEAR(I$82)),(I$82-I$81)*I$42,IF($A52=YEAR(I$81),(1+DATE(YEAR(I$81),12,31)-I$81)*I$42,IF($A52=YEAR(I$82),(I$82-DATE(YEAR(I$82),1,1))*I$42,0))))</f>
        <v>0</v>
      </c>
      <c r="J52" s="56">
        <f t="array" ref="J52">IF(AND($A52&gt;YEAR(J$81),$A52&lt;YEAR(J$82)),(DATE($A52,12,31)-DATE($A52,1,0))*J$42,IF(AND($A52=YEAR(J$81),$A52=YEAR(J$82)),(J$82-J$81)*J$42,IF($A52=YEAR(J$81),(1+DATE(YEAR(J$81),12,31)-J$81)*J$42,IF($A52=YEAR(J$82),(J$82-DATE(YEAR(J$82),1,1))*J$42,0))))</f>
        <v>0</v>
      </c>
      <c r="K52" s="56">
        <f t="array" ref="K52">IF(AND($A52&gt;YEAR(K$81),$A52&lt;YEAR(K$82)),(DATE($A52,12,31)-DATE($A52,1,0))*K$42,IF(AND($A52=YEAR(K$81),$A52=YEAR(K$82)),(K$82-K$81)*K$42,IF($A52=YEAR(K$81),(1+DATE(YEAR(K$81),12,31)-K$81)*K$42,IF($A52=YEAR(K$82),(K$82-DATE(YEAR(K$82),1,1))*K$42,0))))</f>
        <v>0</v>
      </c>
      <c r="L52" s="56">
        <f t="array" ref="L52">IF(AND($A52&gt;YEAR(L$81),$A52&lt;YEAR(L$82)),(DATE($A52,12,31)-DATE($A52,1,0))*L$42,IF(AND($A52=YEAR(L$81),$A52=YEAR(L$82)),(L$82-L$81)*L$42,IF($A52=YEAR(L$81),(1+DATE(YEAR(L$81),12,31)-L$81)*L$42,IF($A52=YEAR(L$82),(L$82-DATE(YEAR(L$82),1,1))*L$42,0))))</f>
        <v>0</v>
      </c>
      <c r="M52" s="56">
        <f t="array" ref="M52">IF(AND($A52&gt;YEAR(M$81),$A52&lt;YEAR(M$82)),(DATE($A52,12,31)-DATE($A52,1,0))*M$42,IF(AND($A52=YEAR(M$81),$A52=YEAR(M$82)),(M$82-M$81)*M$42,IF($A52=YEAR(M$81),(1+DATE(YEAR(M$81),12,31)-M$81)*M$42,IF($A52=YEAR(M$82),(M$82-DATE(YEAR(M$82),1,1))*M$42,0))))</f>
        <v>0</v>
      </c>
      <c r="N52" s="56">
        <f t="array" ref="N52">IF(AND($A52&gt;YEAR(N$81),$A52&lt;YEAR(N$82)),(DATE($A52,12,31)-DATE($A52,1,0))*N$42,IF(AND($A52=YEAR(N$81),$A52=YEAR(N$82)),(N$82-N$81)*N$42,IF($A52=YEAR(N$81),(1+DATE(YEAR(N$81),12,31)-N$81)*N$42,IF($A52=YEAR(N$82),(N$82-DATE(YEAR(N$82),1,1))*N$42,0))))</f>
        <v>0</v>
      </c>
      <c r="O52" s="56">
        <f t="array" ref="O52">IF(AND($A52&gt;YEAR(O$81),$A52&lt;YEAR(O$82)),(DATE($A52,12,31)-DATE($A52,1,0))*O$42,IF(AND($A52=YEAR(O$81),$A52=YEAR(O$82)),(O$82-O$81)*O$42,IF($A52=YEAR(O$81),(1+DATE(YEAR(O$81),12,31)-O$81)*O$42,IF($A52=YEAR(O$82),(O$82-DATE(YEAR(O$82),1,1))*O$42,0))))</f>
        <v>0</v>
      </c>
      <c r="P52" s="56">
        <f t="array" ref="P52">IF(AND($A52&gt;YEAR(P$81),$A52&lt;YEAR(P$82)),(DATE($A52,12,31)-DATE($A52,1,0))*P$42,IF(AND($A52=YEAR(P$81),$A52=YEAR(P$82)),(P$82-P$81)*P$42,IF($A52=YEAR(P$81),(1+DATE(YEAR(P$81),12,31)-P$81)*P$42,IF($A52=YEAR(P$82),(P$82-DATE(YEAR(P$82),1,1))*P$42,0))))</f>
        <v>0</v>
      </c>
      <c r="Q52" s="56">
        <f t="array" ref="Q52">IF(AND($A52&gt;YEAR(Q$81),$A52&lt;YEAR(Q$82)),(DATE($A52,12,31)-DATE($A52,1,0))*Q$42,IF(AND($A52=YEAR(Q$81),$A52=YEAR(Q$82)),(Q$82-Q$81)*Q$42,IF($A52=YEAR(Q$81),(1+DATE(YEAR(Q$81),12,31)-Q$81)*Q$42,IF($A52=YEAR(Q$82),(Q$82-DATE(YEAR(Q$82),1,1))*Q$42,0))))</f>
        <v>0</v>
      </c>
      <c r="R52" s="56">
        <f t="array" ref="R52">IF(AND($A52&gt;YEAR(R$81),$A52&lt;YEAR(R$82)),(DATE($A52,12,31)-DATE($A52,1,0))*R$42,IF(AND($A52=YEAR(R$81),$A52=YEAR(R$82)),(R$82-R$81)*R$42,IF($A52=YEAR(R$81),(1+DATE(YEAR(R$81),12,31)-R$81)*R$42,IF($A52=YEAR(R$82),(R$82-DATE(YEAR(R$82),1,1))*R$42,0))))</f>
        <v>0</v>
      </c>
      <c r="S52" s="56">
        <f t="array" ref="S52">IF(AND($A52&gt;YEAR(S$81),$A52&lt;YEAR(S$82)),(DATE($A52,12,31)-DATE($A52,1,0))*S$42,IF(AND($A52=YEAR(S$81),$A52=YEAR(S$82)),(S$82-S$81)*S$42,IF($A52=YEAR(S$81),(1+DATE(YEAR(S$81),12,31)-S$81)*S$42,IF($A52=YEAR(S$82),(S$82-DATE(YEAR(S$82),1,1))*S$42,0))))</f>
        <v>0</v>
      </c>
      <c r="T52" s="56">
        <f t="array" ref="T52">IF(AND($A52&gt;YEAR(T$81),$A52&lt;YEAR(T$82)),(DATE($A52,12,31)-DATE($A52,1,0))*T$42,IF(AND($A52=YEAR(T$81),$A52=YEAR(T$82)),(T$82-T$81)*T$42,IF($A52=YEAR(T$81),(1+DATE(YEAR(T$81),12,31)-T$81)*T$42,IF($A52=YEAR(T$82),(T$82-DATE(YEAR(T$82),1,1))*T$42,0))))</f>
        <v>0</v>
      </c>
      <c r="U52" s="56">
        <f t="array" ref="U52">IF(AND($A52&gt;YEAR(U$81),$A52&lt;YEAR(U$82)),(DATE($A52,12,31)-DATE($A52,1,0))*U$42,IF(AND($A52=YEAR(U$81),$A52=YEAR(U$82)),(U$82-U$81)*U$42,IF($A52=YEAR(U$81),(1+DATE(YEAR(U$81),12,31)-U$81)*U$42,IF($A52=YEAR(U$82),(U$82-DATE(YEAR(U$82),1,1))*U$42,0))))</f>
        <v>0</v>
      </c>
      <c r="V52" s="56">
        <f t="array" ref="V52">IF(AND($A52&gt;YEAR(V$81),$A52&lt;YEAR(V$82)),(DATE($A52,12,31)-DATE($A52,1,0))*V$42,IF(AND($A52=YEAR(V$81),$A52=YEAR(V$82)),(V$82-V$81)*V$42,IF($A52=YEAR(V$81),(1+DATE(YEAR(V$81),12,31)-V$81)*V$42,IF($A52=YEAR(V$82),(V$82-DATE(YEAR(V$82),1,1))*V$42,0))))</f>
        <v>0</v>
      </c>
      <c r="W52" s="99"/>
    </row>
    <row r="53" spans="1:23" ht="12" thickBot="1" x14ac:dyDescent="0.25">
      <c r="A53" s="55">
        <v>2034</v>
      </c>
      <c r="B53" s="56">
        <f t="array" ref="B53">IF(AND($A53&gt;YEAR(B$81),$A53&lt;YEAR(B$82)),(DATE($A53,12,31)-DATE($A53,1,0))*B$42,IF(AND($A53=YEAR(B$81),$A53=YEAR(B$82)),(B$82-B$81)*B$42,IF($A53=YEAR(B$81),(1+DATE(YEAR(B$81),12,31)-B$81)*B$42,IF($A53=YEAR(B$82),(B$82-DATE(YEAR(B$82),1,1))*B$42,0))))</f>
        <v>0</v>
      </c>
      <c r="C53" s="56">
        <f t="array" ref="C53">IF(AND($A53&gt;YEAR(C$81),$A53&lt;YEAR(C$82)),(DATE($A53,12,31)-DATE($A53,1,0))*C$42,IF(AND($A53=YEAR(C$81),$A53=YEAR(C$82)),(C$82-C$81)*C$42,IF($A53=YEAR(C$81),(1+DATE(YEAR(C$81),12,31)-C$81)*C$42,IF($A53=YEAR(C$82),(C$82-DATE(YEAR(C$82),1,1))*C$42,0))))</f>
        <v>0</v>
      </c>
      <c r="D53" s="56">
        <f t="array" ref="D53">IF(AND($A53&gt;YEAR(D$81),$A53&lt;YEAR(D$82)),(DATE($A53,12,31)-DATE($A53,1,0))*D$42,IF(AND($A53=YEAR(D$81),$A53=YEAR(D$82)),(D$82-D$81)*D$42,IF($A53=YEAR(D$81),(1+DATE(YEAR(D$81),12,31)-D$81)*D$42,IF($A53=YEAR(D$82),(D$82-DATE(YEAR(D$82),1,1))*D$42,0))))</f>
        <v>0</v>
      </c>
      <c r="E53" s="56">
        <f t="array" ref="E53">IF(AND($A53&gt;YEAR(E$81),$A53&lt;YEAR(E$82)),(DATE($A53,12,31)-DATE($A53,1,0))*E$42,IF(AND($A53=YEAR(E$81),$A53=YEAR(E$82)),(E$82-E$81)*E$42,IF($A53=YEAR(E$81),(1+DATE(YEAR(E$81),12,31)-E$81)*E$42,IF($A53=YEAR(E$82),(E$82-DATE(YEAR(E$82),1,1))*E$42,0))))</f>
        <v>0</v>
      </c>
      <c r="F53" s="56">
        <f t="array" ref="F53">IF(AND($A53&gt;YEAR(F$81),$A53&lt;YEAR(F$82)),(DATE($A53,12,31)-DATE($A53,1,0))*F$42,IF(AND($A53=YEAR(F$81),$A53=YEAR(F$82)),(F$82-F$81)*F$42,IF($A53=YEAR(F$81),(1+DATE(YEAR(F$81),12,31)-F$81)*F$42,IF($A53=YEAR(F$82),(F$82-DATE(YEAR(F$82),1,1))*F$42,0))))</f>
        <v>0</v>
      </c>
      <c r="G53" s="56">
        <f t="array" ref="G53">IF(AND($A53&gt;YEAR(G$81),$A53&lt;YEAR(G$82)),(DATE($A53,12,31)-DATE($A53,1,0))*G$42,IF(AND($A53=YEAR(G$81),$A53=YEAR(G$82)),(G$82-G$81)*G$42,IF($A53=YEAR(G$81),(1+DATE(YEAR(G$81),12,31)-G$81)*G$42,IF($A53=YEAR(G$82),(G$82-DATE(YEAR(G$82),1,1))*G$42,0))))</f>
        <v>0</v>
      </c>
      <c r="H53" s="56">
        <f t="array" ref="H53">IF(AND($A53&gt;YEAR(H$81),$A53&lt;YEAR(H$82)),(DATE($A53,12,31)-DATE($A53,1,0))*H$42,IF(AND($A53=YEAR(H$81),$A53=YEAR(H$82)),(H$82-H$81)*H$42,IF($A53=YEAR(H$81),(1+DATE(YEAR(H$81),12,31)-H$81)*H$42,IF($A53=YEAR(H$82),(H$82-DATE(YEAR(H$82),1,1))*H$42,0))))</f>
        <v>0</v>
      </c>
      <c r="I53" s="56">
        <f t="array" ref="I53">IF(AND($A53&gt;YEAR(I$81),$A53&lt;YEAR(I$82)),(DATE($A53,12,31)-DATE($A53,1,0))*I$42,IF(AND($A53=YEAR(I$81),$A53=YEAR(I$82)),(I$82-I$81)*I$42,IF($A53=YEAR(I$81),(1+DATE(YEAR(I$81),12,31)-I$81)*I$42,IF($A53=YEAR(I$82),(I$82-DATE(YEAR(I$82),1,1))*I$42,0))))</f>
        <v>0</v>
      </c>
      <c r="J53" s="56">
        <f t="array" ref="J53">IF(AND($A53&gt;YEAR(J$81),$A53&lt;YEAR(J$82)),(DATE($A53,12,31)-DATE($A53,1,0))*J$42,IF(AND($A53=YEAR(J$81),$A53=YEAR(J$82)),(J$82-J$81)*J$42,IF($A53=YEAR(J$81),(1+DATE(YEAR(J$81),12,31)-J$81)*J$42,IF($A53=YEAR(J$82),(J$82-DATE(YEAR(J$82),1,1))*J$42,0))))</f>
        <v>0</v>
      </c>
      <c r="K53" s="56">
        <f t="array" ref="K53">IF(AND($A53&gt;YEAR(K$81),$A53&lt;YEAR(K$82)),(DATE($A53,12,31)-DATE($A53,1,0))*K$42,IF(AND($A53=YEAR(K$81),$A53=YEAR(K$82)),(K$82-K$81)*K$42,IF($A53=YEAR(K$81),(1+DATE(YEAR(K$81),12,31)-K$81)*K$42,IF($A53=YEAR(K$82),(K$82-DATE(YEAR(K$82),1,1))*K$42,0))))</f>
        <v>0</v>
      </c>
      <c r="L53" s="56">
        <f t="array" ref="L53">IF(AND($A53&gt;YEAR(L$81),$A53&lt;YEAR(L$82)),(DATE($A53,12,31)-DATE($A53,1,0))*L$42,IF(AND($A53=YEAR(L$81),$A53=YEAR(L$82)),(L$82-L$81)*L$42,IF($A53=YEAR(L$81),(1+DATE(YEAR(L$81),12,31)-L$81)*L$42,IF($A53=YEAR(L$82),(L$82-DATE(YEAR(L$82),1,1))*L$42,0))))</f>
        <v>0</v>
      </c>
      <c r="M53" s="56">
        <f t="array" ref="M53">IF(AND($A53&gt;YEAR(M$81),$A53&lt;YEAR(M$82)),(DATE($A53,12,31)-DATE($A53,1,0))*M$42,IF(AND($A53=YEAR(M$81),$A53=YEAR(M$82)),(M$82-M$81)*M$42,IF($A53=YEAR(M$81),(1+DATE(YEAR(M$81),12,31)-M$81)*M$42,IF($A53=YEAR(M$82),(M$82-DATE(YEAR(M$82),1,1))*M$42,0))))</f>
        <v>0</v>
      </c>
      <c r="N53" s="56">
        <f t="array" ref="N53">IF(AND($A53&gt;YEAR(N$81),$A53&lt;YEAR(N$82)),(DATE($A53,12,31)-DATE($A53,1,0))*N$42,IF(AND($A53=YEAR(N$81),$A53=YEAR(N$82)),(N$82-N$81)*N$42,IF($A53=YEAR(N$81),(1+DATE(YEAR(N$81),12,31)-N$81)*N$42,IF($A53=YEAR(N$82),(N$82-DATE(YEAR(N$82),1,1))*N$42,0))))</f>
        <v>0</v>
      </c>
      <c r="O53" s="56">
        <f t="array" ref="O53">IF(AND($A53&gt;YEAR(O$81),$A53&lt;YEAR(O$82)),(DATE($A53,12,31)-DATE($A53,1,0))*O$42,IF(AND($A53=YEAR(O$81),$A53=YEAR(O$82)),(O$82-O$81)*O$42,IF($A53=YEAR(O$81),(1+DATE(YEAR(O$81),12,31)-O$81)*O$42,IF($A53=YEAR(O$82),(O$82-DATE(YEAR(O$82),1,1))*O$42,0))))</f>
        <v>0</v>
      </c>
      <c r="P53" s="56">
        <f t="array" ref="P53">IF(AND($A53&gt;YEAR(P$81),$A53&lt;YEAR(P$82)),(DATE($A53,12,31)-DATE($A53,1,0))*P$42,IF(AND($A53=YEAR(P$81),$A53=YEAR(P$82)),(P$82-P$81)*P$42,IF($A53=YEAR(P$81),(1+DATE(YEAR(P$81),12,31)-P$81)*P$42,IF($A53=YEAR(P$82),(P$82-DATE(YEAR(P$82),1,1))*P$42,0))))</f>
        <v>0</v>
      </c>
      <c r="Q53" s="56">
        <f t="array" ref="Q53">IF(AND($A53&gt;YEAR(Q$81),$A53&lt;YEAR(Q$82)),(DATE($A53,12,31)-DATE($A53,1,0))*Q$42,IF(AND($A53=YEAR(Q$81),$A53=YEAR(Q$82)),(Q$82-Q$81)*Q$42,IF($A53=YEAR(Q$81),(1+DATE(YEAR(Q$81),12,31)-Q$81)*Q$42,IF($A53=YEAR(Q$82),(Q$82-DATE(YEAR(Q$82),1,1))*Q$42,0))))</f>
        <v>0</v>
      </c>
      <c r="R53" s="56">
        <f t="array" ref="R53">IF(AND($A53&gt;YEAR(R$81),$A53&lt;YEAR(R$82)),(DATE($A53,12,31)-DATE($A53,1,0))*R$42,IF(AND($A53=YEAR(R$81),$A53=YEAR(R$82)),(R$82-R$81)*R$42,IF($A53=YEAR(R$81),(1+DATE(YEAR(R$81),12,31)-R$81)*R$42,IF($A53=YEAR(R$82),(R$82-DATE(YEAR(R$82),1,1))*R$42,0))))</f>
        <v>0</v>
      </c>
      <c r="S53" s="56">
        <f t="array" ref="S53">IF(AND($A53&gt;YEAR(S$81),$A53&lt;YEAR(S$82)),(DATE($A53,12,31)-DATE($A53,1,0))*S$42,IF(AND($A53=YEAR(S$81),$A53=YEAR(S$82)),(S$82-S$81)*S$42,IF($A53=YEAR(S$81),(1+DATE(YEAR(S$81),12,31)-S$81)*S$42,IF($A53=YEAR(S$82),(S$82-DATE(YEAR(S$82),1,1))*S$42,0))))</f>
        <v>0</v>
      </c>
      <c r="T53" s="56">
        <f t="array" ref="T53">IF(AND($A53&gt;YEAR(T$81),$A53&lt;YEAR(T$82)),(DATE($A53,12,31)-DATE($A53,1,0))*T$42,IF(AND($A53=YEAR(T$81),$A53=YEAR(T$82)),(T$82-T$81)*T$42,IF($A53=YEAR(T$81),(1+DATE(YEAR(T$81),12,31)-T$81)*T$42,IF($A53=YEAR(T$82),(T$82-DATE(YEAR(T$82),1,1))*T$42,0))))</f>
        <v>0</v>
      </c>
      <c r="U53" s="56">
        <f t="array" ref="U53">IF(AND($A53&gt;YEAR(U$81),$A53&lt;YEAR(U$82)),(DATE($A53,12,31)-DATE($A53,1,0))*U$42,IF(AND($A53=YEAR(U$81),$A53=YEAR(U$82)),(U$82-U$81)*U$42,IF($A53=YEAR(U$81),(1+DATE(YEAR(U$81),12,31)-U$81)*U$42,IF($A53=YEAR(U$82),(U$82-DATE(YEAR(U$82),1,1))*U$42,0))))</f>
        <v>0</v>
      </c>
      <c r="V53" s="56">
        <f t="array" ref="V53">IF(AND($A53&gt;YEAR(V$81),$A53&lt;YEAR(V$82)),(DATE($A53,12,31)-DATE($A53,1,0))*V$42,IF(AND($A53=YEAR(V$81),$A53=YEAR(V$82)),(V$82-V$81)*V$42,IF($A53=YEAR(V$81),(1+DATE(YEAR(V$81),12,31)-V$81)*V$42,IF($A53=YEAR(V$82),(V$82-DATE(YEAR(V$82),1,1))*V$42,0))))</f>
        <v>0</v>
      </c>
      <c r="W53" s="99"/>
    </row>
    <row r="54" spans="1:23" ht="12" thickBot="1" x14ac:dyDescent="0.25">
      <c r="A54" s="55">
        <v>2035</v>
      </c>
      <c r="B54" s="56">
        <f t="array" ref="B54">IF(AND($A54&gt;YEAR(B$81),$A54&lt;YEAR(B$82)),(DATE($A54,12,31)-DATE($A54,1,0))*B$42,IF(AND($A54=YEAR(B$81),$A54=YEAR(B$82)),(B$82-B$81)*B$42,IF($A54=YEAR(B$81),(1+DATE(YEAR(B$81),12,31)-B$81)*B$42,IF($A54=YEAR(B$82),(B$82-DATE(YEAR(B$82),1,1))*B$42,0))))</f>
        <v>0</v>
      </c>
      <c r="C54" s="56">
        <f t="array" ref="C54">IF(AND($A54&gt;YEAR(C$81),$A54&lt;YEAR(C$82)),(DATE($A54,12,31)-DATE($A54,1,0))*C$42,IF(AND($A54=YEAR(C$81),$A54=YEAR(C$82)),(C$82-C$81)*C$42,IF($A54=YEAR(C$81),(1+DATE(YEAR(C$81),12,31)-C$81)*C$42,IF($A54=YEAR(C$82),(C$82-DATE(YEAR(C$82),1,1))*C$42,0))))</f>
        <v>0</v>
      </c>
      <c r="D54" s="56">
        <f t="array" ref="D54">IF(AND($A54&gt;YEAR(D$81),$A54&lt;YEAR(D$82)),(DATE($A54,12,31)-DATE($A54,1,0))*D$42,IF(AND($A54=YEAR(D$81),$A54=YEAR(D$82)),(D$82-D$81)*D$42,IF($A54=YEAR(D$81),(1+DATE(YEAR(D$81),12,31)-D$81)*D$42,IF($A54=YEAR(D$82),(D$82-DATE(YEAR(D$82),1,1))*D$42,0))))</f>
        <v>0</v>
      </c>
      <c r="E54" s="56">
        <f t="array" ref="E54">IF(AND($A54&gt;YEAR(E$81),$A54&lt;YEAR(E$82)),(DATE($A54,12,31)-DATE($A54,1,0))*E$42,IF(AND($A54=YEAR(E$81),$A54=YEAR(E$82)),(E$82-E$81)*E$42,IF($A54=YEAR(E$81),(1+DATE(YEAR(E$81),12,31)-E$81)*E$42,IF($A54=YEAR(E$82),(E$82-DATE(YEAR(E$82),1,1))*E$42,0))))</f>
        <v>0</v>
      </c>
      <c r="F54" s="56">
        <f t="array" ref="F54">IF(AND($A54&gt;YEAR(F$81),$A54&lt;YEAR(F$82)),(DATE($A54,12,31)-DATE($A54,1,0))*F$42,IF(AND($A54=YEAR(F$81),$A54=YEAR(F$82)),(F$82-F$81)*F$42,IF($A54=YEAR(F$81),(1+DATE(YEAR(F$81),12,31)-F$81)*F$42,IF($A54=YEAR(F$82),(F$82-DATE(YEAR(F$82),1,1))*F$42,0))))</f>
        <v>0</v>
      </c>
      <c r="G54" s="56">
        <f t="array" ref="G54">IF(AND($A54&gt;YEAR(G$81),$A54&lt;YEAR(G$82)),(DATE($A54,12,31)-DATE($A54,1,0))*G$42,IF(AND($A54=YEAR(G$81),$A54=YEAR(G$82)),(G$82-G$81)*G$42,IF($A54=YEAR(G$81),(1+DATE(YEAR(G$81),12,31)-G$81)*G$42,IF($A54=YEAR(G$82),(G$82-DATE(YEAR(G$82),1,1))*G$42,0))))</f>
        <v>0</v>
      </c>
      <c r="H54" s="56">
        <f t="array" ref="H54">IF(AND($A54&gt;YEAR(H$81),$A54&lt;YEAR(H$82)),(DATE($A54,12,31)-DATE($A54,1,0))*H$42,IF(AND($A54=YEAR(H$81),$A54=YEAR(H$82)),(H$82-H$81)*H$42,IF($A54=YEAR(H$81),(1+DATE(YEAR(H$81),12,31)-H$81)*H$42,IF($A54=YEAR(H$82),(H$82-DATE(YEAR(H$82),1,1))*H$42,0))))</f>
        <v>0</v>
      </c>
      <c r="I54" s="56">
        <f t="array" ref="I54">IF(AND($A54&gt;YEAR(I$81),$A54&lt;YEAR(I$82)),(DATE($A54,12,31)-DATE($A54,1,0))*I$42,IF(AND($A54=YEAR(I$81),$A54=YEAR(I$82)),(I$82-I$81)*I$42,IF($A54=YEAR(I$81),(1+DATE(YEAR(I$81),12,31)-I$81)*I$42,IF($A54=YEAR(I$82),(I$82-DATE(YEAR(I$82),1,1))*I$42,0))))</f>
        <v>0</v>
      </c>
      <c r="J54" s="56">
        <f t="array" ref="J54">IF(AND($A54&gt;YEAR(J$81),$A54&lt;YEAR(J$82)),(DATE($A54,12,31)-DATE($A54,1,0))*J$42,IF(AND($A54=YEAR(J$81),$A54=YEAR(J$82)),(J$82-J$81)*J$42,IF($A54=YEAR(J$81),(1+DATE(YEAR(J$81),12,31)-J$81)*J$42,IF($A54=YEAR(J$82),(J$82-DATE(YEAR(J$82),1,1))*J$42,0))))</f>
        <v>0</v>
      </c>
      <c r="K54" s="56">
        <f t="array" ref="K54">IF(AND($A54&gt;YEAR(K$81),$A54&lt;YEAR(K$82)),(DATE($A54,12,31)-DATE($A54,1,0))*K$42,IF(AND($A54=YEAR(K$81),$A54=YEAR(K$82)),(K$82-K$81)*K$42,IF($A54=YEAR(K$81),(1+DATE(YEAR(K$81),12,31)-K$81)*K$42,IF($A54=YEAR(K$82),(K$82-DATE(YEAR(K$82),1,1))*K$42,0))))</f>
        <v>0</v>
      </c>
      <c r="L54" s="56">
        <f t="array" ref="L54">IF(AND($A54&gt;YEAR(L$81),$A54&lt;YEAR(L$82)),(DATE($A54,12,31)-DATE($A54,1,0))*L$42,IF(AND($A54=YEAR(L$81),$A54=YEAR(L$82)),(L$82-L$81)*L$42,IF($A54=YEAR(L$81),(1+DATE(YEAR(L$81),12,31)-L$81)*L$42,IF($A54=YEAR(L$82),(L$82-DATE(YEAR(L$82),1,1))*L$42,0))))</f>
        <v>0</v>
      </c>
      <c r="M54" s="56">
        <f t="array" ref="M54">IF(AND($A54&gt;YEAR(M$81),$A54&lt;YEAR(M$82)),(DATE($A54,12,31)-DATE($A54,1,0))*M$42,IF(AND($A54=YEAR(M$81),$A54=YEAR(M$82)),(M$82-M$81)*M$42,IF($A54=YEAR(M$81),(1+DATE(YEAR(M$81),12,31)-M$81)*M$42,IF($A54=YEAR(M$82),(M$82-DATE(YEAR(M$82),1,1))*M$42,0))))</f>
        <v>0</v>
      </c>
      <c r="N54" s="56">
        <f t="array" ref="N54">IF(AND($A54&gt;YEAR(N$81),$A54&lt;YEAR(N$82)),(DATE($A54,12,31)-DATE($A54,1,0))*N$42,IF(AND($A54=YEAR(N$81),$A54=YEAR(N$82)),(N$82-N$81)*N$42,IF($A54=YEAR(N$81),(1+DATE(YEAR(N$81),12,31)-N$81)*N$42,IF($A54=YEAR(N$82),(N$82-DATE(YEAR(N$82),1,1))*N$42,0))))</f>
        <v>0</v>
      </c>
      <c r="O54" s="56">
        <f t="array" ref="O54">IF(AND($A54&gt;YEAR(O$81),$A54&lt;YEAR(O$82)),(DATE($A54,12,31)-DATE($A54,1,0))*O$42,IF(AND($A54=YEAR(O$81),$A54=YEAR(O$82)),(O$82-O$81)*O$42,IF($A54=YEAR(O$81),(1+DATE(YEAR(O$81),12,31)-O$81)*O$42,IF($A54=YEAR(O$82),(O$82-DATE(YEAR(O$82),1,1))*O$42,0))))</f>
        <v>0</v>
      </c>
      <c r="P54" s="56">
        <f t="array" ref="P54">IF(AND($A54&gt;YEAR(P$81),$A54&lt;YEAR(P$82)),(DATE($A54,12,31)-DATE($A54,1,0))*P$42,IF(AND($A54=YEAR(P$81),$A54=YEAR(P$82)),(P$82-P$81)*P$42,IF($A54=YEAR(P$81),(1+DATE(YEAR(P$81),12,31)-P$81)*P$42,IF($A54=YEAR(P$82),(P$82-DATE(YEAR(P$82),1,1))*P$42,0))))</f>
        <v>0</v>
      </c>
      <c r="Q54" s="56">
        <f t="array" ref="Q54">IF(AND($A54&gt;YEAR(Q$81),$A54&lt;YEAR(Q$82)),(DATE($A54,12,31)-DATE($A54,1,0))*Q$42,IF(AND($A54=YEAR(Q$81),$A54=YEAR(Q$82)),(Q$82-Q$81)*Q$42,IF($A54=YEAR(Q$81),(1+DATE(YEAR(Q$81),12,31)-Q$81)*Q$42,IF($A54=YEAR(Q$82),(Q$82-DATE(YEAR(Q$82),1,1))*Q$42,0))))</f>
        <v>0</v>
      </c>
      <c r="R54" s="56">
        <f t="array" ref="R54">IF(AND($A54&gt;YEAR(R$81),$A54&lt;YEAR(R$82)),(DATE($A54,12,31)-DATE($A54,1,0))*R$42,IF(AND($A54=YEAR(R$81),$A54=YEAR(R$82)),(R$82-R$81)*R$42,IF($A54=YEAR(R$81),(1+DATE(YEAR(R$81),12,31)-R$81)*R$42,IF($A54=YEAR(R$82),(R$82-DATE(YEAR(R$82),1,1))*R$42,0))))</f>
        <v>0</v>
      </c>
      <c r="S54" s="56">
        <f t="array" ref="S54">IF(AND($A54&gt;YEAR(S$81),$A54&lt;YEAR(S$82)),(DATE($A54,12,31)-DATE($A54,1,0))*S$42,IF(AND($A54=YEAR(S$81),$A54=YEAR(S$82)),(S$82-S$81)*S$42,IF($A54=YEAR(S$81),(1+DATE(YEAR(S$81),12,31)-S$81)*S$42,IF($A54=YEAR(S$82),(S$82-DATE(YEAR(S$82),1,1))*S$42,0))))</f>
        <v>0</v>
      </c>
      <c r="T54" s="56">
        <f t="array" ref="T54">IF(AND($A54&gt;YEAR(T$81),$A54&lt;YEAR(T$82)),(DATE($A54,12,31)-DATE($A54,1,0))*T$42,IF(AND($A54=YEAR(T$81),$A54=YEAR(T$82)),(T$82-T$81)*T$42,IF($A54=YEAR(T$81),(1+DATE(YEAR(T$81),12,31)-T$81)*T$42,IF($A54=YEAR(T$82),(T$82-DATE(YEAR(T$82),1,1))*T$42,0))))</f>
        <v>0</v>
      </c>
      <c r="U54" s="56">
        <f t="array" ref="U54">IF(AND($A54&gt;YEAR(U$81),$A54&lt;YEAR(U$82)),(DATE($A54,12,31)-DATE($A54,1,0))*U$42,IF(AND($A54=YEAR(U$81),$A54=YEAR(U$82)),(U$82-U$81)*U$42,IF($A54=YEAR(U$81),(1+DATE(YEAR(U$81),12,31)-U$81)*U$42,IF($A54=YEAR(U$82),(U$82-DATE(YEAR(U$82),1,1))*U$42,0))))</f>
        <v>0</v>
      </c>
      <c r="V54" s="56">
        <f t="array" ref="V54">IF(AND($A54&gt;YEAR(V$81),$A54&lt;YEAR(V$82)),(DATE($A54,12,31)-DATE($A54,1,0))*V$42,IF(AND($A54=YEAR(V$81),$A54=YEAR(V$82)),(V$82-V$81)*V$42,IF($A54=YEAR(V$81),(1+DATE(YEAR(V$81),12,31)-V$81)*V$42,IF($A54=YEAR(V$82),(V$82-DATE(YEAR(V$82),1,1))*V$42,0))))</f>
        <v>0</v>
      </c>
      <c r="W54" s="99"/>
    </row>
    <row r="55" spans="1:23" ht="12" thickBot="1" x14ac:dyDescent="0.25">
      <c r="A55" s="55">
        <v>2036</v>
      </c>
      <c r="B55" s="56">
        <f t="array" ref="B55">IF(AND($A55&gt;YEAR(B$81),$A55&lt;YEAR(B$82)),(DATE($A55,12,31)-DATE($A55,1,0))*B$42,IF(AND($A55=YEAR(B$81),$A55=YEAR(B$82)),(B$82-B$81)*B$42,IF($A55=YEAR(B$81),(1+DATE(YEAR(B$81),12,31)-B$81)*B$42,IF($A55=YEAR(B$82),(B$82-DATE(YEAR(B$82),1,1))*B$42,0))))</f>
        <v>0</v>
      </c>
      <c r="C55" s="56">
        <f t="array" ref="C55">IF(AND($A55&gt;YEAR(C$81),$A55&lt;YEAR(C$82)),(DATE($A55,12,31)-DATE($A55,1,0))*C$42,IF(AND($A55=YEAR(C$81),$A55=YEAR(C$82)),(C$82-C$81)*C$42,IF($A55=YEAR(C$81),(1+DATE(YEAR(C$81),12,31)-C$81)*C$42,IF($A55=YEAR(C$82),(C$82-DATE(YEAR(C$82),1,1))*C$42,0))))</f>
        <v>0</v>
      </c>
      <c r="D55" s="56">
        <f t="array" ref="D55">IF(AND($A55&gt;YEAR(D$81),$A55&lt;YEAR(D$82)),(DATE($A55,12,31)-DATE($A55,1,0))*D$42,IF(AND($A55=YEAR(D$81),$A55=YEAR(D$82)),(D$82-D$81)*D$42,IF($A55=YEAR(D$81),(1+DATE(YEAR(D$81),12,31)-D$81)*D$42,IF($A55=YEAR(D$82),(D$82-DATE(YEAR(D$82),1,1))*D$42,0))))</f>
        <v>0</v>
      </c>
      <c r="E55" s="56">
        <f t="array" ref="E55">IF(AND($A55&gt;YEAR(E$81),$A55&lt;YEAR(E$82)),(DATE($A55,12,31)-DATE($A55,1,0))*E$42,IF(AND($A55=YEAR(E$81),$A55=YEAR(E$82)),(E$82-E$81)*E$42,IF($A55=YEAR(E$81),(1+DATE(YEAR(E$81),12,31)-E$81)*E$42,IF($A55=YEAR(E$82),(E$82-DATE(YEAR(E$82),1,1))*E$42,0))))</f>
        <v>0</v>
      </c>
      <c r="F55" s="56">
        <f t="array" ref="F55">IF(AND($A55&gt;YEAR(F$81),$A55&lt;YEAR(F$82)),(DATE($A55,12,31)-DATE($A55,1,0))*F$42,IF(AND($A55=YEAR(F$81),$A55=YEAR(F$82)),(F$82-F$81)*F$42,IF($A55=YEAR(F$81),(1+DATE(YEAR(F$81),12,31)-F$81)*F$42,IF($A55=YEAR(F$82),(F$82-DATE(YEAR(F$82),1,1))*F$42,0))))</f>
        <v>0</v>
      </c>
      <c r="G55" s="56">
        <f t="array" ref="G55">IF(AND($A55&gt;YEAR(G$81),$A55&lt;YEAR(G$82)),(DATE($A55,12,31)-DATE($A55,1,0))*G$42,IF(AND($A55=YEAR(G$81),$A55=YEAR(G$82)),(G$82-G$81)*G$42,IF($A55=YEAR(G$81),(1+DATE(YEAR(G$81),12,31)-G$81)*G$42,IF($A55=YEAR(G$82),(G$82-DATE(YEAR(G$82),1,1))*G$42,0))))</f>
        <v>0</v>
      </c>
      <c r="H55" s="56">
        <f t="array" ref="H55">IF(AND($A55&gt;YEAR(H$81),$A55&lt;YEAR(H$82)),(DATE($A55,12,31)-DATE($A55,1,0))*H$42,IF(AND($A55=YEAR(H$81),$A55=YEAR(H$82)),(H$82-H$81)*H$42,IF($A55=YEAR(H$81),(1+DATE(YEAR(H$81),12,31)-H$81)*H$42,IF($A55=YEAR(H$82),(H$82-DATE(YEAR(H$82),1,1))*H$42,0))))</f>
        <v>0</v>
      </c>
      <c r="I55" s="56">
        <f t="array" ref="I55">IF(AND($A55&gt;YEAR(I$81),$A55&lt;YEAR(I$82)),(DATE($A55,12,31)-DATE($A55,1,0))*I$42,IF(AND($A55=YEAR(I$81),$A55=YEAR(I$82)),(I$82-I$81)*I$42,IF($A55=YEAR(I$81),(1+DATE(YEAR(I$81),12,31)-I$81)*I$42,IF($A55=YEAR(I$82),(I$82-DATE(YEAR(I$82),1,1))*I$42,0))))</f>
        <v>0</v>
      </c>
      <c r="J55" s="56">
        <f t="array" ref="J55">IF(AND($A55&gt;YEAR(J$81),$A55&lt;YEAR(J$82)),(DATE($A55,12,31)-DATE($A55,1,0))*J$42,IF(AND($A55=YEAR(J$81),$A55=YEAR(J$82)),(J$82-J$81)*J$42,IF($A55=YEAR(J$81),(1+DATE(YEAR(J$81),12,31)-J$81)*J$42,IF($A55=YEAR(J$82),(J$82-DATE(YEAR(J$82),1,1))*J$42,0))))</f>
        <v>0</v>
      </c>
      <c r="K55" s="56">
        <f t="array" ref="K55">IF(AND($A55&gt;YEAR(K$81),$A55&lt;YEAR(K$82)),(DATE($A55,12,31)-DATE($A55,1,0))*K$42,IF(AND($A55=YEAR(K$81),$A55=YEAR(K$82)),(K$82-K$81)*K$42,IF($A55=YEAR(K$81),(1+DATE(YEAR(K$81),12,31)-K$81)*K$42,IF($A55=YEAR(K$82),(K$82-DATE(YEAR(K$82),1,1))*K$42,0))))</f>
        <v>0</v>
      </c>
      <c r="L55" s="56">
        <f t="array" ref="L55">IF(AND($A55&gt;YEAR(L$81),$A55&lt;YEAR(L$82)),(DATE($A55,12,31)-DATE($A55,1,0))*L$42,IF(AND($A55=YEAR(L$81),$A55=YEAR(L$82)),(L$82-L$81)*L$42,IF($A55=YEAR(L$81),(1+DATE(YEAR(L$81),12,31)-L$81)*L$42,IF($A55=YEAR(L$82),(L$82-DATE(YEAR(L$82),1,1))*L$42,0))))</f>
        <v>0</v>
      </c>
      <c r="M55" s="56">
        <f t="array" ref="M55">IF(AND($A55&gt;YEAR(M$81),$A55&lt;YEAR(M$82)),(DATE($A55,12,31)-DATE($A55,1,0))*M$42,IF(AND($A55=YEAR(M$81),$A55=YEAR(M$82)),(M$82-M$81)*M$42,IF($A55=YEAR(M$81),(1+DATE(YEAR(M$81),12,31)-M$81)*M$42,IF($A55=YEAR(M$82),(M$82-DATE(YEAR(M$82),1,1))*M$42,0))))</f>
        <v>0</v>
      </c>
      <c r="N55" s="56">
        <f t="array" ref="N55">IF(AND($A55&gt;YEAR(N$81),$A55&lt;YEAR(N$82)),(DATE($A55,12,31)-DATE($A55,1,0))*N$42,IF(AND($A55=YEAR(N$81),$A55=YEAR(N$82)),(N$82-N$81)*N$42,IF($A55=YEAR(N$81),(1+DATE(YEAR(N$81),12,31)-N$81)*N$42,IF($A55=YEAR(N$82),(N$82-DATE(YEAR(N$82),1,1))*N$42,0))))</f>
        <v>0</v>
      </c>
      <c r="O55" s="56">
        <f t="array" ref="O55">IF(AND($A55&gt;YEAR(O$81),$A55&lt;YEAR(O$82)),(DATE($A55,12,31)-DATE($A55,1,0))*O$42,IF(AND($A55=YEAR(O$81),$A55=YEAR(O$82)),(O$82-O$81)*O$42,IF($A55=YEAR(O$81),(1+DATE(YEAR(O$81),12,31)-O$81)*O$42,IF($A55=YEAR(O$82),(O$82-DATE(YEAR(O$82),1,1))*O$42,0))))</f>
        <v>0</v>
      </c>
      <c r="P55" s="56">
        <f t="array" ref="P55">IF(AND($A55&gt;YEAR(P$81),$A55&lt;YEAR(P$82)),(DATE($A55,12,31)-DATE($A55,1,0))*P$42,IF(AND($A55=YEAR(P$81),$A55=YEAR(P$82)),(P$82-P$81)*P$42,IF($A55=YEAR(P$81),(1+DATE(YEAR(P$81),12,31)-P$81)*P$42,IF($A55=YEAR(P$82),(P$82-DATE(YEAR(P$82),1,1))*P$42,0))))</f>
        <v>0</v>
      </c>
      <c r="Q55" s="56">
        <f t="array" ref="Q55">IF(AND($A55&gt;YEAR(Q$81),$A55&lt;YEAR(Q$82)),(DATE($A55,12,31)-DATE($A55,1,0))*Q$42,IF(AND($A55=YEAR(Q$81),$A55=YEAR(Q$82)),(Q$82-Q$81)*Q$42,IF($A55=YEAR(Q$81),(1+DATE(YEAR(Q$81),12,31)-Q$81)*Q$42,IF($A55=YEAR(Q$82),(Q$82-DATE(YEAR(Q$82),1,1))*Q$42,0))))</f>
        <v>0</v>
      </c>
      <c r="R55" s="56">
        <f t="array" ref="R55">IF(AND($A55&gt;YEAR(R$81),$A55&lt;YEAR(R$82)),(DATE($A55,12,31)-DATE($A55,1,0))*R$42,IF(AND($A55=YEAR(R$81),$A55=YEAR(R$82)),(R$82-R$81)*R$42,IF($A55=YEAR(R$81),(1+DATE(YEAR(R$81),12,31)-R$81)*R$42,IF($A55=YEAR(R$82),(R$82-DATE(YEAR(R$82),1,1))*R$42,0))))</f>
        <v>0</v>
      </c>
      <c r="S55" s="56">
        <f t="array" ref="S55">IF(AND($A55&gt;YEAR(S$81),$A55&lt;YEAR(S$82)),(DATE($A55,12,31)-DATE($A55,1,0))*S$42,IF(AND($A55=YEAR(S$81),$A55=YEAR(S$82)),(S$82-S$81)*S$42,IF($A55=YEAR(S$81),(1+DATE(YEAR(S$81),12,31)-S$81)*S$42,IF($A55=YEAR(S$82),(S$82-DATE(YEAR(S$82),1,1))*S$42,0))))</f>
        <v>0</v>
      </c>
      <c r="T55" s="56">
        <f t="array" ref="T55">IF(AND($A55&gt;YEAR(T$81),$A55&lt;YEAR(T$82)),(DATE($A55,12,31)-DATE($A55,1,0))*T$42,IF(AND($A55=YEAR(T$81),$A55=YEAR(T$82)),(T$82-T$81)*T$42,IF($A55=YEAR(T$81),(1+DATE(YEAR(T$81),12,31)-T$81)*T$42,IF($A55=YEAR(T$82),(T$82-DATE(YEAR(T$82),1,1))*T$42,0))))</f>
        <v>0</v>
      </c>
      <c r="U55" s="56">
        <f t="array" ref="U55">IF(AND($A55&gt;YEAR(U$81),$A55&lt;YEAR(U$82)),(DATE($A55,12,31)-DATE($A55,1,0))*U$42,IF(AND($A55=YEAR(U$81),$A55=YEAR(U$82)),(U$82-U$81)*U$42,IF($A55=YEAR(U$81),(1+DATE(YEAR(U$81),12,31)-U$81)*U$42,IF($A55=YEAR(U$82),(U$82-DATE(YEAR(U$82),1,1))*U$42,0))))</f>
        <v>0</v>
      </c>
      <c r="V55" s="56">
        <f t="array" ref="V55">IF(AND($A55&gt;YEAR(V$81),$A55&lt;YEAR(V$82)),(DATE($A55,12,31)-DATE($A55,1,0))*V$42,IF(AND($A55=YEAR(V$81),$A55=YEAR(V$82)),(V$82-V$81)*V$42,IF($A55=YEAR(V$81),(1+DATE(YEAR(V$81),12,31)-V$81)*V$42,IF($A55=YEAR(V$82),(V$82-DATE(YEAR(V$82),1,1))*V$42,0))))</f>
        <v>0</v>
      </c>
      <c r="W55" s="99"/>
    </row>
    <row r="56" spans="1:23" ht="12" thickBot="1" x14ac:dyDescent="0.25">
      <c r="A56" s="55">
        <v>2037</v>
      </c>
      <c r="B56" s="56">
        <f t="array" ref="B56">IF(AND($A56&gt;YEAR(B$81),$A56&lt;YEAR(B$82)),(DATE($A56,12,31)-DATE($A56,1,0))*B$42,IF(AND($A56=YEAR(B$81),$A56=YEAR(B$82)),(B$82-B$81)*B$42,IF($A56=YEAR(B$81),(1+DATE(YEAR(B$81),12,31)-B$81)*B$42,IF($A56=YEAR(B$82),(B$82-DATE(YEAR(B$82),1,1))*B$42,0))))</f>
        <v>0</v>
      </c>
      <c r="C56" s="56">
        <f t="array" ref="C56">IF(AND($A56&gt;YEAR(C$81),$A56&lt;YEAR(C$82)),(DATE($A56,12,31)-DATE($A56,1,0))*C$42,IF(AND($A56=YEAR(C$81),$A56=YEAR(C$82)),(C$82-C$81)*C$42,IF($A56=YEAR(C$81),(1+DATE(YEAR(C$81),12,31)-C$81)*C$42,IF($A56=YEAR(C$82),(C$82-DATE(YEAR(C$82),1,1))*C$42,0))))</f>
        <v>0</v>
      </c>
      <c r="D56" s="56">
        <f t="array" ref="D56">IF(AND($A56&gt;YEAR(D$81),$A56&lt;YEAR(D$82)),(DATE($A56,12,31)-DATE($A56,1,0))*D$42,IF(AND($A56=YEAR(D$81),$A56=YEAR(D$82)),(D$82-D$81)*D$42,IF($A56=YEAR(D$81),(1+DATE(YEAR(D$81),12,31)-D$81)*D$42,IF($A56=YEAR(D$82),(D$82-DATE(YEAR(D$82),1,1))*D$42,0))))</f>
        <v>0</v>
      </c>
      <c r="E56" s="56">
        <f t="array" ref="E56">IF(AND($A56&gt;YEAR(E$81),$A56&lt;YEAR(E$82)),(DATE($A56,12,31)-DATE($A56,1,0))*E$42,IF(AND($A56=YEAR(E$81),$A56=YEAR(E$82)),(E$82-E$81)*E$42,IF($A56=YEAR(E$81),(1+DATE(YEAR(E$81),12,31)-E$81)*E$42,IF($A56=YEAR(E$82),(E$82-DATE(YEAR(E$82),1,1))*E$42,0))))</f>
        <v>0</v>
      </c>
      <c r="F56" s="56">
        <f t="array" ref="F56">IF(AND($A56&gt;YEAR(F$81),$A56&lt;YEAR(F$82)),(DATE($A56,12,31)-DATE($A56,1,0))*F$42,IF(AND($A56=YEAR(F$81),$A56=YEAR(F$82)),(F$82-F$81)*F$42,IF($A56=YEAR(F$81),(1+DATE(YEAR(F$81),12,31)-F$81)*F$42,IF($A56=YEAR(F$82),(F$82-DATE(YEAR(F$82),1,1))*F$42,0))))</f>
        <v>0</v>
      </c>
      <c r="G56" s="56">
        <f t="array" ref="G56">IF(AND($A56&gt;YEAR(G$81),$A56&lt;YEAR(G$82)),(DATE($A56,12,31)-DATE($A56,1,0))*G$42,IF(AND($A56=YEAR(G$81),$A56=YEAR(G$82)),(G$82-G$81)*G$42,IF($A56=YEAR(G$81),(1+DATE(YEAR(G$81),12,31)-G$81)*G$42,IF($A56=YEAR(G$82),(G$82-DATE(YEAR(G$82),1,1))*G$42,0))))</f>
        <v>0</v>
      </c>
      <c r="H56" s="56">
        <f t="array" ref="H56">IF(AND($A56&gt;YEAR(H$81),$A56&lt;YEAR(H$82)),(DATE($A56,12,31)-DATE($A56,1,0))*H$42,IF(AND($A56=YEAR(H$81),$A56=YEAR(H$82)),(H$82-H$81)*H$42,IF($A56=YEAR(H$81),(1+DATE(YEAR(H$81),12,31)-H$81)*H$42,IF($A56=YEAR(H$82),(H$82-DATE(YEAR(H$82),1,1))*H$42,0))))</f>
        <v>0</v>
      </c>
      <c r="I56" s="56">
        <f t="array" ref="I56">IF(AND($A56&gt;YEAR(I$81),$A56&lt;YEAR(I$82)),(DATE($A56,12,31)-DATE($A56,1,0))*I$42,IF(AND($A56=YEAR(I$81),$A56=YEAR(I$82)),(I$82-I$81)*I$42,IF($A56=YEAR(I$81),(1+DATE(YEAR(I$81),12,31)-I$81)*I$42,IF($A56=YEAR(I$82),(I$82-DATE(YEAR(I$82),1,1))*I$42,0))))</f>
        <v>0</v>
      </c>
      <c r="J56" s="56">
        <f t="array" ref="J56">IF(AND($A56&gt;YEAR(J$81),$A56&lt;YEAR(J$82)),(DATE($A56,12,31)-DATE($A56,1,0))*J$42,IF(AND($A56=YEAR(J$81),$A56=YEAR(J$82)),(J$82-J$81)*J$42,IF($A56=YEAR(J$81),(1+DATE(YEAR(J$81),12,31)-J$81)*J$42,IF($A56=YEAR(J$82),(J$82-DATE(YEAR(J$82),1,1))*J$42,0))))</f>
        <v>0</v>
      </c>
      <c r="K56" s="56">
        <f t="array" ref="K56">IF(AND($A56&gt;YEAR(K$81),$A56&lt;YEAR(K$82)),(DATE($A56,12,31)-DATE($A56,1,0))*K$42,IF(AND($A56=YEAR(K$81),$A56=YEAR(K$82)),(K$82-K$81)*K$42,IF($A56=YEAR(K$81),(1+DATE(YEAR(K$81),12,31)-K$81)*K$42,IF($A56=YEAR(K$82),(K$82-DATE(YEAR(K$82),1,1))*K$42,0))))</f>
        <v>0</v>
      </c>
      <c r="L56" s="56">
        <f t="array" ref="L56">IF(AND($A56&gt;YEAR(L$81),$A56&lt;YEAR(L$82)),(DATE($A56,12,31)-DATE($A56,1,0))*L$42,IF(AND($A56=YEAR(L$81),$A56=YEAR(L$82)),(L$82-L$81)*L$42,IF($A56=YEAR(L$81),(1+DATE(YEAR(L$81),12,31)-L$81)*L$42,IF($A56=YEAR(L$82),(L$82-DATE(YEAR(L$82),1,1))*L$42,0))))</f>
        <v>0</v>
      </c>
      <c r="M56" s="56">
        <f t="array" ref="M56">IF(AND($A56&gt;YEAR(M$81),$A56&lt;YEAR(M$82)),(DATE($A56,12,31)-DATE($A56,1,0))*M$42,IF(AND($A56=YEAR(M$81),$A56=YEAR(M$82)),(M$82-M$81)*M$42,IF($A56=YEAR(M$81),(1+DATE(YEAR(M$81),12,31)-M$81)*M$42,IF($A56=YEAR(M$82),(M$82-DATE(YEAR(M$82),1,1))*M$42,0))))</f>
        <v>0</v>
      </c>
      <c r="N56" s="56">
        <f t="array" ref="N56">IF(AND($A56&gt;YEAR(N$81),$A56&lt;YEAR(N$82)),(DATE($A56,12,31)-DATE($A56,1,0))*N$42,IF(AND($A56=YEAR(N$81),$A56=YEAR(N$82)),(N$82-N$81)*N$42,IF($A56=YEAR(N$81),(1+DATE(YEAR(N$81),12,31)-N$81)*N$42,IF($A56=YEAR(N$82),(N$82-DATE(YEAR(N$82),1,1))*N$42,0))))</f>
        <v>0</v>
      </c>
      <c r="O56" s="56">
        <f t="array" ref="O56">IF(AND($A56&gt;YEAR(O$81),$A56&lt;YEAR(O$82)),(DATE($A56,12,31)-DATE($A56,1,0))*O$42,IF(AND($A56=YEAR(O$81),$A56=YEAR(O$82)),(O$82-O$81)*O$42,IF($A56=YEAR(O$81),(1+DATE(YEAR(O$81),12,31)-O$81)*O$42,IF($A56=YEAR(O$82),(O$82-DATE(YEAR(O$82),1,1))*O$42,0))))</f>
        <v>0</v>
      </c>
      <c r="P56" s="56">
        <f t="array" ref="P56">IF(AND($A56&gt;YEAR(P$81),$A56&lt;YEAR(P$82)),(DATE($A56,12,31)-DATE($A56,1,0))*P$42,IF(AND($A56=YEAR(P$81),$A56=YEAR(P$82)),(P$82-P$81)*P$42,IF($A56=YEAR(P$81),(1+DATE(YEAR(P$81),12,31)-P$81)*P$42,IF($A56=YEAR(P$82),(P$82-DATE(YEAR(P$82),1,1))*P$42,0))))</f>
        <v>0</v>
      </c>
      <c r="Q56" s="56">
        <f t="array" ref="Q56">IF(AND($A56&gt;YEAR(Q$81),$A56&lt;YEAR(Q$82)),(DATE($A56,12,31)-DATE($A56,1,0))*Q$42,IF(AND($A56=YEAR(Q$81),$A56=YEAR(Q$82)),(Q$82-Q$81)*Q$42,IF($A56=YEAR(Q$81),(1+DATE(YEAR(Q$81),12,31)-Q$81)*Q$42,IF($A56=YEAR(Q$82),(Q$82-DATE(YEAR(Q$82),1,1))*Q$42,0))))</f>
        <v>0</v>
      </c>
      <c r="R56" s="56">
        <f t="array" ref="R56">IF(AND($A56&gt;YEAR(R$81),$A56&lt;YEAR(R$82)),(DATE($A56,12,31)-DATE($A56,1,0))*R$42,IF(AND($A56=YEAR(R$81),$A56=YEAR(R$82)),(R$82-R$81)*R$42,IF($A56=YEAR(R$81),(1+DATE(YEAR(R$81),12,31)-R$81)*R$42,IF($A56=YEAR(R$82),(R$82-DATE(YEAR(R$82),1,1))*R$42,0))))</f>
        <v>0</v>
      </c>
      <c r="S56" s="56">
        <f t="array" ref="S56">IF(AND($A56&gt;YEAR(S$81),$A56&lt;YEAR(S$82)),(DATE($A56,12,31)-DATE($A56,1,0))*S$42,IF(AND($A56=YEAR(S$81),$A56=YEAR(S$82)),(S$82-S$81)*S$42,IF($A56=YEAR(S$81),(1+DATE(YEAR(S$81),12,31)-S$81)*S$42,IF($A56=YEAR(S$82),(S$82-DATE(YEAR(S$82),1,1))*S$42,0))))</f>
        <v>0</v>
      </c>
      <c r="T56" s="56">
        <f t="array" ref="T56">IF(AND($A56&gt;YEAR(T$81),$A56&lt;YEAR(T$82)),(DATE($A56,12,31)-DATE($A56,1,0))*T$42,IF(AND($A56=YEAR(T$81),$A56=YEAR(T$82)),(T$82-T$81)*T$42,IF($A56=YEAR(T$81),(1+DATE(YEAR(T$81),12,31)-T$81)*T$42,IF($A56=YEAR(T$82),(T$82-DATE(YEAR(T$82),1,1))*T$42,0))))</f>
        <v>0</v>
      </c>
      <c r="U56" s="56">
        <f t="array" ref="U56">IF(AND($A56&gt;YEAR(U$81),$A56&lt;YEAR(U$82)),(DATE($A56,12,31)-DATE($A56,1,0))*U$42,IF(AND($A56=YEAR(U$81),$A56=YEAR(U$82)),(U$82-U$81)*U$42,IF($A56=YEAR(U$81),(1+DATE(YEAR(U$81),12,31)-U$81)*U$42,IF($A56=YEAR(U$82),(U$82-DATE(YEAR(U$82),1,1))*U$42,0))))</f>
        <v>0</v>
      </c>
      <c r="V56" s="56">
        <f t="array" ref="V56">IF(AND($A56&gt;YEAR(V$81),$A56&lt;YEAR(V$82)),(DATE($A56,12,31)-DATE($A56,1,0))*V$42,IF(AND($A56=YEAR(V$81),$A56=YEAR(V$82)),(V$82-V$81)*V$42,IF($A56=YEAR(V$81),(1+DATE(YEAR(V$81),12,31)-V$81)*V$42,IF($A56=YEAR(V$82),(V$82-DATE(YEAR(V$82),1,1))*V$42,0))))</f>
        <v>0</v>
      </c>
      <c r="W56" s="99"/>
    </row>
    <row r="57" spans="1:23" ht="12" thickBot="1" x14ac:dyDescent="0.25">
      <c r="A57" s="55">
        <v>2038</v>
      </c>
      <c r="B57" s="56">
        <f t="array" ref="B57">IF(AND($A57&gt;YEAR(B$81),$A57&lt;YEAR(B$82)),(DATE($A57,12,31)-DATE($A57,1,0))*B$42,IF(AND($A57=YEAR(B$81),$A57=YEAR(B$82)),(B$82-B$81)*B$42,IF($A57=YEAR(B$81),(1+DATE(YEAR(B$81),12,31)-B$81)*B$42,IF($A57=YEAR(B$82),(B$82-DATE(YEAR(B$82),1,1))*B$42,0))))</f>
        <v>0</v>
      </c>
      <c r="C57" s="56">
        <f t="array" ref="C57">IF(AND($A57&gt;YEAR(C$81),$A57&lt;YEAR(C$82)),(DATE($A57,12,31)-DATE($A57,1,0))*C$42,IF(AND($A57=YEAR(C$81),$A57=YEAR(C$82)),(C$82-C$81)*C$42,IF($A57=YEAR(C$81),(1+DATE(YEAR(C$81),12,31)-C$81)*C$42,IF($A57=YEAR(C$82),(C$82-DATE(YEAR(C$82),1,1))*C$42,0))))</f>
        <v>0</v>
      </c>
      <c r="D57" s="56">
        <f t="array" ref="D57">IF(AND($A57&gt;YEAR(D$81),$A57&lt;YEAR(D$82)),(DATE($A57,12,31)-DATE($A57,1,0))*D$42,IF(AND($A57=YEAR(D$81),$A57=YEAR(D$82)),(D$82-D$81)*D$42,IF($A57=YEAR(D$81),(1+DATE(YEAR(D$81),12,31)-D$81)*D$42,IF($A57=YEAR(D$82),(D$82-DATE(YEAR(D$82),1,1))*D$42,0))))</f>
        <v>0</v>
      </c>
      <c r="E57" s="56">
        <f t="array" ref="E57">IF(AND($A57&gt;YEAR(E$81),$A57&lt;YEAR(E$82)),(DATE($A57,12,31)-DATE($A57,1,0))*E$42,IF(AND($A57=YEAR(E$81),$A57=YEAR(E$82)),(E$82-E$81)*E$42,IF($A57=YEAR(E$81),(1+DATE(YEAR(E$81),12,31)-E$81)*E$42,IF($A57=YEAR(E$82),(E$82-DATE(YEAR(E$82),1,1))*E$42,0))))</f>
        <v>0</v>
      </c>
      <c r="F57" s="56">
        <f t="array" ref="F57">IF(AND($A57&gt;YEAR(F$81),$A57&lt;YEAR(F$82)),(DATE($A57,12,31)-DATE($A57,1,0))*F$42,IF(AND($A57=YEAR(F$81),$A57=YEAR(F$82)),(F$82-F$81)*F$42,IF($A57=YEAR(F$81),(1+DATE(YEAR(F$81),12,31)-F$81)*F$42,IF($A57=YEAR(F$82),(F$82-DATE(YEAR(F$82),1,1))*F$42,0))))</f>
        <v>0</v>
      </c>
      <c r="G57" s="56">
        <f t="array" ref="G57">IF(AND($A57&gt;YEAR(G$81),$A57&lt;YEAR(G$82)),(DATE($A57,12,31)-DATE($A57,1,0))*G$42,IF(AND($A57=YEAR(G$81),$A57=YEAR(G$82)),(G$82-G$81)*G$42,IF($A57=YEAR(G$81),(1+DATE(YEAR(G$81),12,31)-G$81)*G$42,IF($A57=YEAR(G$82),(G$82-DATE(YEAR(G$82),1,1))*G$42,0))))</f>
        <v>0</v>
      </c>
      <c r="H57" s="56">
        <f t="array" ref="H57">IF(AND($A57&gt;YEAR(H$81),$A57&lt;YEAR(H$82)),(DATE($A57,12,31)-DATE($A57,1,0))*H$42,IF(AND($A57=YEAR(H$81),$A57=YEAR(H$82)),(H$82-H$81)*H$42,IF($A57=YEAR(H$81),(1+DATE(YEAR(H$81),12,31)-H$81)*H$42,IF($A57=YEAR(H$82),(H$82-DATE(YEAR(H$82),1,1))*H$42,0))))</f>
        <v>0</v>
      </c>
      <c r="I57" s="56">
        <f t="array" ref="I57">IF(AND($A57&gt;YEAR(I$81),$A57&lt;YEAR(I$82)),(DATE($A57,12,31)-DATE($A57,1,0))*I$42,IF(AND($A57=YEAR(I$81),$A57=YEAR(I$82)),(I$82-I$81)*I$42,IF($A57=YEAR(I$81),(1+DATE(YEAR(I$81),12,31)-I$81)*I$42,IF($A57=YEAR(I$82),(I$82-DATE(YEAR(I$82),1,1))*I$42,0))))</f>
        <v>0</v>
      </c>
      <c r="J57" s="56">
        <f t="array" ref="J57">IF(AND($A57&gt;YEAR(J$81),$A57&lt;YEAR(J$82)),(DATE($A57,12,31)-DATE($A57,1,0))*J$42,IF(AND($A57=YEAR(J$81),$A57=YEAR(J$82)),(J$82-J$81)*J$42,IF($A57=YEAR(J$81),(1+DATE(YEAR(J$81),12,31)-J$81)*J$42,IF($A57=YEAR(J$82),(J$82-DATE(YEAR(J$82),1,1))*J$42,0))))</f>
        <v>0</v>
      </c>
      <c r="K57" s="56">
        <f t="array" ref="K57">IF(AND($A57&gt;YEAR(K$81),$A57&lt;YEAR(K$82)),(DATE($A57,12,31)-DATE($A57,1,0))*K$42,IF(AND($A57=YEAR(K$81),$A57=YEAR(K$82)),(K$82-K$81)*K$42,IF($A57=YEAR(K$81),(1+DATE(YEAR(K$81),12,31)-K$81)*K$42,IF($A57=YEAR(K$82),(K$82-DATE(YEAR(K$82),1,1))*K$42,0))))</f>
        <v>0</v>
      </c>
      <c r="L57" s="56">
        <f t="array" ref="L57">IF(AND($A57&gt;YEAR(L$81),$A57&lt;YEAR(L$82)),(DATE($A57,12,31)-DATE($A57,1,0))*L$42,IF(AND($A57=YEAR(L$81),$A57=YEAR(L$82)),(L$82-L$81)*L$42,IF($A57=YEAR(L$81),(1+DATE(YEAR(L$81),12,31)-L$81)*L$42,IF($A57=YEAR(L$82),(L$82-DATE(YEAR(L$82),1,1))*L$42,0))))</f>
        <v>0</v>
      </c>
      <c r="M57" s="56">
        <f t="array" ref="M57">IF(AND($A57&gt;YEAR(M$81),$A57&lt;YEAR(M$82)),(DATE($A57,12,31)-DATE($A57,1,0))*M$42,IF(AND($A57=YEAR(M$81),$A57=YEAR(M$82)),(M$82-M$81)*M$42,IF($A57=YEAR(M$81),(1+DATE(YEAR(M$81),12,31)-M$81)*M$42,IF($A57=YEAR(M$82),(M$82-DATE(YEAR(M$82),1,1))*M$42,0))))</f>
        <v>0</v>
      </c>
      <c r="N57" s="56">
        <f t="array" ref="N57">IF(AND($A57&gt;YEAR(N$81),$A57&lt;YEAR(N$82)),(DATE($A57,12,31)-DATE($A57,1,0))*N$42,IF(AND($A57=YEAR(N$81),$A57=YEAR(N$82)),(N$82-N$81)*N$42,IF($A57=YEAR(N$81),(1+DATE(YEAR(N$81),12,31)-N$81)*N$42,IF($A57=YEAR(N$82),(N$82-DATE(YEAR(N$82),1,1))*N$42,0))))</f>
        <v>0</v>
      </c>
      <c r="O57" s="56">
        <f t="array" ref="O57">IF(AND($A57&gt;YEAR(O$81),$A57&lt;YEAR(O$82)),(DATE($A57,12,31)-DATE($A57,1,0))*O$42,IF(AND($A57=YEAR(O$81),$A57=YEAR(O$82)),(O$82-O$81)*O$42,IF($A57=YEAR(O$81),(1+DATE(YEAR(O$81),12,31)-O$81)*O$42,IF($A57=YEAR(O$82),(O$82-DATE(YEAR(O$82),1,1))*O$42,0))))</f>
        <v>0</v>
      </c>
      <c r="P57" s="56">
        <f t="array" ref="P57">IF(AND($A57&gt;YEAR(P$81),$A57&lt;YEAR(P$82)),(DATE($A57,12,31)-DATE($A57,1,0))*P$42,IF(AND($A57=YEAR(P$81),$A57=YEAR(P$82)),(P$82-P$81)*P$42,IF($A57=YEAR(P$81),(1+DATE(YEAR(P$81),12,31)-P$81)*P$42,IF($A57=YEAR(P$82),(P$82-DATE(YEAR(P$82),1,1))*P$42,0))))</f>
        <v>0</v>
      </c>
      <c r="Q57" s="56">
        <f t="array" ref="Q57">IF(AND($A57&gt;YEAR(Q$81),$A57&lt;YEAR(Q$82)),(DATE($A57,12,31)-DATE($A57,1,0))*Q$42,IF(AND($A57=YEAR(Q$81),$A57=YEAR(Q$82)),(Q$82-Q$81)*Q$42,IF($A57=YEAR(Q$81),(1+DATE(YEAR(Q$81),12,31)-Q$81)*Q$42,IF($A57=YEAR(Q$82),(Q$82-DATE(YEAR(Q$82),1,1))*Q$42,0))))</f>
        <v>0</v>
      </c>
      <c r="R57" s="56">
        <f t="array" ref="R57">IF(AND($A57&gt;YEAR(R$81),$A57&lt;YEAR(R$82)),(DATE($A57,12,31)-DATE($A57,1,0))*R$42,IF(AND($A57=YEAR(R$81),$A57=YEAR(R$82)),(R$82-R$81)*R$42,IF($A57=YEAR(R$81),(1+DATE(YEAR(R$81),12,31)-R$81)*R$42,IF($A57=YEAR(R$82),(R$82-DATE(YEAR(R$82),1,1))*R$42,0))))</f>
        <v>0</v>
      </c>
      <c r="S57" s="56">
        <f t="array" ref="S57">IF(AND($A57&gt;YEAR(S$81),$A57&lt;YEAR(S$82)),(DATE($A57,12,31)-DATE($A57,1,0))*S$42,IF(AND($A57=YEAR(S$81),$A57=YEAR(S$82)),(S$82-S$81)*S$42,IF($A57=YEAR(S$81),(1+DATE(YEAR(S$81),12,31)-S$81)*S$42,IF($A57=YEAR(S$82),(S$82-DATE(YEAR(S$82),1,1))*S$42,0))))</f>
        <v>0</v>
      </c>
      <c r="T57" s="56">
        <f t="array" ref="T57">IF(AND($A57&gt;YEAR(T$81),$A57&lt;YEAR(T$82)),(DATE($A57,12,31)-DATE($A57,1,0))*T$42,IF(AND($A57=YEAR(T$81),$A57=YEAR(T$82)),(T$82-T$81)*T$42,IF($A57=YEAR(T$81),(1+DATE(YEAR(T$81),12,31)-T$81)*T$42,IF($A57=YEAR(T$82),(T$82-DATE(YEAR(T$82),1,1))*T$42,0))))</f>
        <v>0</v>
      </c>
      <c r="U57" s="56">
        <f t="array" ref="U57">IF(AND($A57&gt;YEAR(U$81),$A57&lt;YEAR(U$82)),(DATE($A57,12,31)-DATE($A57,1,0))*U$42,IF(AND($A57=YEAR(U$81),$A57=YEAR(U$82)),(U$82-U$81)*U$42,IF($A57=YEAR(U$81),(1+DATE(YEAR(U$81),12,31)-U$81)*U$42,IF($A57=YEAR(U$82),(U$82-DATE(YEAR(U$82),1,1))*U$42,0))))</f>
        <v>0</v>
      </c>
      <c r="V57" s="56">
        <f t="array" ref="V57">IF(AND($A57&gt;YEAR(V$81),$A57&lt;YEAR(V$82)),(DATE($A57,12,31)-DATE($A57,1,0))*V$42,IF(AND($A57=YEAR(V$81),$A57=YEAR(V$82)),(V$82-V$81)*V$42,IF($A57=YEAR(V$81),(1+DATE(YEAR(V$81),12,31)-V$81)*V$42,IF($A57=YEAR(V$82),(V$82-DATE(YEAR(V$82),1,1))*V$42,0))))</f>
        <v>0</v>
      </c>
      <c r="W57" s="99"/>
    </row>
    <row r="58" spans="1:23" ht="12" thickBot="1" x14ac:dyDescent="0.25">
      <c r="A58" s="55">
        <v>2039</v>
      </c>
      <c r="B58" s="56">
        <f t="array" ref="B58">IF(AND($A58&gt;YEAR(B$81),$A58&lt;YEAR(B$82)),(DATE($A58,12,31)-DATE($A58,1,0))*B$42,IF(AND($A58=YEAR(B$81),$A58=YEAR(B$82)),(B$82-B$81)*B$42,IF($A58=YEAR(B$81),(1+DATE(YEAR(B$81),12,31)-B$81)*B$42,IF($A58=YEAR(B$82),(B$82-DATE(YEAR(B$82),1,1))*B$42,0))))</f>
        <v>0</v>
      </c>
      <c r="C58" s="56">
        <f t="array" ref="C58">IF(AND($A58&gt;YEAR(C$81),$A58&lt;YEAR(C$82)),(DATE($A58,12,31)-DATE($A58,1,0))*C$42,IF(AND($A58=YEAR(C$81),$A58=YEAR(C$82)),(C$82-C$81)*C$42,IF($A58=YEAR(C$81),(1+DATE(YEAR(C$81),12,31)-C$81)*C$42,IF($A58=YEAR(C$82),(C$82-DATE(YEAR(C$82),1,1))*C$42,0))))</f>
        <v>0</v>
      </c>
      <c r="D58" s="56">
        <f t="array" ref="D58">IF(AND($A58&gt;YEAR(D$81),$A58&lt;YEAR(D$82)),(DATE($A58,12,31)-DATE($A58,1,0))*D$42,IF(AND($A58=YEAR(D$81),$A58=YEAR(D$82)),(D$82-D$81)*D$42,IF($A58=YEAR(D$81),(1+DATE(YEAR(D$81),12,31)-D$81)*D$42,IF($A58=YEAR(D$82),(D$82-DATE(YEAR(D$82),1,1))*D$42,0))))</f>
        <v>0</v>
      </c>
      <c r="E58" s="56">
        <f t="array" ref="E58">IF(AND($A58&gt;YEAR(E$81),$A58&lt;YEAR(E$82)),(DATE($A58,12,31)-DATE($A58,1,0))*E$42,IF(AND($A58=YEAR(E$81),$A58=YEAR(E$82)),(E$82-E$81)*E$42,IF($A58=YEAR(E$81),(1+DATE(YEAR(E$81),12,31)-E$81)*E$42,IF($A58=YEAR(E$82),(E$82-DATE(YEAR(E$82),1,1))*E$42,0))))</f>
        <v>0</v>
      </c>
      <c r="F58" s="56">
        <f t="array" ref="F58">IF(AND($A58&gt;YEAR(F$81),$A58&lt;YEAR(F$82)),(DATE($A58,12,31)-DATE($A58,1,0))*F$42,IF(AND($A58=YEAR(F$81),$A58=YEAR(F$82)),(F$82-F$81)*F$42,IF($A58=YEAR(F$81),(1+DATE(YEAR(F$81),12,31)-F$81)*F$42,IF($A58=YEAR(F$82),(F$82-DATE(YEAR(F$82),1,1))*F$42,0))))</f>
        <v>0</v>
      </c>
      <c r="G58" s="56">
        <f t="array" ref="G58">IF(AND($A58&gt;YEAR(G$81),$A58&lt;YEAR(G$82)),(DATE($A58,12,31)-DATE($A58,1,0))*G$42,IF(AND($A58=YEAR(G$81),$A58=YEAR(G$82)),(G$82-G$81)*G$42,IF($A58=YEAR(G$81),(1+DATE(YEAR(G$81),12,31)-G$81)*G$42,IF($A58=YEAR(G$82),(G$82-DATE(YEAR(G$82),1,1))*G$42,0))))</f>
        <v>0</v>
      </c>
      <c r="H58" s="56">
        <f t="array" ref="H58">IF(AND($A58&gt;YEAR(H$81),$A58&lt;YEAR(H$82)),(DATE($A58,12,31)-DATE($A58,1,0))*H$42,IF(AND($A58=YEAR(H$81),$A58=YEAR(H$82)),(H$82-H$81)*H$42,IF($A58=YEAR(H$81),(1+DATE(YEAR(H$81),12,31)-H$81)*H$42,IF($A58=YEAR(H$82),(H$82-DATE(YEAR(H$82),1,1))*H$42,0))))</f>
        <v>0</v>
      </c>
      <c r="I58" s="56">
        <f t="array" ref="I58">IF(AND($A58&gt;YEAR(I$81),$A58&lt;YEAR(I$82)),(DATE($A58,12,31)-DATE($A58,1,0))*I$42,IF(AND($A58=YEAR(I$81),$A58=YEAR(I$82)),(I$82-I$81)*I$42,IF($A58=YEAR(I$81),(1+DATE(YEAR(I$81),12,31)-I$81)*I$42,IF($A58=YEAR(I$82),(I$82-DATE(YEAR(I$82),1,1))*I$42,0))))</f>
        <v>0</v>
      </c>
      <c r="J58" s="56">
        <f t="array" ref="J58">IF(AND($A58&gt;YEAR(J$81),$A58&lt;YEAR(J$82)),(DATE($A58,12,31)-DATE($A58,1,0))*J$42,IF(AND($A58=YEAR(J$81),$A58=YEAR(J$82)),(J$82-J$81)*J$42,IF($A58=YEAR(J$81),(1+DATE(YEAR(J$81),12,31)-J$81)*J$42,IF($A58=YEAR(J$82),(J$82-DATE(YEAR(J$82),1,1))*J$42,0))))</f>
        <v>0</v>
      </c>
      <c r="K58" s="56">
        <f t="array" ref="K58">IF(AND($A58&gt;YEAR(K$81),$A58&lt;YEAR(K$82)),(DATE($A58,12,31)-DATE($A58,1,0))*K$42,IF(AND($A58=YEAR(K$81),$A58=YEAR(K$82)),(K$82-K$81)*K$42,IF($A58=YEAR(K$81),(1+DATE(YEAR(K$81),12,31)-K$81)*K$42,IF($A58=YEAR(K$82),(K$82-DATE(YEAR(K$82),1,1))*K$42,0))))</f>
        <v>0</v>
      </c>
      <c r="L58" s="56">
        <f t="array" ref="L58">IF(AND($A58&gt;YEAR(L$81),$A58&lt;YEAR(L$82)),(DATE($A58,12,31)-DATE($A58,1,0))*L$42,IF(AND($A58=YEAR(L$81),$A58=YEAR(L$82)),(L$82-L$81)*L$42,IF($A58=YEAR(L$81),(1+DATE(YEAR(L$81),12,31)-L$81)*L$42,IF($A58=YEAR(L$82),(L$82-DATE(YEAR(L$82),1,1))*L$42,0))))</f>
        <v>0</v>
      </c>
      <c r="M58" s="56">
        <f t="array" ref="M58">IF(AND($A58&gt;YEAR(M$81),$A58&lt;YEAR(M$82)),(DATE($A58,12,31)-DATE($A58,1,0))*M$42,IF(AND($A58=YEAR(M$81),$A58=YEAR(M$82)),(M$82-M$81)*M$42,IF($A58=YEAR(M$81),(1+DATE(YEAR(M$81),12,31)-M$81)*M$42,IF($A58=YEAR(M$82),(M$82-DATE(YEAR(M$82),1,1))*M$42,0))))</f>
        <v>0</v>
      </c>
      <c r="N58" s="56">
        <f t="array" ref="N58">IF(AND($A58&gt;YEAR(N$81),$A58&lt;YEAR(N$82)),(DATE($A58,12,31)-DATE($A58,1,0))*N$42,IF(AND($A58=YEAR(N$81),$A58=YEAR(N$82)),(N$82-N$81)*N$42,IF($A58=YEAR(N$81),(1+DATE(YEAR(N$81),12,31)-N$81)*N$42,IF($A58=YEAR(N$82),(N$82-DATE(YEAR(N$82),1,1))*N$42,0))))</f>
        <v>0</v>
      </c>
      <c r="O58" s="56">
        <f t="array" ref="O58">IF(AND($A58&gt;YEAR(O$81),$A58&lt;YEAR(O$82)),(DATE($A58,12,31)-DATE($A58,1,0))*O$42,IF(AND($A58=YEAR(O$81),$A58=YEAR(O$82)),(O$82-O$81)*O$42,IF($A58=YEAR(O$81),(1+DATE(YEAR(O$81),12,31)-O$81)*O$42,IF($A58=YEAR(O$82),(O$82-DATE(YEAR(O$82),1,1))*O$42,0))))</f>
        <v>0</v>
      </c>
      <c r="P58" s="56">
        <f t="array" ref="P58">IF(AND($A58&gt;YEAR(P$81),$A58&lt;YEAR(P$82)),(DATE($A58,12,31)-DATE($A58,1,0))*P$42,IF(AND($A58=YEAR(P$81),$A58=YEAR(P$82)),(P$82-P$81)*P$42,IF($A58=YEAR(P$81),(1+DATE(YEAR(P$81),12,31)-P$81)*P$42,IF($A58=YEAR(P$82),(P$82-DATE(YEAR(P$82),1,1))*P$42,0))))</f>
        <v>0</v>
      </c>
      <c r="Q58" s="56">
        <f t="array" ref="Q58">IF(AND($A58&gt;YEAR(Q$81),$A58&lt;YEAR(Q$82)),(DATE($A58,12,31)-DATE($A58,1,0))*Q$42,IF(AND($A58=YEAR(Q$81),$A58=YEAR(Q$82)),(Q$82-Q$81)*Q$42,IF($A58=YEAR(Q$81),(1+DATE(YEAR(Q$81),12,31)-Q$81)*Q$42,IF($A58=YEAR(Q$82),(Q$82-DATE(YEAR(Q$82),1,1))*Q$42,0))))</f>
        <v>0</v>
      </c>
      <c r="R58" s="56">
        <f t="array" ref="R58">IF(AND($A58&gt;YEAR(R$81),$A58&lt;YEAR(R$82)),(DATE($A58,12,31)-DATE($A58,1,0))*R$42,IF(AND($A58=YEAR(R$81),$A58=YEAR(R$82)),(R$82-R$81)*R$42,IF($A58=YEAR(R$81),(1+DATE(YEAR(R$81),12,31)-R$81)*R$42,IF($A58=YEAR(R$82),(R$82-DATE(YEAR(R$82),1,1))*R$42,0))))</f>
        <v>0</v>
      </c>
      <c r="S58" s="56">
        <f t="array" ref="S58">IF(AND($A58&gt;YEAR(S$81),$A58&lt;YEAR(S$82)),(DATE($A58,12,31)-DATE($A58,1,0))*S$42,IF(AND($A58=YEAR(S$81),$A58=YEAR(S$82)),(S$82-S$81)*S$42,IF($A58=YEAR(S$81),(1+DATE(YEAR(S$81),12,31)-S$81)*S$42,IF($A58=YEAR(S$82),(S$82-DATE(YEAR(S$82),1,1))*S$42,0))))</f>
        <v>0</v>
      </c>
      <c r="T58" s="56">
        <f t="array" ref="T58">IF(AND($A58&gt;YEAR(T$81),$A58&lt;YEAR(T$82)),(DATE($A58,12,31)-DATE($A58,1,0))*T$42,IF(AND($A58=YEAR(T$81),$A58=YEAR(T$82)),(T$82-T$81)*T$42,IF($A58=YEAR(T$81),(1+DATE(YEAR(T$81),12,31)-T$81)*T$42,IF($A58=YEAR(T$82),(T$82-DATE(YEAR(T$82),1,1))*T$42,0))))</f>
        <v>0</v>
      </c>
      <c r="U58" s="56">
        <f t="array" ref="U58">IF(AND($A58&gt;YEAR(U$81),$A58&lt;YEAR(U$82)),(DATE($A58,12,31)-DATE($A58,1,0))*U$42,IF(AND($A58=YEAR(U$81),$A58=YEAR(U$82)),(U$82-U$81)*U$42,IF($A58=YEAR(U$81),(1+DATE(YEAR(U$81),12,31)-U$81)*U$42,IF($A58=YEAR(U$82),(U$82-DATE(YEAR(U$82),1,1))*U$42,0))))</f>
        <v>0</v>
      </c>
      <c r="V58" s="56">
        <f t="array" ref="V58">IF(AND($A58&gt;YEAR(V$81),$A58&lt;YEAR(V$82)),(DATE($A58,12,31)-DATE($A58,1,0))*V$42,IF(AND($A58=YEAR(V$81),$A58=YEAR(V$82)),(V$82-V$81)*V$42,IF($A58=YEAR(V$81),(1+DATE(YEAR(V$81),12,31)-V$81)*V$42,IF($A58=YEAR(V$82),(V$82-DATE(YEAR(V$82),1,1))*V$42,0))))</f>
        <v>0</v>
      </c>
      <c r="W58" s="99"/>
    </row>
    <row r="59" spans="1:23" ht="12" thickBot="1" x14ac:dyDescent="0.25">
      <c r="A59" s="55">
        <v>2040</v>
      </c>
      <c r="B59" s="56">
        <f t="array" ref="B59">IF(AND($A59&gt;YEAR(B$81),$A59&lt;YEAR(B$82)),(DATE($A59,12,31)-DATE($A59,1,0))*B$42,IF(AND($A59=YEAR(B$81),$A59=YEAR(B$82)),(B$82-B$81)*B$42,IF($A59=YEAR(B$81),(1+DATE(YEAR(B$81),12,31)-B$81)*B$42,IF($A59=YEAR(B$82),(B$82-DATE(YEAR(B$82),1,1))*B$42,0))))</f>
        <v>0</v>
      </c>
      <c r="C59" s="56">
        <f t="array" ref="C59">IF(AND($A59&gt;YEAR(C$81),$A59&lt;YEAR(C$82)),(DATE($A59,12,31)-DATE($A59,1,0))*C$42,IF(AND($A59=YEAR(C$81),$A59=YEAR(C$82)),(C$82-C$81)*C$42,IF($A59=YEAR(C$81),(1+DATE(YEAR(C$81),12,31)-C$81)*C$42,IF($A59=YEAR(C$82),(C$82-DATE(YEAR(C$82),1,1))*C$42,0))))</f>
        <v>0</v>
      </c>
      <c r="D59" s="56">
        <f t="array" ref="D59">IF(AND($A59&gt;YEAR(D$81),$A59&lt;YEAR(D$82)),(DATE($A59,12,31)-DATE($A59,1,0))*D$42,IF(AND($A59=YEAR(D$81),$A59=YEAR(D$82)),(D$82-D$81)*D$42,IF($A59=YEAR(D$81),(1+DATE(YEAR(D$81),12,31)-D$81)*D$42,IF($A59=YEAR(D$82),(D$82-DATE(YEAR(D$82),1,1))*D$42,0))))</f>
        <v>0</v>
      </c>
      <c r="E59" s="56">
        <f t="array" ref="E59">IF(AND($A59&gt;YEAR(E$81),$A59&lt;YEAR(E$82)),(DATE($A59,12,31)-DATE($A59,1,0))*E$42,IF(AND($A59=YEAR(E$81),$A59=YEAR(E$82)),(E$82-E$81)*E$42,IF($A59=YEAR(E$81),(1+DATE(YEAR(E$81),12,31)-E$81)*E$42,IF($A59=YEAR(E$82),(E$82-DATE(YEAR(E$82),1,1))*E$42,0))))</f>
        <v>0</v>
      </c>
      <c r="F59" s="56">
        <f t="array" ref="F59">IF(AND($A59&gt;YEAR(F$81),$A59&lt;YEAR(F$82)),(DATE($A59,12,31)-DATE($A59,1,0))*F$42,IF(AND($A59=YEAR(F$81),$A59=YEAR(F$82)),(F$82-F$81)*F$42,IF($A59=YEAR(F$81),(1+DATE(YEAR(F$81),12,31)-F$81)*F$42,IF($A59=YEAR(F$82),(F$82-DATE(YEAR(F$82),1,1))*F$42,0))))</f>
        <v>0</v>
      </c>
      <c r="G59" s="56">
        <f t="array" ref="G59">IF(AND($A59&gt;YEAR(G$81),$A59&lt;YEAR(G$82)),(DATE($A59,12,31)-DATE($A59,1,0))*G$42,IF(AND($A59=YEAR(G$81),$A59=YEAR(G$82)),(G$82-G$81)*G$42,IF($A59=YEAR(G$81),(1+DATE(YEAR(G$81),12,31)-G$81)*G$42,IF($A59=YEAR(G$82),(G$82-DATE(YEAR(G$82),1,1))*G$42,0))))</f>
        <v>0</v>
      </c>
      <c r="H59" s="56">
        <f t="array" ref="H59">IF(AND($A59&gt;YEAR(H$81),$A59&lt;YEAR(H$82)),(DATE($A59,12,31)-DATE($A59,1,0))*H$42,IF(AND($A59=YEAR(H$81),$A59=YEAR(H$82)),(H$82-H$81)*H$42,IF($A59=YEAR(H$81),(1+DATE(YEAR(H$81),12,31)-H$81)*H$42,IF($A59=YEAR(H$82),(H$82-DATE(YEAR(H$82),1,1))*H$42,0))))</f>
        <v>0</v>
      </c>
      <c r="I59" s="56">
        <f t="array" ref="I59">IF(AND($A59&gt;YEAR(I$81),$A59&lt;YEAR(I$82)),(DATE($A59,12,31)-DATE($A59,1,0))*I$42,IF(AND($A59=YEAR(I$81),$A59=YEAR(I$82)),(I$82-I$81)*I$42,IF($A59=YEAR(I$81),(1+DATE(YEAR(I$81),12,31)-I$81)*I$42,IF($A59=YEAR(I$82),(I$82-DATE(YEAR(I$82),1,1))*I$42,0))))</f>
        <v>0</v>
      </c>
      <c r="J59" s="56">
        <f t="array" ref="J59">IF(AND($A59&gt;YEAR(J$81),$A59&lt;YEAR(J$82)),(DATE($A59,12,31)-DATE($A59,1,0))*J$42,IF(AND($A59=YEAR(J$81),$A59=YEAR(J$82)),(J$82-J$81)*J$42,IF($A59=YEAR(J$81),(1+DATE(YEAR(J$81),12,31)-J$81)*J$42,IF($A59=YEAR(J$82),(J$82-DATE(YEAR(J$82),1,1))*J$42,0))))</f>
        <v>0</v>
      </c>
      <c r="K59" s="56">
        <f t="array" ref="K59">IF(AND($A59&gt;YEAR(K$81),$A59&lt;YEAR(K$82)),(DATE($A59,12,31)-DATE($A59,1,0))*K$42,IF(AND($A59=YEAR(K$81),$A59=YEAR(K$82)),(K$82-K$81)*K$42,IF($A59=YEAR(K$81),(1+DATE(YEAR(K$81),12,31)-K$81)*K$42,IF($A59=YEAR(K$82),(K$82-DATE(YEAR(K$82),1,1))*K$42,0))))</f>
        <v>0</v>
      </c>
      <c r="L59" s="56">
        <f t="array" ref="L59">IF(AND($A59&gt;YEAR(L$81),$A59&lt;YEAR(L$82)),(DATE($A59,12,31)-DATE($A59,1,0))*L$42,IF(AND($A59=YEAR(L$81),$A59=YEAR(L$82)),(L$82-L$81)*L$42,IF($A59=YEAR(L$81),(1+DATE(YEAR(L$81),12,31)-L$81)*L$42,IF($A59=YEAR(L$82),(L$82-DATE(YEAR(L$82),1,1))*L$42,0))))</f>
        <v>0</v>
      </c>
      <c r="M59" s="56">
        <f t="array" ref="M59">IF(AND($A59&gt;YEAR(M$81),$A59&lt;YEAR(M$82)),(DATE($A59,12,31)-DATE($A59,1,0))*M$42,IF(AND($A59=YEAR(M$81),$A59=YEAR(M$82)),(M$82-M$81)*M$42,IF($A59=YEAR(M$81),(1+DATE(YEAR(M$81),12,31)-M$81)*M$42,IF($A59=YEAR(M$82),(M$82-DATE(YEAR(M$82),1,1))*M$42,0))))</f>
        <v>0</v>
      </c>
      <c r="N59" s="56">
        <f t="array" ref="N59">IF(AND($A59&gt;YEAR(N$81),$A59&lt;YEAR(N$82)),(DATE($A59,12,31)-DATE($A59,1,0))*N$42,IF(AND($A59=YEAR(N$81),$A59=YEAR(N$82)),(N$82-N$81)*N$42,IF($A59=YEAR(N$81),(1+DATE(YEAR(N$81),12,31)-N$81)*N$42,IF($A59=YEAR(N$82),(N$82-DATE(YEAR(N$82),1,1))*N$42,0))))</f>
        <v>0</v>
      </c>
      <c r="O59" s="56">
        <f t="array" ref="O59">IF(AND($A59&gt;YEAR(O$81),$A59&lt;YEAR(O$82)),(DATE($A59,12,31)-DATE($A59,1,0))*O$42,IF(AND($A59=YEAR(O$81),$A59=YEAR(O$82)),(O$82-O$81)*O$42,IF($A59=YEAR(O$81),(1+DATE(YEAR(O$81),12,31)-O$81)*O$42,IF($A59=YEAR(O$82),(O$82-DATE(YEAR(O$82),1,1))*O$42,0))))</f>
        <v>0</v>
      </c>
      <c r="P59" s="56">
        <f t="array" ref="P59">IF(AND($A59&gt;YEAR(P$81),$A59&lt;YEAR(P$82)),(DATE($A59,12,31)-DATE($A59,1,0))*P$42,IF(AND($A59=YEAR(P$81),$A59=YEAR(P$82)),(P$82-P$81)*P$42,IF($A59=YEAR(P$81),(1+DATE(YEAR(P$81),12,31)-P$81)*P$42,IF($A59=YEAR(P$82),(P$82-DATE(YEAR(P$82),1,1))*P$42,0))))</f>
        <v>0</v>
      </c>
      <c r="Q59" s="56">
        <f t="array" ref="Q59">IF(AND($A59&gt;YEAR(Q$81),$A59&lt;YEAR(Q$82)),(DATE($A59,12,31)-DATE($A59,1,0))*Q$42,IF(AND($A59=YEAR(Q$81),$A59=YEAR(Q$82)),(Q$82-Q$81)*Q$42,IF($A59=YEAR(Q$81),(1+DATE(YEAR(Q$81),12,31)-Q$81)*Q$42,IF($A59=YEAR(Q$82),(Q$82-DATE(YEAR(Q$82),1,1))*Q$42,0))))</f>
        <v>0</v>
      </c>
      <c r="R59" s="56">
        <f t="array" ref="R59">IF(AND($A59&gt;YEAR(R$81),$A59&lt;YEAR(R$82)),(DATE($A59,12,31)-DATE($A59,1,0))*R$42,IF(AND($A59=YEAR(R$81),$A59=YEAR(R$82)),(R$82-R$81)*R$42,IF($A59=YEAR(R$81),(1+DATE(YEAR(R$81),12,31)-R$81)*R$42,IF($A59=YEAR(R$82),(R$82-DATE(YEAR(R$82),1,1))*R$42,0))))</f>
        <v>0</v>
      </c>
      <c r="S59" s="56">
        <f t="array" ref="S59">IF(AND($A59&gt;YEAR(S$81),$A59&lt;YEAR(S$82)),(DATE($A59,12,31)-DATE($A59,1,0))*S$42,IF(AND($A59=YEAR(S$81),$A59=YEAR(S$82)),(S$82-S$81)*S$42,IF($A59=YEAR(S$81),(1+DATE(YEAR(S$81),12,31)-S$81)*S$42,IF($A59=YEAR(S$82),(S$82-DATE(YEAR(S$82),1,1))*S$42,0))))</f>
        <v>0</v>
      </c>
      <c r="T59" s="56">
        <f t="array" ref="T59">IF(AND($A59&gt;YEAR(T$81),$A59&lt;YEAR(T$82)),(DATE($A59,12,31)-DATE($A59,1,0))*T$42,IF(AND($A59=YEAR(T$81),$A59=YEAR(T$82)),(T$82-T$81)*T$42,IF($A59=YEAR(T$81),(1+DATE(YEAR(T$81),12,31)-T$81)*T$42,IF($A59=YEAR(T$82),(T$82-DATE(YEAR(T$82),1,1))*T$42,0))))</f>
        <v>0</v>
      </c>
      <c r="U59" s="56">
        <f t="array" ref="U59">IF(AND($A59&gt;YEAR(U$81),$A59&lt;YEAR(U$82)),(DATE($A59,12,31)-DATE($A59,1,0))*U$42,IF(AND($A59=YEAR(U$81),$A59=YEAR(U$82)),(U$82-U$81)*U$42,IF($A59=YEAR(U$81),(1+DATE(YEAR(U$81),12,31)-U$81)*U$42,IF($A59=YEAR(U$82),(U$82-DATE(YEAR(U$82),1,1))*U$42,0))))</f>
        <v>0</v>
      </c>
      <c r="V59" s="56">
        <f t="array" ref="V59">IF(AND($A59&gt;YEAR(V$81),$A59&lt;YEAR(V$82)),(DATE($A59,12,31)-DATE($A59,1,0))*V$42,IF(AND($A59=YEAR(V$81),$A59=YEAR(V$82)),(V$82-V$81)*V$42,IF($A59=YEAR(V$81),(1+DATE(YEAR(V$81),12,31)-V$81)*V$42,IF($A59=YEAR(V$82),(V$82-DATE(YEAR(V$82),1,1))*V$42,0))))</f>
        <v>0</v>
      </c>
      <c r="W59" s="99"/>
    </row>
    <row r="60" spans="1:23" ht="12" thickBot="1" x14ac:dyDescent="0.25">
      <c r="A60" s="55">
        <v>2041</v>
      </c>
      <c r="B60" s="56">
        <f t="array" ref="B60">IF(AND($A60&gt;YEAR(B$81),$A60&lt;YEAR(B$82)),(DATE($A60,12,31)-DATE($A60,1,0))*B$42,IF(AND($A60=YEAR(B$81),$A60=YEAR(B$82)),(B$82-B$81)*B$42,IF($A60=YEAR(B$81),(1+DATE(YEAR(B$81),12,31)-B$81)*B$42,IF($A60=YEAR(B$82),(B$82-DATE(YEAR(B$82),1,1))*B$42,0))))</f>
        <v>0</v>
      </c>
      <c r="C60" s="56">
        <f t="array" ref="C60">IF(AND($A60&gt;YEAR(C$81),$A60&lt;YEAR(C$82)),(DATE($A60,12,31)-DATE($A60,1,0))*C$42,IF(AND($A60=YEAR(C$81),$A60=YEAR(C$82)),(C$82-C$81)*C$42,IF($A60=YEAR(C$81),(1+DATE(YEAR(C$81),12,31)-C$81)*C$42,IF($A60=YEAR(C$82),(C$82-DATE(YEAR(C$82),1,1))*C$42,0))))</f>
        <v>0</v>
      </c>
      <c r="D60" s="56">
        <f t="array" ref="D60">IF(AND($A60&gt;YEAR(D$81),$A60&lt;YEAR(D$82)),(DATE($A60,12,31)-DATE($A60,1,0))*D$42,IF(AND($A60=YEAR(D$81),$A60=YEAR(D$82)),(D$82-D$81)*D$42,IF($A60=YEAR(D$81),(1+DATE(YEAR(D$81),12,31)-D$81)*D$42,IF($A60=YEAR(D$82),(D$82-DATE(YEAR(D$82),1,1))*D$42,0))))</f>
        <v>0</v>
      </c>
      <c r="E60" s="56">
        <f t="array" ref="E60">IF(AND($A60&gt;YEAR(E$81),$A60&lt;YEAR(E$82)),(DATE($A60,12,31)-DATE($A60,1,0))*E$42,IF(AND($A60=YEAR(E$81),$A60=YEAR(E$82)),(E$82-E$81)*E$42,IF($A60=YEAR(E$81),(1+DATE(YEAR(E$81),12,31)-E$81)*E$42,IF($A60=YEAR(E$82),(E$82-DATE(YEAR(E$82),1,1))*E$42,0))))</f>
        <v>0</v>
      </c>
      <c r="F60" s="56">
        <f t="array" ref="F60">IF(AND($A60&gt;YEAR(F$81),$A60&lt;YEAR(F$82)),(DATE($A60,12,31)-DATE($A60,1,0))*F$42,IF(AND($A60=YEAR(F$81),$A60=YEAR(F$82)),(F$82-F$81)*F$42,IF($A60=YEAR(F$81),(1+DATE(YEAR(F$81),12,31)-F$81)*F$42,IF($A60=YEAR(F$82),(F$82-DATE(YEAR(F$82),1,1))*F$42,0))))</f>
        <v>0</v>
      </c>
      <c r="G60" s="56">
        <f t="array" ref="G60">IF(AND($A60&gt;YEAR(G$81),$A60&lt;YEAR(G$82)),(DATE($A60,12,31)-DATE($A60,1,0))*G$42,IF(AND($A60=YEAR(G$81),$A60=YEAR(G$82)),(G$82-G$81)*G$42,IF($A60=YEAR(G$81),(1+DATE(YEAR(G$81),12,31)-G$81)*G$42,IF($A60=YEAR(G$82),(G$82-DATE(YEAR(G$82),1,1))*G$42,0))))</f>
        <v>0</v>
      </c>
      <c r="H60" s="56">
        <f t="array" ref="H60">IF(AND($A60&gt;YEAR(H$81),$A60&lt;YEAR(H$82)),(DATE($A60,12,31)-DATE($A60,1,0))*H$42,IF(AND($A60=YEAR(H$81),$A60=YEAR(H$82)),(H$82-H$81)*H$42,IF($A60=YEAR(H$81),(1+DATE(YEAR(H$81),12,31)-H$81)*H$42,IF($A60=YEAR(H$82),(H$82-DATE(YEAR(H$82),1,1))*H$42,0))))</f>
        <v>0</v>
      </c>
      <c r="I60" s="56">
        <f t="array" ref="I60">IF(AND($A60&gt;YEAR(I$81),$A60&lt;YEAR(I$82)),(DATE($A60,12,31)-DATE($A60,1,0))*I$42,IF(AND($A60=YEAR(I$81),$A60=YEAR(I$82)),(I$82-I$81)*I$42,IF($A60=YEAR(I$81),(1+DATE(YEAR(I$81),12,31)-I$81)*I$42,IF($A60=YEAR(I$82),(I$82-DATE(YEAR(I$82),1,1))*I$42,0))))</f>
        <v>0</v>
      </c>
      <c r="J60" s="56">
        <f t="array" ref="J60">IF(AND($A60&gt;YEAR(J$81),$A60&lt;YEAR(J$82)),(DATE($A60,12,31)-DATE($A60,1,0))*J$42,IF(AND($A60=YEAR(J$81),$A60=YEAR(J$82)),(J$82-J$81)*J$42,IF($A60=YEAR(J$81),(1+DATE(YEAR(J$81),12,31)-J$81)*J$42,IF($A60=YEAR(J$82),(J$82-DATE(YEAR(J$82),1,1))*J$42,0))))</f>
        <v>0</v>
      </c>
      <c r="K60" s="56">
        <f t="array" ref="K60">IF(AND($A60&gt;YEAR(K$81),$A60&lt;YEAR(K$82)),(DATE($A60,12,31)-DATE($A60,1,0))*K$42,IF(AND($A60=YEAR(K$81),$A60=YEAR(K$82)),(K$82-K$81)*K$42,IF($A60=YEAR(K$81),(1+DATE(YEAR(K$81),12,31)-K$81)*K$42,IF($A60=YEAR(K$82),(K$82-DATE(YEAR(K$82),1,1))*K$42,0))))</f>
        <v>0</v>
      </c>
      <c r="L60" s="56">
        <f t="array" ref="L60">IF(AND($A60&gt;YEAR(L$81),$A60&lt;YEAR(L$82)),(DATE($A60,12,31)-DATE($A60,1,0))*L$42,IF(AND($A60=YEAR(L$81),$A60=YEAR(L$82)),(L$82-L$81)*L$42,IF($A60=YEAR(L$81),(1+DATE(YEAR(L$81),12,31)-L$81)*L$42,IF($A60=YEAR(L$82),(L$82-DATE(YEAR(L$82),1,1))*L$42,0))))</f>
        <v>0</v>
      </c>
      <c r="M60" s="56">
        <f t="array" ref="M60">IF(AND($A60&gt;YEAR(M$81),$A60&lt;YEAR(M$82)),(DATE($A60,12,31)-DATE($A60,1,0))*M$42,IF(AND($A60=YEAR(M$81),$A60=YEAR(M$82)),(M$82-M$81)*M$42,IF($A60=YEAR(M$81),(1+DATE(YEAR(M$81),12,31)-M$81)*M$42,IF($A60=YEAR(M$82),(M$82-DATE(YEAR(M$82),1,1))*M$42,0))))</f>
        <v>0</v>
      </c>
      <c r="N60" s="56">
        <f t="array" ref="N60">IF(AND($A60&gt;YEAR(N$81),$A60&lt;YEAR(N$82)),(DATE($A60,12,31)-DATE($A60,1,0))*N$42,IF(AND($A60=YEAR(N$81),$A60=YEAR(N$82)),(N$82-N$81)*N$42,IF($A60=YEAR(N$81),(1+DATE(YEAR(N$81),12,31)-N$81)*N$42,IF($A60=YEAR(N$82),(N$82-DATE(YEAR(N$82),1,1))*N$42,0))))</f>
        <v>0</v>
      </c>
      <c r="O60" s="56">
        <f t="array" ref="O60">IF(AND($A60&gt;YEAR(O$81),$A60&lt;YEAR(O$82)),(DATE($A60,12,31)-DATE($A60,1,0))*O$42,IF(AND($A60=YEAR(O$81),$A60=YEAR(O$82)),(O$82-O$81)*O$42,IF($A60=YEAR(O$81),(1+DATE(YEAR(O$81),12,31)-O$81)*O$42,IF($A60=YEAR(O$82),(O$82-DATE(YEAR(O$82),1,1))*O$42,0))))</f>
        <v>0</v>
      </c>
      <c r="P60" s="56">
        <f t="array" ref="P60">IF(AND($A60&gt;YEAR(P$81),$A60&lt;YEAR(P$82)),(DATE($A60,12,31)-DATE($A60,1,0))*P$42,IF(AND($A60=YEAR(P$81),$A60=YEAR(P$82)),(P$82-P$81)*P$42,IF($A60=YEAR(P$81),(1+DATE(YEAR(P$81),12,31)-P$81)*P$42,IF($A60=YEAR(P$82),(P$82-DATE(YEAR(P$82),1,1))*P$42,0))))</f>
        <v>0</v>
      </c>
      <c r="Q60" s="56">
        <f t="array" ref="Q60">IF(AND($A60&gt;YEAR(Q$81),$A60&lt;YEAR(Q$82)),(DATE($A60,12,31)-DATE($A60,1,0))*Q$42,IF(AND($A60=YEAR(Q$81),$A60=YEAR(Q$82)),(Q$82-Q$81)*Q$42,IF($A60=YEAR(Q$81),(1+DATE(YEAR(Q$81),12,31)-Q$81)*Q$42,IF($A60=YEAR(Q$82),(Q$82-DATE(YEAR(Q$82),1,1))*Q$42,0))))</f>
        <v>0</v>
      </c>
      <c r="R60" s="56">
        <f t="array" ref="R60">IF(AND($A60&gt;YEAR(R$81),$A60&lt;YEAR(R$82)),(DATE($A60,12,31)-DATE($A60,1,0))*R$42,IF(AND($A60=YEAR(R$81),$A60=YEAR(R$82)),(R$82-R$81)*R$42,IF($A60=YEAR(R$81),(1+DATE(YEAR(R$81),12,31)-R$81)*R$42,IF($A60=YEAR(R$82),(R$82-DATE(YEAR(R$82),1,1))*R$42,0))))</f>
        <v>0</v>
      </c>
      <c r="S60" s="56">
        <f t="array" ref="S60">IF(AND($A60&gt;YEAR(S$81),$A60&lt;YEAR(S$82)),(DATE($A60,12,31)-DATE($A60,1,0))*S$42,IF(AND($A60=YEAR(S$81),$A60=YEAR(S$82)),(S$82-S$81)*S$42,IF($A60=YEAR(S$81),(1+DATE(YEAR(S$81),12,31)-S$81)*S$42,IF($A60=YEAR(S$82),(S$82-DATE(YEAR(S$82),1,1))*S$42,0))))</f>
        <v>0</v>
      </c>
      <c r="T60" s="56">
        <f t="array" ref="T60">IF(AND($A60&gt;YEAR(T$81),$A60&lt;YEAR(T$82)),(DATE($A60,12,31)-DATE($A60,1,0))*T$42,IF(AND($A60=YEAR(T$81),$A60=YEAR(T$82)),(T$82-T$81)*T$42,IF($A60=YEAR(T$81),(1+DATE(YEAR(T$81),12,31)-T$81)*T$42,IF($A60=YEAR(T$82),(T$82-DATE(YEAR(T$82),1,1))*T$42,0))))</f>
        <v>0</v>
      </c>
      <c r="U60" s="56">
        <f t="array" ref="U60">IF(AND($A60&gt;YEAR(U$81),$A60&lt;YEAR(U$82)),(DATE($A60,12,31)-DATE($A60,1,0))*U$42,IF(AND($A60=YEAR(U$81),$A60=YEAR(U$82)),(U$82-U$81)*U$42,IF($A60=YEAR(U$81),(1+DATE(YEAR(U$81),12,31)-U$81)*U$42,IF($A60=YEAR(U$82),(U$82-DATE(YEAR(U$82),1,1))*U$42,0))))</f>
        <v>0</v>
      </c>
      <c r="V60" s="56">
        <f t="array" ref="V60">IF(AND($A60&gt;YEAR(V$81),$A60&lt;YEAR(V$82)),(DATE($A60,12,31)-DATE($A60,1,0))*V$42,IF(AND($A60=YEAR(V$81),$A60=YEAR(V$82)),(V$82-V$81)*V$42,IF($A60=YEAR(V$81),(1+DATE(YEAR(V$81),12,31)-V$81)*V$42,IF($A60=YEAR(V$82),(V$82-DATE(YEAR(V$82),1,1))*V$42,0))))</f>
        <v>0</v>
      </c>
      <c r="W60" s="99"/>
    </row>
    <row r="61" spans="1:23" ht="10.8" thickBot="1" x14ac:dyDescent="0.25"/>
    <row r="62" spans="1:23" ht="12" thickBot="1" x14ac:dyDescent="0.25">
      <c r="A62" s="130" t="s">
        <v>227</v>
      </c>
      <c r="B62" s="83">
        <f t="shared" ref="B62:V62" si="11">SUM(B47:B60)</f>
        <v>85667.712498288849</v>
      </c>
      <c r="C62" s="83">
        <f t="shared" si="11"/>
        <v>6659.0965092402466</v>
      </c>
      <c r="D62" s="83">
        <f t="shared" si="11"/>
        <v>15068.414784394252</v>
      </c>
      <c r="E62" s="83">
        <f t="shared" si="11"/>
        <v>150306.56445357064</v>
      </c>
      <c r="F62" s="83">
        <f t="shared" si="11"/>
        <v>0</v>
      </c>
      <c r="G62" s="83">
        <f t="shared" si="11"/>
        <v>0</v>
      </c>
      <c r="H62" s="83">
        <f t="shared" si="11"/>
        <v>0</v>
      </c>
      <c r="I62" s="83">
        <f t="shared" si="11"/>
        <v>0</v>
      </c>
      <c r="J62" s="83">
        <f t="shared" si="11"/>
        <v>0</v>
      </c>
      <c r="K62" s="83">
        <f t="shared" si="11"/>
        <v>0</v>
      </c>
      <c r="L62" s="83">
        <f t="shared" si="11"/>
        <v>0</v>
      </c>
      <c r="M62" s="83">
        <f t="shared" si="11"/>
        <v>0</v>
      </c>
      <c r="N62" s="83">
        <f t="shared" si="11"/>
        <v>0</v>
      </c>
      <c r="O62" s="83">
        <f t="shared" si="11"/>
        <v>0</v>
      </c>
      <c r="P62" s="83">
        <f t="shared" si="11"/>
        <v>0</v>
      </c>
      <c r="Q62" s="83">
        <f t="shared" si="11"/>
        <v>0</v>
      </c>
      <c r="R62" s="83">
        <f t="shared" si="11"/>
        <v>0</v>
      </c>
      <c r="S62" s="83">
        <f t="shared" si="11"/>
        <v>0</v>
      </c>
      <c r="T62" s="83">
        <f t="shared" si="11"/>
        <v>0</v>
      </c>
      <c r="U62" s="83">
        <f t="shared" si="11"/>
        <v>0</v>
      </c>
      <c r="V62" s="83">
        <f t="shared" si="11"/>
        <v>0</v>
      </c>
    </row>
    <row r="63" spans="1:23" ht="12" thickBot="1" x14ac:dyDescent="0.25">
      <c r="A63" s="131"/>
      <c r="B63" s="132"/>
      <c r="C63" s="132"/>
      <c r="D63" s="132"/>
      <c r="E63" s="132"/>
      <c r="F63" s="132"/>
      <c r="G63" s="132"/>
      <c r="H63" s="132"/>
      <c r="I63" s="132"/>
      <c r="J63" s="132"/>
      <c r="K63" s="132"/>
      <c r="L63" s="132"/>
    </row>
    <row r="64" spans="1:23" ht="23.4" thickBot="1" x14ac:dyDescent="0.25">
      <c r="A64" s="130" t="s">
        <v>265</v>
      </c>
      <c r="B64" s="83">
        <f>B40-B62</f>
        <v>1210373.2575017111</v>
      </c>
      <c r="C64" s="83">
        <f t="shared" ref="C64:U64" si="12">C40-C62</f>
        <v>180435.90349075975</v>
      </c>
      <c r="D64" s="83">
        <f t="shared" si="12"/>
        <v>180330.58521560574</v>
      </c>
      <c r="E64" s="83">
        <f t="shared" si="12"/>
        <v>14887.435546429362</v>
      </c>
      <c r="F64" s="83">
        <f t="shared" si="12"/>
        <v>0</v>
      </c>
      <c r="G64" s="83">
        <f t="shared" si="12"/>
        <v>0</v>
      </c>
      <c r="H64" s="83">
        <f t="shared" si="12"/>
        <v>0</v>
      </c>
      <c r="I64" s="83">
        <f t="shared" si="12"/>
        <v>0</v>
      </c>
      <c r="J64" s="83">
        <f t="shared" si="12"/>
        <v>0</v>
      </c>
      <c r="K64" s="83">
        <f t="shared" si="12"/>
        <v>0</v>
      </c>
      <c r="L64" s="83">
        <f t="shared" si="12"/>
        <v>0</v>
      </c>
      <c r="M64" s="83">
        <f t="shared" si="12"/>
        <v>0</v>
      </c>
      <c r="N64" s="83">
        <f t="shared" si="12"/>
        <v>0</v>
      </c>
      <c r="O64" s="83">
        <f t="shared" si="12"/>
        <v>0</v>
      </c>
      <c r="P64" s="83">
        <f t="shared" si="12"/>
        <v>0</v>
      </c>
      <c r="Q64" s="83">
        <f t="shared" si="12"/>
        <v>0</v>
      </c>
      <c r="R64" s="83">
        <f t="shared" si="12"/>
        <v>0</v>
      </c>
      <c r="S64" s="83">
        <f t="shared" si="12"/>
        <v>0</v>
      </c>
      <c r="T64" s="83">
        <f t="shared" si="12"/>
        <v>0</v>
      </c>
      <c r="U64" s="83">
        <f t="shared" si="12"/>
        <v>0</v>
      </c>
      <c r="V64" s="83">
        <f>V40-V62</f>
        <v>0</v>
      </c>
    </row>
    <row r="65" spans="1:33" s="2" customFormat="1" ht="11.4" x14ac:dyDescent="0.2">
      <c r="A65" s="215"/>
      <c r="B65" s="215"/>
      <c r="C65" s="215"/>
      <c r="D65" s="215"/>
      <c r="E65" s="215"/>
      <c r="F65" s="215"/>
      <c r="G65" s="215"/>
      <c r="H65" s="215"/>
      <c r="I65" s="215"/>
      <c r="J65" s="215"/>
      <c r="K65" s="215"/>
      <c r="L65" s="215"/>
      <c r="M65" s="215"/>
      <c r="N65" s="215"/>
      <c r="O65" s="215"/>
      <c r="P65" s="215"/>
      <c r="Q65" s="215"/>
      <c r="R65" s="215"/>
      <c r="S65" s="215"/>
      <c r="T65" s="215"/>
      <c r="U65" s="215"/>
      <c r="V65" s="215"/>
      <c r="X65"/>
      <c r="Y65"/>
    </row>
    <row r="66" spans="1:33" s="2" customFormat="1" ht="12" thickBot="1" x14ac:dyDescent="0.25">
      <c r="A66" s="215"/>
      <c r="B66" s="215"/>
      <c r="C66" s="215"/>
      <c r="D66" s="215"/>
      <c r="E66" s="215"/>
      <c r="F66" s="215"/>
      <c r="G66" s="215"/>
      <c r="H66" s="215"/>
      <c r="I66" s="215"/>
      <c r="J66" s="215"/>
      <c r="K66" s="215"/>
      <c r="L66" s="215"/>
      <c r="M66" s="215"/>
      <c r="N66" s="215"/>
      <c r="O66" s="215"/>
      <c r="P66" s="215"/>
      <c r="Q66" s="215"/>
      <c r="R66" s="215"/>
      <c r="S66" s="215"/>
      <c r="T66" s="215"/>
      <c r="U66" s="215"/>
      <c r="V66" s="215"/>
      <c r="X66"/>
      <c r="Y66"/>
    </row>
    <row r="67" spans="1:33" ht="12" thickBot="1" x14ac:dyDescent="0.25">
      <c r="A67" s="47" t="s">
        <v>208</v>
      </c>
      <c r="B67" s="87"/>
      <c r="C67" s="87"/>
      <c r="D67" s="87"/>
      <c r="E67" s="87"/>
      <c r="F67" s="87"/>
      <c r="G67" s="87"/>
      <c r="H67" s="87"/>
      <c r="I67" s="87"/>
      <c r="J67" s="87"/>
      <c r="K67" s="87"/>
      <c r="L67" s="87"/>
      <c r="M67" s="87"/>
      <c r="N67" s="87"/>
      <c r="O67" s="87"/>
      <c r="P67" s="87"/>
      <c r="Q67" s="87"/>
      <c r="R67" s="87"/>
      <c r="S67" s="87"/>
      <c r="T67" s="87"/>
      <c r="U67" s="87"/>
      <c r="V67" s="87"/>
    </row>
    <row r="68" spans="1:33" ht="12" thickBot="1" x14ac:dyDescent="0.25">
      <c r="A68" s="216" t="s">
        <v>266</v>
      </c>
      <c r="B68" s="217"/>
      <c r="C68" s="217"/>
      <c r="D68" s="217"/>
      <c r="E68" s="217"/>
      <c r="F68" s="217"/>
      <c r="G68" s="217"/>
      <c r="H68" s="217"/>
      <c r="I68" s="217"/>
      <c r="J68" s="217"/>
      <c r="K68" s="217"/>
      <c r="L68" s="217"/>
      <c r="M68" s="217"/>
      <c r="N68" s="217"/>
      <c r="O68" s="217"/>
      <c r="P68" s="217"/>
      <c r="Q68" s="217"/>
      <c r="R68" s="217"/>
      <c r="S68" s="217"/>
      <c r="T68" s="217"/>
      <c r="U68" s="217"/>
      <c r="V68" s="217"/>
    </row>
    <row r="69" spans="1:33" ht="12" thickBot="1" x14ac:dyDescent="0.25">
      <c r="A69" s="87" t="s">
        <v>248</v>
      </c>
      <c r="B69" s="162"/>
      <c r="C69" s="162"/>
      <c r="D69" s="162"/>
      <c r="E69" s="162"/>
      <c r="F69" s="162"/>
      <c r="G69" s="162"/>
      <c r="H69" s="162"/>
      <c r="I69" s="162"/>
      <c r="J69" s="162"/>
      <c r="K69" s="162"/>
      <c r="L69" s="162"/>
      <c r="M69" s="162"/>
      <c r="N69" s="162"/>
      <c r="O69" s="162"/>
      <c r="P69" s="162"/>
      <c r="Q69" s="162"/>
      <c r="R69" s="162"/>
      <c r="S69" s="162"/>
      <c r="T69" s="162"/>
      <c r="U69" s="162"/>
      <c r="V69" s="162"/>
      <c r="AE69" s="34"/>
      <c r="AF69" s="34"/>
      <c r="AG69" s="37"/>
    </row>
    <row r="70" spans="1:33" ht="12" thickBot="1" x14ac:dyDescent="0.25">
      <c r="A70" s="87" t="s">
        <v>249</v>
      </c>
      <c r="B70" s="162"/>
      <c r="C70" s="162"/>
      <c r="D70" s="162"/>
      <c r="E70" s="162"/>
      <c r="F70" s="162"/>
      <c r="G70" s="162"/>
      <c r="H70" s="162"/>
      <c r="I70" s="162"/>
      <c r="J70" s="162"/>
      <c r="K70" s="162"/>
      <c r="L70" s="162"/>
      <c r="M70" s="162"/>
      <c r="N70" s="162"/>
      <c r="O70" s="162"/>
      <c r="P70" s="162"/>
      <c r="Q70" s="162"/>
      <c r="R70" s="162"/>
      <c r="S70" s="162"/>
      <c r="T70" s="162"/>
      <c r="U70" s="162"/>
      <c r="V70" s="162"/>
    </row>
    <row r="71" spans="1:33" ht="12" thickBot="1" x14ac:dyDescent="0.25">
      <c r="A71" s="87" t="s">
        <v>250</v>
      </c>
      <c r="B71" s="162"/>
      <c r="C71" s="162"/>
      <c r="D71" s="162"/>
      <c r="E71" s="162"/>
      <c r="F71" s="162"/>
      <c r="G71" s="162"/>
      <c r="H71" s="162"/>
      <c r="I71" s="162"/>
      <c r="J71" s="162"/>
      <c r="K71" s="162"/>
      <c r="L71" s="162"/>
      <c r="M71" s="162"/>
      <c r="N71" s="162"/>
      <c r="O71" s="162"/>
      <c r="P71" s="162"/>
      <c r="Q71" s="162"/>
      <c r="R71" s="162"/>
      <c r="S71" s="162"/>
      <c r="T71" s="162"/>
      <c r="U71" s="162"/>
      <c r="V71" s="162"/>
    </row>
    <row r="72" spans="1:33" ht="12" thickBot="1" x14ac:dyDescent="0.25">
      <c r="A72" s="87" t="s">
        <v>251</v>
      </c>
      <c r="B72" s="162"/>
      <c r="C72" s="162"/>
      <c r="D72" s="162"/>
      <c r="E72" s="162"/>
      <c r="F72" s="162"/>
      <c r="G72" s="162"/>
      <c r="H72" s="162"/>
      <c r="I72" s="162"/>
      <c r="J72" s="162"/>
      <c r="K72" s="162"/>
      <c r="L72" s="162"/>
      <c r="M72" s="162"/>
      <c r="N72" s="162"/>
      <c r="O72" s="162"/>
      <c r="P72" s="162"/>
      <c r="Q72" s="162"/>
      <c r="R72" s="162"/>
      <c r="S72" s="162"/>
      <c r="T72" s="162"/>
      <c r="U72" s="162"/>
      <c r="V72" s="162"/>
      <c r="AE72" s="34"/>
      <c r="AF72" s="34"/>
    </row>
    <row r="73" spans="1:33" ht="12" thickBot="1" x14ac:dyDescent="0.25">
      <c r="A73" s="87" t="s">
        <v>252</v>
      </c>
      <c r="B73" s="162"/>
      <c r="C73" s="162"/>
      <c r="D73" s="162"/>
      <c r="E73" s="162"/>
      <c r="F73" s="162"/>
      <c r="G73" s="162"/>
      <c r="H73" s="162"/>
      <c r="I73" s="162"/>
      <c r="J73" s="162"/>
      <c r="K73" s="162"/>
      <c r="L73" s="162"/>
      <c r="M73" s="162"/>
      <c r="N73" s="162"/>
      <c r="O73" s="162"/>
      <c r="P73" s="162"/>
      <c r="Q73" s="162"/>
      <c r="R73" s="162"/>
      <c r="S73" s="162"/>
      <c r="T73" s="162"/>
      <c r="U73" s="162"/>
      <c r="V73" s="162"/>
    </row>
    <row r="74" spans="1:33" s="2" customFormat="1" ht="23.4" thickBot="1" x14ac:dyDescent="0.25">
      <c r="A74" s="213" t="s">
        <v>267</v>
      </c>
      <c r="B74" s="213">
        <f>SUM(B69:B73)</f>
        <v>0</v>
      </c>
      <c r="C74" s="213">
        <f t="shared" ref="C74:V74" si="13">SUM(C69:C73)</f>
        <v>0</v>
      </c>
      <c r="D74" s="213">
        <f t="shared" si="13"/>
        <v>0</v>
      </c>
      <c r="E74" s="213">
        <f t="shared" si="13"/>
        <v>0</v>
      </c>
      <c r="F74" s="213">
        <f t="shared" si="13"/>
        <v>0</v>
      </c>
      <c r="G74" s="213">
        <f t="shared" si="13"/>
        <v>0</v>
      </c>
      <c r="H74" s="213">
        <f t="shared" si="13"/>
        <v>0</v>
      </c>
      <c r="I74" s="213">
        <f t="shared" si="13"/>
        <v>0</v>
      </c>
      <c r="J74" s="213">
        <f t="shared" si="13"/>
        <v>0</v>
      </c>
      <c r="K74" s="213">
        <f t="shared" si="13"/>
        <v>0</v>
      </c>
      <c r="L74" s="213">
        <f t="shared" si="13"/>
        <v>0</v>
      </c>
      <c r="M74" s="213">
        <f t="shared" si="13"/>
        <v>0</v>
      </c>
      <c r="N74" s="213">
        <f t="shared" si="13"/>
        <v>0</v>
      </c>
      <c r="O74" s="213">
        <f t="shared" si="13"/>
        <v>0</v>
      </c>
      <c r="P74" s="213">
        <f t="shared" si="13"/>
        <v>0</v>
      </c>
      <c r="Q74" s="213">
        <f t="shared" si="13"/>
        <v>0</v>
      </c>
      <c r="R74" s="213">
        <f t="shared" si="13"/>
        <v>0</v>
      </c>
      <c r="S74" s="213">
        <f t="shared" si="13"/>
        <v>0</v>
      </c>
      <c r="T74" s="213">
        <f t="shared" si="13"/>
        <v>0</v>
      </c>
      <c r="U74" s="213">
        <f t="shared" si="13"/>
        <v>0</v>
      </c>
      <c r="V74" s="213">
        <f t="shared" si="13"/>
        <v>0</v>
      </c>
      <c r="X74"/>
      <c r="Y74"/>
    </row>
    <row r="75" spans="1:33" s="2" customFormat="1" ht="12" thickBot="1" x14ac:dyDescent="0.25">
      <c r="A75" s="49" t="s">
        <v>268</v>
      </c>
      <c r="B75" s="162"/>
      <c r="C75" s="162"/>
      <c r="D75" s="162"/>
      <c r="E75" s="162"/>
      <c r="F75" s="162"/>
      <c r="G75" s="162"/>
      <c r="H75" s="162"/>
      <c r="I75" s="162"/>
      <c r="J75" s="162"/>
      <c r="K75" s="162"/>
      <c r="L75" s="162"/>
      <c r="M75" s="162"/>
      <c r="N75" s="162"/>
      <c r="O75" s="162"/>
      <c r="P75" s="162"/>
      <c r="Q75" s="162"/>
      <c r="R75" s="162"/>
      <c r="S75" s="162"/>
      <c r="T75" s="162"/>
      <c r="U75" s="162"/>
      <c r="V75" s="162"/>
      <c r="X75"/>
      <c r="Y75"/>
      <c r="Z75" s="150"/>
      <c r="AE75" s="34"/>
      <c r="AF75" s="34"/>
      <c r="AG75" s="37"/>
    </row>
    <row r="76" spans="1:33" s="2" customFormat="1" ht="12" thickBot="1" x14ac:dyDescent="0.25">
      <c r="A76" s="49" t="s">
        <v>269</v>
      </c>
      <c r="B76" s="162"/>
      <c r="C76" s="162"/>
      <c r="D76" s="162"/>
      <c r="E76" s="162"/>
      <c r="F76" s="162"/>
      <c r="G76" s="162"/>
      <c r="H76" s="162"/>
      <c r="I76" s="162"/>
      <c r="J76" s="162"/>
      <c r="K76" s="162"/>
      <c r="L76" s="162"/>
      <c r="M76" s="162"/>
      <c r="N76" s="162"/>
      <c r="O76" s="162"/>
      <c r="P76" s="162"/>
      <c r="Q76" s="162"/>
      <c r="R76" s="162"/>
      <c r="S76" s="162"/>
      <c r="T76" s="162"/>
      <c r="U76" s="162"/>
      <c r="V76" s="162"/>
      <c r="X76"/>
      <c r="Y76"/>
      <c r="Z76" s="150"/>
      <c r="AE76" s="34"/>
      <c r="AF76" s="34"/>
      <c r="AG76" s="37"/>
    </row>
    <row r="77" spans="1:33" s="2" customFormat="1" ht="12" thickBot="1" x14ac:dyDescent="0.25">
      <c r="A77" s="49" t="s">
        <v>270</v>
      </c>
      <c r="B77" s="162"/>
      <c r="C77" s="162"/>
      <c r="D77" s="162"/>
      <c r="E77" s="162"/>
      <c r="F77" s="162"/>
      <c r="G77" s="162"/>
      <c r="H77" s="162"/>
      <c r="I77" s="162"/>
      <c r="J77" s="162"/>
      <c r="K77" s="162"/>
      <c r="L77" s="162"/>
      <c r="M77" s="162"/>
      <c r="N77" s="162"/>
      <c r="O77" s="162"/>
      <c r="P77" s="162"/>
      <c r="Q77" s="162"/>
      <c r="R77" s="162"/>
      <c r="S77" s="162"/>
      <c r="T77" s="162"/>
      <c r="U77" s="162"/>
      <c r="V77" s="162"/>
      <c r="X77"/>
      <c r="Y77"/>
      <c r="Z77" s="150"/>
      <c r="AE77" s="34"/>
      <c r="AF77" s="34"/>
      <c r="AG77" s="37"/>
    </row>
    <row r="78" spans="1:33" s="2" customFormat="1" ht="12" thickBot="1" x14ac:dyDescent="0.25">
      <c r="A78" s="218" t="s">
        <v>262</v>
      </c>
      <c r="B78" s="223">
        <f t="shared" ref="B78:V78" si="14">B74+SUM(B75:B77)</f>
        <v>0</v>
      </c>
      <c r="C78" s="223">
        <f t="shared" si="14"/>
        <v>0</v>
      </c>
      <c r="D78" s="223">
        <f t="shared" si="14"/>
        <v>0</v>
      </c>
      <c r="E78" s="223">
        <f t="shared" si="14"/>
        <v>0</v>
      </c>
      <c r="F78" s="223">
        <f t="shared" si="14"/>
        <v>0</v>
      </c>
      <c r="G78" s="223">
        <f t="shared" si="14"/>
        <v>0</v>
      </c>
      <c r="H78" s="223">
        <f t="shared" si="14"/>
        <v>0</v>
      </c>
      <c r="I78" s="223">
        <f t="shared" si="14"/>
        <v>0</v>
      </c>
      <c r="J78" s="223">
        <f t="shared" si="14"/>
        <v>0</v>
      </c>
      <c r="K78" s="223">
        <f t="shared" si="14"/>
        <v>0</v>
      </c>
      <c r="L78" s="223">
        <f t="shared" si="14"/>
        <v>0</v>
      </c>
      <c r="M78" s="223">
        <f t="shared" si="14"/>
        <v>0</v>
      </c>
      <c r="N78" s="223">
        <f t="shared" si="14"/>
        <v>0</v>
      </c>
      <c r="O78" s="223">
        <f t="shared" si="14"/>
        <v>0</v>
      </c>
      <c r="P78" s="223">
        <f t="shared" si="14"/>
        <v>0</v>
      </c>
      <c r="Q78" s="223">
        <f t="shared" si="14"/>
        <v>0</v>
      </c>
      <c r="R78" s="223">
        <f t="shared" si="14"/>
        <v>0</v>
      </c>
      <c r="S78" s="223">
        <f t="shared" si="14"/>
        <v>0</v>
      </c>
      <c r="T78" s="223">
        <f t="shared" si="14"/>
        <v>0</v>
      </c>
      <c r="U78" s="223">
        <f t="shared" si="14"/>
        <v>0</v>
      </c>
      <c r="V78" s="223">
        <f t="shared" si="14"/>
        <v>0</v>
      </c>
      <c r="X78"/>
      <c r="Y78"/>
      <c r="AE78"/>
      <c r="AF78"/>
      <c r="AG78" s="37"/>
    </row>
    <row r="79" spans="1:33" ht="12" thickBot="1" x14ac:dyDescent="0.25">
      <c r="A79" s="211" t="s">
        <v>223</v>
      </c>
      <c r="B79" s="59">
        <f t="shared" ref="B79:V79" si="15">B67*365.25</f>
        <v>0</v>
      </c>
      <c r="C79" s="59">
        <f t="shared" si="15"/>
        <v>0</v>
      </c>
      <c r="D79" s="59">
        <f t="shared" si="15"/>
        <v>0</v>
      </c>
      <c r="E79" s="59">
        <f t="shared" si="15"/>
        <v>0</v>
      </c>
      <c r="F79" s="59">
        <f t="shared" si="15"/>
        <v>0</v>
      </c>
      <c r="G79" s="59">
        <f t="shared" si="15"/>
        <v>0</v>
      </c>
      <c r="H79" s="59">
        <f t="shared" si="15"/>
        <v>0</v>
      </c>
      <c r="I79" s="59">
        <f t="shared" si="15"/>
        <v>0</v>
      </c>
      <c r="J79" s="59">
        <f t="shared" si="15"/>
        <v>0</v>
      </c>
      <c r="K79" s="59">
        <f t="shared" si="15"/>
        <v>0</v>
      </c>
      <c r="L79" s="59">
        <f t="shared" si="15"/>
        <v>0</v>
      </c>
      <c r="M79" s="59">
        <f t="shared" si="15"/>
        <v>0</v>
      </c>
      <c r="N79" s="59">
        <f t="shared" si="15"/>
        <v>0</v>
      </c>
      <c r="O79" s="59">
        <f t="shared" si="15"/>
        <v>0</v>
      </c>
      <c r="P79" s="59">
        <f t="shared" si="15"/>
        <v>0</v>
      </c>
      <c r="Q79" s="59">
        <f t="shared" si="15"/>
        <v>0</v>
      </c>
      <c r="R79" s="59">
        <f t="shared" si="15"/>
        <v>0</v>
      </c>
      <c r="S79" s="59">
        <f t="shared" si="15"/>
        <v>0</v>
      </c>
      <c r="T79" s="59">
        <f t="shared" si="15"/>
        <v>0</v>
      </c>
      <c r="U79" s="59">
        <f t="shared" si="15"/>
        <v>0</v>
      </c>
      <c r="V79" s="59">
        <f t="shared" si="15"/>
        <v>0</v>
      </c>
    </row>
    <row r="80" spans="1:33" ht="12" thickBot="1" x14ac:dyDescent="0.25">
      <c r="A80" s="211" t="s">
        <v>263</v>
      </c>
      <c r="B80" s="57">
        <f t="shared" ref="B80:V80" si="16">IFERROR(B78/B79,0)</f>
        <v>0</v>
      </c>
      <c r="C80" s="57">
        <f t="shared" si="16"/>
        <v>0</v>
      </c>
      <c r="D80" s="57">
        <f t="shared" si="16"/>
        <v>0</v>
      </c>
      <c r="E80" s="57">
        <f t="shared" si="16"/>
        <v>0</v>
      </c>
      <c r="F80" s="57">
        <f t="shared" si="16"/>
        <v>0</v>
      </c>
      <c r="G80" s="57">
        <f t="shared" si="16"/>
        <v>0</v>
      </c>
      <c r="H80" s="57">
        <f t="shared" si="16"/>
        <v>0</v>
      </c>
      <c r="I80" s="57">
        <f t="shared" si="16"/>
        <v>0</v>
      </c>
      <c r="J80" s="57">
        <f t="shared" si="16"/>
        <v>0</v>
      </c>
      <c r="K80" s="57">
        <f t="shared" si="16"/>
        <v>0</v>
      </c>
      <c r="L80" s="57">
        <f t="shared" si="16"/>
        <v>0</v>
      </c>
      <c r="M80" s="57">
        <f t="shared" si="16"/>
        <v>0</v>
      </c>
      <c r="N80" s="57">
        <f t="shared" si="16"/>
        <v>0</v>
      </c>
      <c r="O80" s="57">
        <f t="shared" si="16"/>
        <v>0</v>
      </c>
      <c r="P80" s="57">
        <f t="shared" si="16"/>
        <v>0</v>
      </c>
      <c r="Q80" s="57">
        <f t="shared" si="16"/>
        <v>0</v>
      </c>
      <c r="R80" s="57">
        <f t="shared" si="16"/>
        <v>0</v>
      </c>
      <c r="S80" s="57">
        <f t="shared" si="16"/>
        <v>0</v>
      </c>
      <c r="T80" s="57">
        <f t="shared" si="16"/>
        <v>0</v>
      </c>
      <c r="U80" s="57">
        <f t="shared" si="16"/>
        <v>0</v>
      </c>
      <c r="V80" s="57">
        <f t="shared" si="16"/>
        <v>0</v>
      </c>
    </row>
    <row r="81" spans="1:23" ht="12" thickBot="1" x14ac:dyDescent="0.25">
      <c r="A81" s="211" t="s">
        <v>271</v>
      </c>
      <c r="B81" s="64">
        <v>46950</v>
      </c>
      <c r="C81" s="64">
        <v>46950</v>
      </c>
      <c r="D81" s="64">
        <v>46950</v>
      </c>
      <c r="E81" s="64">
        <v>46950</v>
      </c>
      <c r="F81" s="64">
        <v>48945</v>
      </c>
      <c r="G81" s="64"/>
      <c r="H81" s="64"/>
      <c r="I81" s="64"/>
      <c r="J81" s="64"/>
      <c r="K81" s="64"/>
      <c r="L81" s="64"/>
      <c r="M81" s="64"/>
      <c r="N81" s="64"/>
      <c r="O81" s="64"/>
      <c r="P81" s="64"/>
      <c r="Q81" s="64"/>
      <c r="R81" s="64"/>
      <c r="S81" s="64"/>
      <c r="T81" s="64"/>
      <c r="U81" s="64"/>
      <c r="V81" s="64"/>
    </row>
    <row r="82" spans="1:23" ht="12" thickBot="1" x14ac:dyDescent="0.25">
      <c r="A82" s="211" t="s">
        <v>272</v>
      </c>
      <c r="B82" s="64"/>
      <c r="C82" s="64"/>
      <c r="D82" s="64"/>
      <c r="E82" s="64">
        <v>48944</v>
      </c>
      <c r="F82" s="64"/>
      <c r="G82" s="64"/>
      <c r="H82" s="64"/>
      <c r="I82" s="64"/>
      <c r="J82" s="64"/>
      <c r="K82" s="64"/>
      <c r="L82" s="64"/>
      <c r="M82" s="64"/>
      <c r="N82" s="64"/>
      <c r="O82" s="64"/>
      <c r="P82" s="64"/>
      <c r="Q82" s="64"/>
      <c r="R82" s="64"/>
      <c r="S82" s="64"/>
      <c r="T82" s="64"/>
      <c r="U82" s="64"/>
      <c r="V82" s="64"/>
    </row>
    <row r="83" spans="1:23" ht="12" thickBot="1" x14ac:dyDescent="0.25">
      <c r="A83" s="211" t="s">
        <v>273</v>
      </c>
      <c r="B83" s="86">
        <f t="shared" ref="B83:V83" si="17">B82-B81</f>
        <v>-46950</v>
      </c>
      <c r="C83" s="86">
        <f t="shared" si="17"/>
        <v>-46950</v>
      </c>
      <c r="D83" s="86">
        <f t="shared" si="17"/>
        <v>-46950</v>
      </c>
      <c r="E83" s="86">
        <f t="shared" si="17"/>
        <v>1994</v>
      </c>
      <c r="F83" s="86">
        <f t="shared" si="17"/>
        <v>-48945</v>
      </c>
      <c r="G83" s="86">
        <f t="shared" si="17"/>
        <v>0</v>
      </c>
      <c r="H83" s="86">
        <f t="shared" si="17"/>
        <v>0</v>
      </c>
      <c r="I83" s="86">
        <f t="shared" si="17"/>
        <v>0</v>
      </c>
      <c r="J83" s="86">
        <f t="shared" si="17"/>
        <v>0</v>
      </c>
      <c r="K83" s="86">
        <f t="shared" si="17"/>
        <v>0</v>
      </c>
      <c r="L83" s="86">
        <f t="shared" si="17"/>
        <v>0</v>
      </c>
      <c r="M83" s="86">
        <f t="shared" si="17"/>
        <v>0</v>
      </c>
      <c r="N83" s="86">
        <f t="shared" si="17"/>
        <v>0</v>
      </c>
      <c r="O83" s="86">
        <f t="shared" si="17"/>
        <v>0</v>
      </c>
      <c r="P83" s="86">
        <f t="shared" si="17"/>
        <v>0</v>
      </c>
      <c r="Q83" s="86">
        <f t="shared" si="17"/>
        <v>0</v>
      </c>
      <c r="R83" s="86">
        <f t="shared" si="17"/>
        <v>0</v>
      </c>
      <c r="S83" s="86">
        <f t="shared" si="17"/>
        <v>0</v>
      </c>
      <c r="T83" s="86">
        <f t="shared" si="17"/>
        <v>0</v>
      </c>
      <c r="U83" s="86">
        <f t="shared" si="17"/>
        <v>0</v>
      </c>
      <c r="V83" s="86">
        <f t="shared" si="17"/>
        <v>0</v>
      </c>
    </row>
    <row r="85" spans="1:23" ht="11.4" x14ac:dyDescent="0.2">
      <c r="A85" s="84" t="s">
        <v>264</v>
      </c>
    </row>
    <row r="87" spans="1:23" ht="12" thickBot="1" x14ac:dyDescent="0.25">
      <c r="A87" s="52" t="s">
        <v>226</v>
      </c>
    </row>
    <row r="88" spans="1:23" ht="12" thickBot="1" x14ac:dyDescent="0.25">
      <c r="A88" s="55">
        <v>2028</v>
      </c>
      <c r="B88" s="56">
        <f t="array" ref="B88">IF(AND($A88&gt;YEAR(B$81),$A88&lt;YEAR(B$82)),(DATE($A88,12,31)-DATE($A88,1,0))*B$80,IF(AND($A88=YEAR(B$81),$A88=YEAR(B$82)),(B$82-B$81)*B$80,IF($A88=YEAR(B$81),(1+DATE(YEAR(B$81),12,31)-B$81)*B$80,IF($A88=YEAR(B$82),(B$82-DATE(YEAR(B$82),1,1))*B$80,0))))</f>
        <v>0</v>
      </c>
      <c r="C88" s="56">
        <f t="shared" ref="C88:L101" si="18">IF(AND($A88&gt;YEAR(C$81),$A88&lt;YEAR(C$82)),(DATE($A88,12,31)-DATE($A88,1,0))*C$80,IF(AND($A88=YEAR(C$81),$A88=YEAR(C$82)),(C$82-C$81)*C$80,IF($A88=YEAR(C$81),(1+DATE(YEAR(C$81),12,31)-C$81)*C$80,IF($A88=YEAR(C$82),(C$82-DATE(YEAR(C$82),1,1))*C$80,0))))</f>
        <v>0</v>
      </c>
      <c r="D88" s="56">
        <f t="shared" si="18"/>
        <v>0</v>
      </c>
      <c r="E88" s="56">
        <f t="shared" si="18"/>
        <v>0</v>
      </c>
      <c r="F88" s="56">
        <f t="shared" si="18"/>
        <v>0</v>
      </c>
      <c r="G88" s="56">
        <f t="shared" si="18"/>
        <v>0</v>
      </c>
      <c r="H88" s="56">
        <f t="shared" si="18"/>
        <v>0</v>
      </c>
      <c r="I88" s="56">
        <f t="shared" si="18"/>
        <v>0</v>
      </c>
      <c r="J88" s="56">
        <f t="shared" si="18"/>
        <v>0</v>
      </c>
      <c r="K88" s="56">
        <f t="shared" si="18"/>
        <v>0</v>
      </c>
      <c r="L88" s="56">
        <f t="shared" si="18"/>
        <v>0</v>
      </c>
      <c r="M88" s="56">
        <f t="shared" ref="M88:V101" si="19">IF(AND($A88&gt;YEAR(M$81),$A88&lt;YEAR(M$82)),(DATE($A88,12,31)-DATE($A88,1,0))*M$80,IF(AND($A88=YEAR(M$81),$A88=YEAR(M$82)),(M$82-M$81)*M$80,IF($A88=YEAR(M$81),(1+DATE(YEAR(M$81),12,31)-M$81)*M$80,IF($A88=YEAR(M$82),(M$82-DATE(YEAR(M$82),1,1))*M$80,0))))</f>
        <v>0</v>
      </c>
      <c r="N88" s="56">
        <f t="shared" si="19"/>
        <v>0</v>
      </c>
      <c r="O88" s="56">
        <f t="shared" si="19"/>
        <v>0</v>
      </c>
      <c r="P88" s="56">
        <f t="shared" si="19"/>
        <v>0</v>
      </c>
      <c r="Q88" s="56">
        <f t="shared" si="19"/>
        <v>0</v>
      </c>
      <c r="R88" s="56">
        <f t="shared" si="19"/>
        <v>0</v>
      </c>
      <c r="S88" s="56">
        <f t="shared" si="19"/>
        <v>0</v>
      </c>
      <c r="T88" s="56">
        <f t="shared" si="19"/>
        <v>0</v>
      </c>
      <c r="U88" s="56">
        <f t="shared" si="19"/>
        <v>0</v>
      </c>
      <c r="V88" s="56">
        <f t="shared" si="19"/>
        <v>0</v>
      </c>
      <c r="W88" s="99"/>
    </row>
    <row r="89" spans="1:23" ht="12" thickBot="1" x14ac:dyDescent="0.25">
      <c r="A89" s="55">
        <v>2029</v>
      </c>
      <c r="B89" s="56">
        <f>IF(AND($A89&gt;YEAR(B$81),$A89&lt;YEAR(B$82)),(DATE($A89,12,31)-DATE($A89,1,0))*B$80,IF(AND($A89=YEAR(B$81),$A89=YEAR(B$82)),(B$82-B$81)*B$80,IF($A89=YEAR(B$81),(1+DATE(YEAR(B$81),12,31)-B$81)*B$80,IF($A89=YEAR(B$82),(B$82-DATE(YEAR(B$82),1,1))*B$80,0))))</f>
        <v>0</v>
      </c>
      <c r="C89" s="56">
        <f t="shared" si="18"/>
        <v>0</v>
      </c>
      <c r="D89" s="56">
        <f t="shared" si="18"/>
        <v>0</v>
      </c>
      <c r="E89" s="56">
        <f t="shared" si="18"/>
        <v>0</v>
      </c>
      <c r="F89" s="56">
        <f t="shared" si="18"/>
        <v>0</v>
      </c>
      <c r="G89" s="56">
        <f t="shared" si="18"/>
        <v>0</v>
      </c>
      <c r="H89" s="56">
        <f t="shared" si="18"/>
        <v>0</v>
      </c>
      <c r="I89" s="56">
        <f t="shared" si="18"/>
        <v>0</v>
      </c>
      <c r="J89" s="56">
        <f t="shared" si="18"/>
        <v>0</v>
      </c>
      <c r="K89" s="56">
        <f t="shared" si="18"/>
        <v>0</v>
      </c>
      <c r="L89" s="56">
        <f t="shared" si="18"/>
        <v>0</v>
      </c>
      <c r="M89" s="56">
        <f t="shared" si="19"/>
        <v>0</v>
      </c>
      <c r="N89" s="56">
        <f t="shared" si="19"/>
        <v>0</v>
      </c>
      <c r="O89" s="56">
        <f t="shared" si="19"/>
        <v>0</v>
      </c>
      <c r="P89" s="56">
        <f t="shared" si="19"/>
        <v>0</v>
      </c>
      <c r="Q89" s="56">
        <f t="shared" si="19"/>
        <v>0</v>
      </c>
      <c r="R89" s="56">
        <f t="shared" si="19"/>
        <v>0</v>
      </c>
      <c r="S89" s="56">
        <f t="shared" si="19"/>
        <v>0</v>
      </c>
      <c r="T89" s="56">
        <f t="shared" si="19"/>
        <v>0</v>
      </c>
      <c r="U89" s="56">
        <f t="shared" si="19"/>
        <v>0</v>
      </c>
      <c r="V89" s="56">
        <f t="shared" si="19"/>
        <v>0</v>
      </c>
      <c r="W89" s="99"/>
    </row>
    <row r="90" spans="1:23" ht="12" thickBot="1" x14ac:dyDescent="0.25">
      <c r="A90" s="55">
        <v>2030</v>
      </c>
      <c r="B90" s="56">
        <f>IF(AND($A90&gt;YEAR(B$81),$A90&lt;YEAR(B$82)),(DATE($A90,12,31)-DATE($A90,1,0))*B$80,IF(AND($A90=YEAR(B$81),$A90=YEAR(B$82)),(B$82-B$81)*B$80,IF($A90=YEAR(B$81),(1+DATE(YEAR(B$81),12,31)-B$81)*B$80,IF($A90=YEAR(B$82),(B$82-DATE(YEAR(B$82),1,1))*B$80,0))))</f>
        <v>0</v>
      </c>
      <c r="C90" s="56">
        <f t="shared" si="18"/>
        <v>0</v>
      </c>
      <c r="D90" s="56">
        <f t="shared" si="18"/>
        <v>0</v>
      </c>
      <c r="E90" s="56">
        <f t="shared" si="18"/>
        <v>0</v>
      </c>
      <c r="F90" s="56">
        <f t="shared" si="18"/>
        <v>0</v>
      </c>
      <c r="G90" s="56">
        <f t="shared" si="18"/>
        <v>0</v>
      </c>
      <c r="H90" s="56">
        <f t="shared" si="18"/>
        <v>0</v>
      </c>
      <c r="I90" s="56">
        <f t="shared" si="18"/>
        <v>0</v>
      </c>
      <c r="J90" s="56">
        <f t="shared" si="18"/>
        <v>0</v>
      </c>
      <c r="K90" s="56">
        <f t="shared" si="18"/>
        <v>0</v>
      </c>
      <c r="L90" s="56">
        <f t="shared" si="18"/>
        <v>0</v>
      </c>
      <c r="M90" s="56">
        <f t="shared" si="19"/>
        <v>0</v>
      </c>
      <c r="N90" s="56">
        <f t="shared" si="19"/>
        <v>0</v>
      </c>
      <c r="O90" s="56">
        <f t="shared" si="19"/>
        <v>0</v>
      </c>
      <c r="P90" s="56">
        <f t="shared" si="19"/>
        <v>0</v>
      </c>
      <c r="Q90" s="56">
        <f t="shared" si="19"/>
        <v>0</v>
      </c>
      <c r="R90" s="56">
        <f t="shared" si="19"/>
        <v>0</v>
      </c>
      <c r="S90" s="56">
        <f t="shared" si="19"/>
        <v>0</v>
      </c>
      <c r="T90" s="56">
        <f t="shared" si="19"/>
        <v>0</v>
      </c>
      <c r="U90" s="56">
        <f t="shared" si="19"/>
        <v>0</v>
      </c>
      <c r="V90" s="56">
        <f t="shared" si="19"/>
        <v>0</v>
      </c>
      <c r="W90" s="99"/>
    </row>
    <row r="91" spans="1:23" ht="12" thickBot="1" x14ac:dyDescent="0.25">
      <c r="A91" s="55">
        <v>2031</v>
      </c>
      <c r="B91" s="56">
        <f>IF(AND($A91&gt;YEAR(B$81),$A91&lt;YEAR(B$82)),(DATE($A91,12,31)-DATE($A91,1,0))*B$80,IF(AND($A91=YEAR(B$81),$A91=YEAR(B$82)),(B$82-B$81)*B$80,IF($A91=YEAR(B$81),(1+DATE(YEAR(B$81),12,31)-B$81)*B$80,IF($A91=YEAR(B$82),(B$82-DATE(YEAR(B$82),1,1))*B$80,0))))</f>
        <v>0</v>
      </c>
      <c r="C91" s="56">
        <f t="shared" si="18"/>
        <v>0</v>
      </c>
      <c r="D91" s="56">
        <f t="shared" si="18"/>
        <v>0</v>
      </c>
      <c r="E91" s="56">
        <f t="shared" si="18"/>
        <v>0</v>
      </c>
      <c r="F91" s="56">
        <f t="shared" si="18"/>
        <v>0</v>
      </c>
      <c r="G91" s="56">
        <f t="shared" si="18"/>
        <v>0</v>
      </c>
      <c r="H91" s="56">
        <f t="shared" si="18"/>
        <v>0</v>
      </c>
      <c r="I91" s="56">
        <f t="shared" si="18"/>
        <v>0</v>
      </c>
      <c r="J91" s="56">
        <f t="shared" si="18"/>
        <v>0</v>
      </c>
      <c r="K91" s="56">
        <f t="shared" si="18"/>
        <v>0</v>
      </c>
      <c r="L91" s="56">
        <f t="shared" si="18"/>
        <v>0</v>
      </c>
      <c r="M91" s="56">
        <f t="shared" si="19"/>
        <v>0</v>
      </c>
      <c r="N91" s="56">
        <f t="shared" si="19"/>
        <v>0</v>
      </c>
      <c r="O91" s="56">
        <f t="shared" si="19"/>
        <v>0</v>
      </c>
      <c r="P91" s="56">
        <f t="shared" si="19"/>
        <v>0</v>
      </c>
      <c r="Q91" s="56">
        <f t="shared" si="19"/>
        <v>0</v>
      </c>
      <c r="R91" s="56">
        <f t="shared" si="19"/>
        <v>0</v>
      </c>
      <c r="S91" s="56">
        <f t="shared" si="19"/>
        <v>0</v>
      </c>
      <c r="T91" s="56">
        <f t="shared" si="19"/>
        <v>0</v>
      </c>
      <c r="U91" s="56">
        <f t="shared" si="19"/>
        <v>0</v>
      </c>
      <c r="V91" s="56">
        <f t="shared" si="19"/>
        <v>0</v>
      </c>
      <c r="W91" s="99"/>
    </row>
    <row r="92" spans="1:23" ht="12" thickBot="1" x14ac:dyDescent="0.25">
      <c r="A92" s="55">
        <v>2032</v>
      </c>
      <c r="B92" s="56">
        <f>IF(AND($A92&gt;YEAR(B$81),$A92&lt;YEAR(B$82)),(DATE($A92,12,31)-DATE($A92,1,0))*B$80,IF(AND($A92=YEAR(B$81),$A92=YEAR(B$82)),(B$82-B$81)*B$80,IF($A92=YEAR(B$81),(1+DATE(YEAR(B$81),12,31)-B$81)*B$80,IF($A92=YEAR(B$82),(B$82-DATE(YEAR(B$82),1,1))*B$80,0))))</f>
        <v>0</v>
      </c>
      <c r="C92" s="56">
        <f t="shared" si="18"/>
        <v>0</v>
      </c>
      <c r="D92" s="56">
        <f t="shared" si="18"/>
        <v>0</v>
      </c>
      <c r="E92" s="56">
        <f t="shared" si="18"/>
        <v>0</v>
      </c>
      <c r="F92" s="56">
        <f t="shared" si="18"/>
        <v>0</v>
      </c>
      <c r="G92" s="56">
        <f t="shared" si="18"/>
        <v>0</v>
      </c>
      <c r="H92" s="56">
        <f t="shared" si="18"/>
        <v>0</v>
      </c>
      <c r="I92" s="56">
        <f t="shared" si="18"/>
        <v>0</v>
      </c>
      <c r="J92" s="56">
        <f t="shared" si="18"/>
        <v>0</v>
      </c>
      <c r="K92" s="56">
        <f t="shared" si="18"/>
        <v>0</v>
      </c>
      <c r="L92" s="56">
        <f t="shared" si="18"/>
        <v>0</v>
      </c>
      <c r="M92" s="56">
        <f t="shared" si="19"/>
        <v>0</v>
      </c>
      <c r="N92" s="56">
        <f t="shared" si="19"/>
        <v>0</v>
      </c>
      <c r="O92" s="56">
        <f t="shared" si="19"/>
        <v>0</v>
      </c>
      <c r="P92" s="56">
        <f t="shared" si="19"/>
        <v>0</v>
      </c>
      <c r="Q92" s="56">
        <f t="shared" si="19"/>
        <v>0</v>
      </c>
      <c r="R92" s="56">
        <f t="shared" si="19"/>
        <v>0</v>
      </c>
      <c r="S92" s="56">
        <f t="shared" si="19"/>
        <v>0</v>
      </c>
      <c r="T92" s="56">
        <f t="shared" si="19"/>
        <v>0</v>
      </c>
      <c r="U92" s="56">
        <f t="shared" si="19"/>
        <v>0</v>
      </c>
      <c r="V92" s="56">
        <f t="shared" si="19"/>
        <v>0</v>
      </c>
      <c r="W92" s="99"/>
    </row>
    <row r="93" spans="1:23" ht="12" thickBot="1" x14ac:dyDescent="0.25">
      <c r="A93" s="55">
        <v>2033</v>
      </c>
      <c r="B93" s="56">
        <f t="shared" ref="B93:B101" si="20">IF(AND($A93&gt;YEAR(B$81),$A93&lt;YEAR(B$82)),(DATE($A93,12,31)-DATE($A93,1,0))*B$80,IF(AND($A93=YEAR(B$81),$A93=YEAR(B$82)),(B$82-B$81)*B$80,IF($A93=YEAR(B$81),(1+DATE(YEAR(B$81),12,31)-B$81)*B$80,IF($A93=YEAR(B$82),(B$82-DATE(YEAR(B$82),1,1))*B$80,0))))</f>
        <v>0</v>
      </c>
      <c r="C93" s="56">
        <f t="shared" si="18"/>
        <v>0</v>
      </c>
      <c r="D93" s="56">
        <f t="shared" si="18"/>
        <v>0</v>
      </c>
      <c r="E93" s="56">
        <f t="shared" si="18"/>
        <v>0</v>
      </c>
      <c r="F93" s="56">
        <f t="shared" si="18"/>
        <v>0</v>
      </c>
      <c r="G93" s="56">
        <f t="shared" si="18"/>
        <v>0</v>
      </c>
      <c r="H93" s="56">
        <f t="shared" si="18"/>
        <v>0</v>
      </c>
      <c r="I93" s="56">
        <f t="shared" si="18"/>
        <v>0</v>
      </c>
      <c r="J93" s="56">
        <f t="shared" si="18"/>
        <v>0</v>
      </c>
      <c r="K93" s="56">
        <f t="shared" si="18"/>
        <v>0</v>
      </c>
      <c r="L93" s="56">
        <f t="shared" si="18"/>
        <v>0</v>
      </c>
      <c r="M93" s="56">
        <f t="shared" si="19"/>
        <v>0</v>
      </c>
      <c r="N93" s="56">
        <f t="shared" si="19"/>
        <v>0</v>
      </c>
      <c r="O93" s="56">
        <f t="shared" si="19"/>
        <v>0</v>
      </c>
      <c r="P93" s="56">
        <f t="shared" si="19"/>
        <v>0</v>
      </c>
      <c r="Q93" s="56">
        <f t="shared" si="19"/>
        <v>0</v>
      </c>
      <c r="R93" s="56">
        <f t="shared" si="19"/>
        <v>0</v>
      </c>
      <c r="S93" s="56">
        <f t="shared" si="19"/>
        <v>0</v>
      </c>
      <c r="T93" s="56">
        <f t="shared" si="19"/>
        <v>0</v>
      </c>
      <c r="U93" s="56">
        <f t="shared" si="19"/>
        <v>0</v>
      </c>
      <c r="V93" s="56">
        <f t="shared" si="19"/>
        <v>0</v>
      </c>
      <c r="W93" s="99"/>
    </row>
    <row r="94" spans="1:23" ht="12" thickBot="1" x14ac:dyDescent="0.25">
      <c r="A94" s="55">
        <v>2034</v>
      </c>
      <c r="B94" s="56">
        <f t="shared" si="20"/>
        <v>0</v>
      </c>
      <c r="C94" s="56">
        <f t="shared" si="18"/>
        <v>0</v>
      </c>
      <c r="D94" s="56">
        <f t="shared" si="18"/>
        <v>0</v>
      </c>
      <c r="E94" s="56">
        <f t="shared" si="18"/>
        <v>0</v>
      </c>
      <c r="F94" s="56">
        <f t="shared" si="18"/>
        <v>0</v>
      </c>
      <c r="G94" s="56">
        <f t="shared" si="18"/>
        <v>0</v>
      </c>
      <c r="H94" s="56">
        <f t="shared" si="18"/>
        <v>0</v>
      </c>
      <c r="I94" s="56">
        <f t="shared" si="18"/>
        <v>0</v>
      </c>
      <c r="J94" s="56">
        <f t="shared" si="18"/>
        <v>0</v>
      </c>
      <c r="K94" s="56">
        <f t="shared" si="18"/>
        <v>0</v>
      </c>
      <c r="L94" s="56">
        <f t="shared" si="18"/>
        <v>0</v>
      </c>
      <c r="M94" s="56">
        <f t="shared" si="19"/>
        <v>0</v>
      </c>
      <c r="N94" s="56">
        <f t="shared" si="19"/>
        <v>0</v>
      </c>
      <c r="O94" s="56">
        <f t="shared" si="19"/>
        <v>0</v>
      </c>
      <c r="P94" s="56">
        <f t="shared" si="19"/>
        <v>0</v>
      </c>
      <c r="Q94" s="56">
        <f t="shared" si="19"/>
        <v>0</v>
      </c>
      <c r="R94" s="56">
        <f t="shared" si="19"/>
        <v>0</v>
      </c>
      <c r="S94" s="56">
        <f t="shared" si="19"/>
        <v>0</v>
      </c>
      <c r="T94" s="56">
        <f t="shared" si="19"/>
        <v>0</v>
      </c>
      <c r="U94" s="56">
        <f t="shared" si="19"/>
        <v>0</v>
      </c>
      <c r="V94" s="56">
        <f t="shared" si="19"/>
        <v>0</v>
      </c>
      <c r="W94" s="99"/>
    </row>
    <row r="95" spans="1:23" ht="12" thickBot="1" x14ac:dyDescent="0.25">
      <c r="A95" s="55">
        <v>2035</v>
      </c>
      <c r="B95" s="56">
        <f t="shared" si="20"/>
        <v>0</v>
      </c>
      <c r="C95" s="56">
        <f t="shared" si="18"/>
        <v>0</v>
      </c>
      <c r="D95" s="56">
        <f t="shared" si="18"/>
        <v>0</v>
      </c>
      <c r="E95" s="56">
        <f t="shared" si="18"/>
        <v>0</v>
      </c>
      <c r="F95" s="56">
        <f t="shared" si="18"/>
        <v>0</v>
      </c>
      <c r="G95" s="56">
        <f t="shared" si="18"/>
        <v>0</v>
      </c>
      <c r="H95" s="56">
        <f t="shared" si="18"/>
        <v>0</v>
      </c>
      <c r="I95" s="56">
        <f t="shared" si="18"/>
        <v>0</v>
      </c>
      <c r="J95" s="56">
        <f t="shared" si="18"/>
        <v>0</v>
      </c>
      <c r="K95" s="56">
        <f t="shared" si="18"/>
        <v>0</v>
      </c>
      <c r="L95" s="56">
        <f t="shared" si="18"/>
        <v>0</v>
      </c>
      <c r="M95" s="56">
        <f t="shared" si="19"/>
        <v>0</v>
      </c>
      <c r="N95" s="56">
        <f t="shared" si="19"/>
        <v>0</v>
      </c>
      <c r="O95" s="56">
        <f t="shared" si="19"/>
        <v>0</v>
      </c>
      <c r="P95" s="56">
        <f t="shared" si="19"/>
        <v>0</v>
      </c>
      <c r="Q95" s="56">
        <f t="shared" si="19"/>
        <v>0</v>
      </c>
      <c r="R95" s="56">
        <f t="shared" si="19"/>
        <v>0</v>
      </c>
      <c r="S95" s="56">
        <f t="shared" si="19"/>
        <v>0</v>
      </c>
      <c r="T95" s="56">
        <f t="shared" si="19"/>
        <v>0</v>
      </c>
      <c r="U95" s="56">
        <f t="shared" si="19"/>
        <v>0</v>
      </c>
      <c r="V95" s="56">
        <f t="shared" si="19"/>
        <v>0</v>
      </c>
      <c r="W95" s="99"/>
    </row>
    <row r="96" spans="1:23" ht="12" thickBot="1" x14ac:dyDescent="0.25">
      <c r="A96" s="55">
        <v>2036</v>
      </c>
      <c r="B96" s="56">
        <f t="shared" si="20"/>
        <v>0</v>
      </c>
      <c r="C96" s="56">
        <f t="shared" si="18"/>
        <v>0</v>
      </c>
      <c r="D96" s="56">
        <f t="shared" si="18"/>
        <v>0</v>
      </c>
      <c r="E96" s="56">
        <f t="shared" si="18"/>
        <v>0</v>
      </c>
      <c r="F96" s="56">
        <f t="shared" si="18"/>
        <v>0</v>
      </c>
      <c r="G96" s="56">
        <f t="shared" si="18"/>
        <v>0</v>
      </c>
      <c r="H96" s="56">
        <f t="shared" si="18"/>
        <v>0</v>
      </c>
      <c r="I96" s="56">
        <f t="shared" si="18"/>
        <v>0</v>
      </c>
      <c r="J96" s="56">
        <f t="shared" si="18"/>
        <v>0</v>
      </c>
      <c r="K96" s="56">
        <f t="shared" si="18"/>
        <v>0</v>
      </c>
      <c r="L96" s="56">
        <f t="shared" si="18"/>
        <v>0</v>
      </c>
      <c r="M96" s="56">
        <f t="shared" si="19"/>
        <v>0</v>
      </c>
      <c r="N96" s="56">
        <f t="shared" si="19"/>
        <v>0</v>
      </c>
      <c r="O96" s="56">
        <f t="shared" si="19"/>
        <v>0</v>
      </c>
      <c r="P96" s="56">
        <f t="shared" si="19"/>
        <v>0</v>
      </c>
      <c r="Q96" s="56">
        <f t="shared" si="19"/>
        <v>0</v>
      </c>
      <c r="R96" s="56">
        <f t="shared" si="19"/>
        <v>0</v>
      </c>
      <c r="S96" s="56">
        <f t="shared" si="19"/>
        <v>0</v>
      </c>
      <c r="T96" s="56">
        <f t="shared" si="19"/>
        <v>0</v>
      </c>
      <c r="U96" s="56">
        <f t="shared" si="19"/>
        <v>0</v>
      </c>
      <c r="V96" s="56">
        <f t="shared" si="19"/>
        <v>0</v>
      </c>
      <c r="W96" s="99"/>
    </row>
    <row r="97" spans="1:23" ht="12" thickBot="1" x14ac:dyDescent="0.25">
      <c r="A97" s="55">
        <v>2037</v>
      </c>
      <c r="B97" s="56">
        <f t="shared" si="20"/>
        <v>0</v>
      </c>
      <c r="C97" s="56">
        <f t="shared" si="18"/>
        <v>0</v>
      </c>
      <c r="D97" s="56">
        <f t="shared" si="18"/>
        <v>0</v>
      </c>
      <c r="E97" s="56">
        <f t="shared" si="18"/>
        <v>0</v>
      </c>
      <c r="F97" s="56">
        <f t="shared" si="18"/>
        <v>0</v>
      </c>
      <c r="G97" s="56">
        <f t="shared" si="18"/>
        <v>0</v>
      </c>
      <c r="H97" s="56">
        <f t="shared" si="18"/>
        <v>0</v>
      </c>
      <c r="I97" s="56">
        <f t="shared" si="18"/>
        <v>0</v>
      </c>
      <c r="J97" s="56">
        <f t="shared" si="18"/>
        <v>0</v>
      </c>
      <c r="K97" s="56">
        <f t="shared" si="18"/>
        <v>0</v>
      </c>
      <c r="L97" s="56">
        <f t="shared" si="18"/>
        <v>0</v>
      </c>
      <c r="M97" s="56">
        <f t="shared" si="19"/>
        <v>0</v>
      </c>
      <c r="N97" s="56">
        <f t="shared" si="19"/>
        <v>0</v>
      </c>
      <c r="O97" s="56">
        <f t="shared" si="19"/>
        <v>0</v>
      </c>
      <c r="P97" s="56">
        <f t="shared" si="19"/>
        <v>0</v>
      </c>
      <c r="Q97" s="56">
        <f t="shared" si="19"/>
        <v>0</v>
      </c>
      <c r="R97" s="56">
        <f t="shared" si="19"/>
        <v>0</v>
      </c>
      <c r="S97" s="56">
        <f t="shared" si="19"/>
        <v>0</v>
      </c>
      <c r="T97" s="56">
        <f t="shared" si="19"/>
        <v>0</v>
      </c>
      <c r="U97" s="56">
        <f t="shared" si="19"/>
        <v>0</v>
      </c>
      <c r="V97" s="56">
        <f t="shared" si="19"/>
        <v>0</v>
      </c>
      <c r="W97" s="99"/>
    </row>
    <row r="98" spans="1:23" ht="12" thickBot="1" x14ac:dyDescent="0.25">
      <c r="A98" s="55">
        <v>2038</v>
      </c>
      <c r="B98" s="56">
        <f t="shared" si="20"/>
        <v>0</v>
      </c>
      <c r="C98" s="56">
        <f t="shared" si="18"/>
        <v>0</v>
      </c>
      <c r="D98" s="56">
        <f t="shared" si="18"/>
        <v>0</v>
      </c>
      <c r="E98" s="56">
        <f t="shared" si="18"/>
        <v>0</v>
      </c>
      <c r="F98" s="56">
        <f t="shared" si="18"/>
        <v>0</v>
      </c>
      <c r="G98" s="56">
        <f t="shared" si="18"/>
        <v>0</v>
      </c>
      <c r="H98" s="56">
        <f t="shared" si="18"/>
        <v>0</v>
      </c>
      <c r="I98" s="56">
        <f t="shared" si="18"/>
        <v>0</v>
      </c>
      <c r="J98" s="56">
        <f t="shared" si="18"/>
        <v>0</v>
      </c>
      <c r="K98" s="56">
        <f t="shared" si="18"/>
        <v>0</v>
      </c>
      <c r="L98" s="56">
        <f t="shared" si="18"/>
        <v>0</v>
      </c>
      <c r="M98" s="56">
        <f t="shared" si="19"/>
        <v>0</v>
      </c>
      <c r="N98" s="56">
        <f t="shared" si="19"/>
        <v>0</v>
      </c>
      <c r="O98" s="56">
        <f t="shared" si="19"/>
        <v>0</v>
      </c>
      <c r="P98" s="56">
        <f t="shared" si="19"/>
        <v>0</v>
      </c>
      <c r="Q98" s="56">
        <f t="shared" si="19"/>
        <v>0</v>
      </c>
      <c r="R98" s="56">
        <f t="shared" si="19"/>
        <v>0</v>
      </c>
      <c r="S98" s="56">
        <f t="shared" si="19"/>
        <v>0</v>
      </c>
      <c r="T98" s="56">
        <f t="shared" si="19"/>
        <v>0</v>
      </c>
      <c r="U98" s="56">
        <f t="shared" si="19"/>
        <v>0</v>
      </c>
      <c r="V98" s="56">
        <f t="shared" si="19"/>
        <v>0</v>
      </c>
      <c r="W98" s="99"/>
    </row>
    <row r="99" spans="1:23" ht="12" thickBot="1" x14ac:dyDescent="0.25">
      <c r="A99" s="55">
        <v>2039</v>
      </c>
      <c r="B99" s="56">
        <f t="shared" si="20"/>
        <v>0</v>
      </c>
      <c r="C99" s="56">
        <f t="shared" si="18"/>
        <v>0</v>
      </c>
      <c r="D99" s="56">
        <f t="shared" si="18"/>
        <v>0</v>
      </c>
      <c r="E99" s="56">
        <f t="shared" si="18"/>
        <v>0</v>
      </c>
      <c r="F99" s="56">
        <f t="shared" si="18"/>
        <v>0</v>
      </c>
      <c r="G99" s="56">
        <f t="shared" si="18"/>
        <v>0</v>
      </c>
      <c r="H99" s="56">
        <f t="shared" si="18"/>
        <v>0</v>
      </c>
      <c r="I99" s="56">
        <f t="shared" si="18"/>
        <v>0</v>
      </c>
      <c r="J99" s="56">
        <f t="shared" si="18"/>
        <v>0</v>
      </c>
      <c r="K99" s="56">
        <f t="shared" si="18"/>
        <v>0</v>
      </c>
      <c r="L99" s="56">
        <f t="shared" si="18"/>
        <v>0</v>
      </c>
      <c r="M99" s="56">
        <f t="shared" si="19"/>
        <v>0</v>
      </c>
      <c r="N99" s="56">
        <f t="shared" si="19"/>
        <v>0</v>
      </c>
      <c r="O99" s="56">
        <f t="shared" si="19"/>
        <v>0</v>
      </c>
      <c r="P99" s="56">
        <f t="shared" si="19"/>
        <v>0</v>
      </c>
      <c r="Q99" s="56">
        <f t="shared" si="19"/>
        <v>0</v>
      </c>
      <c r="R99" s="56">
        <f t="shared" si="19"/>
        <v>0</v>
      </c>
      <c r="S99" s="56">
        <f t="shared" si="19"/>
        <v>0</v>
      </c>
      <c r="T99" s="56">
        <f t="shared" si="19"/>
        <v>0</v>
      </c>
      <c r="U99" s="56">
        <f t="shared" si="19"/>
        <v>0</v>
      </c>
      <c r="V99" s="56">
        <f t="shared" si="19"/>
        <v>0</v>
      </c>
      <c r="W99" s="99"/>
    </row>
    <row r="100" spans="1:23" ht="12" thickBot="1" x14ac:dyDescent="0.25">
      <c r="A100" s="55">
        <v>2040</v>
      </c>
      <c r="B100" s="56">
        <f t="shared" si="20"/>
        <v>0</v>
      </c>
      <c r="C100" s="56">
        <f t="shared" si="18"/>
        <v>0</v>
      </c>
      <c r="D100" s="56">
        <f t="shared" si="18"/>
        <v>0</v>
      </c>
      <c r="E100" s="56">
        <f t="shared" si="18"/>
        <v>0</v>
      </c>
      <c r="F100" s="56">
        <f t="shared" si="18"/>
        <v>0</v>
      </c>
      <c r="G100" s="56">
        <f t="shared" si="18"/>
        <v>0</v>
      </c>
      <c r="H100" s="56">
        <f t="shared" si="18"/>
        <v>0</v>
      </c>
      <c r="I100" s="56">
        <f t="shared" si="18"/>
        <v>0</v>
      </c>
      <c r="J100" s="56">
        <f t="shared" si="18"/>
        <v>0</v>
      </c>
      <c r="K100" s="56">
        <f t="shared" si="18"/>
        <v>0</v>
      </c>
      <c r="L100" s="56">
        <f t="shared" si="18"/>
        <v>0</v>
      </c>
      <c r="M100" s="56">
        <f t="shared" si="19"/>
        <v>0</v>
      </c>
      <c r="N100" s="56">
        <f t="shared" si="19"/>
        <v>0</v>
      </c>
      <c r="O100" s="56">
        <f t="shared" si="19"/>
        <v>0</v>
      </c>
      <c r="P100" s="56">
        <f t="shared" si="19"/>
        <v>0</v>
      </c>
      <c r="Q100" s="56">
        <f t="shared" si="19"/>
        <v>0</v>
      </c>
      <c r="R100" s="56">
        <f t="shared" si="19"/>
        <v>0</v>
      </c>
      <c r="S100" s="56">
        <f t="shared" si="19"/>
        <v>0</v>
      </c>
      <c r="T100" s="56">
        <f t="shared" si="19"/>
        <v>0</v>
      </c>
      <c r="U100" s="56">
        <f t="shared" si="19"/>
        <v>0</v>
      </c>
      <c r="V100" s="56">
        <f t="shared" si="19"/>
        <v>0</v>
      </c>
      <c r="W100" s="99"/>
    </row>
    <row r="101" spans="1:23" ht="12" thickBot="1" x14ac:dyDescent="0.25">
      <c r="A101" s="55">
        <v>2041</v>
      </c>
      <c r="B101" s="56">
        <f t="shared" si="20"/>
        <v>0</v>
      </c>
      <c r="C101" s="56">
        <f t="shared" si="18"/>
        <v>0</v>
      </c>
      <c r="D101" s="56">
        <f t="shared" si="18"/>
        <v>0</v>
      </c>
      <c r="E101" s="56">
        <f t="shared" si="18"/>
        <v>0</v>
      </c>
      <c r="F101" s="56">
        <f t="shared" si="18"/>
        <v>0</v>
      </c>
      <c r="G101" s="56">
        <f t="shared" si="18"/>
        <v>0</v>
      </c>
      <c r="H101" s="56">
        <f t="shared" si="18"/>
        <v>0</v>
      </c>
      <c r="I101" s="56">
        <f t="shared" si="18"/>
        <v>0</v>
      </c>
      <c r="J101" s="56">
        <f t="shared" si="18"/>
        <v>0</v>
      </c>
      <c r="K101" s="56">
        <f t="shared" si="18"/>
        <v>0</v>
      </c>
      <c r="L101" s="56">
        <f t="shared" si="18"/>
        <v>0</v>
      </c>
      <c r="M101" s="56">
        <f t="shared" si="19"/>
        <v>0</v>
      </c>
      <c r="N101" s="56">
        <f t="shared" si="19"/>
        <v>0</v>
      </c>
      <c r="O101" s="56">
        <f t="shared" si="19"/>
        <v>0</v>
      </c>
      <c r="P101" s="56">
        <f t="shared" si="19"/>
        <v>0</v>
      </c>
      <c r="Q101" s="56">
        <f t="shared" si="19"/>
        <v>0</v>
      </c>
      <c r="R101" s="56">
        <f t="shared" si="19"/>
        <v>0</v>
      </c>
      <c r="S101" s="56">
        <f t="shared" si="19"/>
        <v>0</v>
      </c>
      <c r="T101" s="56">
        <f t="shared" si="19"/>
        <v>0</v>
      </c>
      <c r="U101" s="56">
        <f t="shared" si="19"/>
        <v>0</v>
      </c>
      <c r="V101" s="56">
        <f t="shared" si="19"/>
        <v>0</v>
      </c>
      <c r="W101" s="99"/>
    </row>
    <row r="102" spans="1:23" ht="10.8" thickBot="1" x14ac:dyDescent="0.25"/>
    <row r="103" spans="1:23" ht="12" thickBot="1" x14ac:dyDescent="0.25">
      <c r="A103" s="130" t="s">
        <v>227</v>
      </c>
      <c r="B103" s="83">
        <f>SUM(B88:B101)</f>
        <v>0</v>
      </c>
      <c r="C103" s="83">
        <f t="shared" ref="C103:V103" si="21">SUM(C88:C101)</f>
        <v>0</v>
      </c>
      <c r="D103" s="83">
        <f t="shared" si="21"/>
        <v>0</v>
      </c>
      <c r="E103" s="83">
        <f t="shared" si="21"/>
        <v>0</v>
      </c>
      <c r="F103" s="83">
        <f t="shared" si="21"/>
        <v>0</v>
      </c>
      <c r="G103" s="83">
        <f t="shared" si="21"/>
        <v>0</v>
      </c>
      <c r="H103" s="83">
        <f t="shared" si="21"/>
        <v>0</v>
      </c>
      <c r="I103" s="83">
        <f t="shared" si="21"/>
        <v>0</v>
      </c>
      <c r="J103" s="83">
        <f t="shared" si="21"/>
        <v>0</v>
      </c>
      <c r="K103" s="83">
        <f t="shared" si="21"/>
        <v>0</v>
      </c>
      <c r="L103" s="83">
        <f t="shared" si="21"/>
        <v>0</v>
      </c>
      <c r="M103" s="83">
        <f t="shared" si="21"/>
        <v>0</v>
      </c>
      <c r="N103" s="83">
        <f t="shared" si="21"/>
        <v>0</v>
      </c>
      <c r="O103" s="83">
        <f t="shared" si="21"/>
        <v>0</v>
      </c>
      <c r="P103" s="83">
        <f t="shared" si="21"/>
        <v>0</v>
      </c>
      <c r="Q103" s="83">
        <f t="shared" si="21"/>
        <v>0</v>
      </c>
      <c r="R103" s="83">
        <f t="shared" si="21"/>
        <v>0</v>
      </c>
      <c r="S103" s="83">
        <f t="shared" si="21"/>
        <v>0</v>
      </c>
      <c r="T103" s="83">
        <f t="shared" si="21"/>
        <v>0</v>
      </c>
      <c r="U103" s="83">
        <f t="shared" si="21"/>
        <v>0</v>
      </c>
      <c r="V103" s="83">
        <f t="shared" si="21"/>
        <v>0</v>
      </c>
    </row>
    <row r="104" spans="1:23" ht="12" thickBot="1" x14ac:dyDescent="0.25">
      <c r="A104" s="131"/>
      <c r="B104" s="132"/>
      <c r="C104" s="132"/>
      <c r="D104" s="132"/>
      <c r="E104" s="132"/>
      <c r="F104" s="132"/>
      <c r="G104" s="132"/>
      <c r="H104" s="132"/>
      <c r="I104" s="132"/>
      <c r="J104" s="132"/>
      <c r="K104" s="132"/>
      <c r="L104" s="132"/>
    </row>
    <row r="105" spans="1:23" ht="23.4" thickBot="1" x14ac:dyDescent="0.25">
      <c r="A105" s="130" t="s">
        <v>265</v>
      </c>
      <c r="B105" s="83">
        <f>B78-B103</f>
        <v>0</v>
      </c>
      <c r="C105" s="83">
        <f t="shared" ref="C105:V105" si="22">C78-C103</f>
        <v>0</v>
      </c>
      <c r="D105" s="83">
        <f t="shared" si="22"/>
        <v>0</v>
      </c>
      <c r="E105" s="83">
        <f t="shared" si="22"/>
        <v>0</v>
      </c>
      <c r="F105" s="83">
        <f t="shared" si="22"/>
        <v>0</v>
      </c>
      <c r="G105" s="83">
        <f t="shared" si="22"/>
        <v>0</v>
      </c>
      <c r="H105" s="83">
        <f t="shared" si="22"/>
        <v>0</v>
      </c>
      <c r="I105" s="83">
        <f t="shared" si="22"/>
        <v>0</v>
      </c>
      <c r="J105" s="83">
        <f t="shared" si="22"/>
        <v>0</v>
      </c>
      <c r="K105" s="83">
        <f t="shared" si="22"/>
        <v>0</v>
      </c>
      <c r="L105" s="83">
        <f t="shared" si="22"/>
        <v>0</v>
      </c>
      <c r="M105" s="83">
        <f t="shared" si="22"/>
        <v>0</v>
      </c>
      <c r="N105" s="83">
        <f t="shared" si="22"/>
        <v>0</v>
      </c>
      <c r="O105" s="83">
        <f t="shared" si="22"/>
        <v>0</v>
      </c>
      <c r="P105" s="83">
        <f t="shared" si="22"/>
        <v>0</v>
      </c>
      <c r="Q105" s="83">
        <f t="shared" si="22"/>
        <v>0</v>
      </c>
      <c r="R105" s="83">
        <f t="shared" si="22"/>
        <v>0</v>
      </c>
      <c r="S105" s="83">
        <f t="shared" si="22"/>
        <v>0</v>
      </c>
      <c r="T105" s="83">
        <f t="shared" si="22"/>
        <v>0</v>
      </c>
      <c r="U105" s="83">
        <f t="shared" si="22"/>
        <v>0</v>
      </c>
      <c r="V105" s="83">
        <f t="shared" si="22"/>
        <v>0</v>
      </c>
    </row>
    <row r="106" spans="1:23" ht="11.4" x14ac:dyDescent="0.2">
      <c r="A106" s="84"/>
      <c r="B106" s="37"/>
    </row>
    <row r="107" spans="1:23" ht="11.4" x14ac:dyDescent="0.2">
      <c r="A107" s="84" t="s">
        <v>229</v>
      </c>
      <c r="B107" s="37">
        <f t="shared" ref="B107:U107" si="23">(B41-B83)*B42-B64+(B79-B83)*B80-B105</f>
        <v>23885070.681697469</v>
      </c>
      <c r="C107" s="37">
        <f t="shared" si="23"/>
        <v>1856627.0320644451</v>
      </c>
      <c r="D107" s="37">
        <f t="shared" si="23"/>
        <v>4201234.5338809034</v>
      </c>
      <c r="E107" s="37">
        <f t="shared" si="23"/>
        <v>2.5465851649641991E-11</v>
      </c>
      <c r="F107" s="37">
        <f t="shared" si="23"/>
        <v>0</v>
      </c>
      <c r="G107" s="37">
        <f t="shared" si="23"/>
        <v>0</v>
      </c>
      <c r="H107" s="37">
        <f t="shared" si="23"/>
        <v>0</v>
      </c>
      <c r="I107" s="37">
        <f t="shared" si="23"/>
        <v>0</v>
      </c>
      <c r="J107" s="37">
        <f t="shared" si="23"/>
        <v>0</v>
      </c>
      <c r="K107" s="37">
        <f t="shared" si="23"/>
        <v>0</v>
      </c>
      <c r="L107" s="37">
        <f t="shared" si="23"/>
        <v>0</v>
      </c>
      <c r="M107" s="37">
        <f t="shared" si="23"/>
        <v>0</v>
      </c>
      <c r="N107" s="37">
        <f t="shared" si="23"/>
        <v>0</v>
      </c>
      <c r="O107" s="37">
        <f t="shared" si="23"/>
        <v>0</v>
      </c>
      <c r="P107" s="37">
        <f t="shared" si="23"/>
        <v>0</v>
      </c>
      <c r="Q107" s="37">
        <f t="shared" si="23"/>
        <v>0</v>
      </c>
      <c r="R107" s="37">
        <f t="shared" si="23"/>
        <v>0</v>
      </c>
      <c r="S107" s="37">
        <f t="shared" si="23"/>
        <v>0</v>
      </c>
      <c r="T107" s="37">
        <f t="shared" si="23"/>
        <v>0</v>
      </c>
      <c r="U107" s="37">
        <f t="shared" si="23"/>
        <v>0</v>
      </c>
      <c r="V107" s="37">
        <f>(V41-V83)*V42-V64+(V79-V83)*V80-V105</f>
        <v>0</v>
      </c>
    </row>
    <row r="108" spans="1:23" ht="11.4" x14ac:dyDescent="0.2">
      <c r="A108" s="84"/>
    </row>
    <row r="109" spans="1:23" ht="11.4" x14ac:dyDescent="0.2">
      <c r="A109" s="84"/>
    </row>
    <row r="110" spans="1:23" ht="11.4" x14ac:dyDescent="0.2">
      <c r="A110" s="52"/>
    </row>
    <row r="111" spans="1:23" ht="11.4" x14ac:dyDescent="0.2">
      <c r="A111" s="52"/>
      <c r="C111" s="125"/>
    </row>
    <row r="112" spans="1:23" x14ac:dyDescent="0.2">
      <c r="C112" s="125"/>
    </row>
    <row r="113" spans="1:3" ht="11.4" x14ac:dyDescent="0.2">
      <c r="A113" s="52"/>
      <c r="C113" s="125"/>
    </row>
    <row r="114" spans="1:3" ht="11.4" x14ac:dyDescent="0.2">
      <c r="A114" s="52"/>
      <c r="C114" s="125"/>
    </row>
    <row r="115" spans="1:3" ht="11.4" x14ac:dyDescent="0.2">
      <c r="A115" s="52"/>
      <c r="C115" s="125"/>
    </row>
    <row r="116" spans="1:3" ht="11.4" x14ac:dyDescent="0.2">
      <c r="A116" s="224"/>
      <c r="C116" s="125"/>
    </row>
    <row r="117" spans="1:3" x14ac:dyDescent="0.2">
      <c r="C117" s="125"/>
    </row>
    <row r="118" spans="1:3" x14ac:dyDescent="0.2">
      <c r="C118" s="125"/>
    </row>
    <row r="119" spans="1:3" x14ac:dyDescent="0.2">
      <c r="C119" s="125"/>
    </row>
    <row r="120" spans="1:3" x14ac:dyDescent="0.2">
      <c r="C120" s="125"/>
    </row>
    <row r="121" spans="1:3" x14ac:dyDescent="0.2">
      <c r="C121" s="125"/>
    </row>
    <row r="122" spans="1:3" x14ac:dyDescent="0.2">
      <c r="C122" s="125"/>
    </row>
    <row r="123" spans="1:3" x14ac:dyDescent="0.2">
      <c r="C123" s="125"/>
    </row>
    <row r="124" spans="1:3" x14ac:dyDescent="0.2">
      <c r="A124" s="2"/>
      <c r="C124" s="125"/>
    </row>
    <row r="125" spans="1:3" x14ac:dyDescent="0.2">
      <c r="C125" s="125"/>
    </row>
    <row r="126" spans="1:3" x14ac:dyDescent="0.2">
      <c r="C126" s="125"/>
    </row>
    <row r="127" spans="1:3" x14ac:dyDescent="0.2">
      <c r="C127" s="125"/>
    </row>
    <row r="128" spans="1:3" x14ac:dyDescent="0.2">
      <c r="C128" s="125"/>
    </row>
    <row r="129" spans="3:3" x14ac:dyDescent="0.2">
      <c r="C129" s="125"/>
    </row>
    <row r="130" spans="3:3" x14ac:dyDescent="0.2">
      <c r="C130" s="125"/>
    </row>
    <row r="131" spans="3:3" x14ac:dyDescent="0.2">
      <c r="C131" s="125"/>
    </row>
  </sheetData>
  <mergeCells count="1">
    <mergeCell ref="T1:V1"/>
  </mergeCells>
  <hyperlinks>
    <hyperlink ref="A2" location="FEO!A1" display="terug" xr:uid="{0F9B4774-517F-4A95-AB4D-1DE701FE5D06}"/>
  </hyperlink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3bfcdc-4705-42cc-a283-89cdd8a00123" xsi:nil="true"/>
    <lcf76f155ced4ddcb4097134ff3c332f xmlns="a7eb6bcf-cc33-465f-b0a0-0691c366e1b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65CF15AE4010E499EA82E2B1DA921A9" ma:contentTypeVersion="11" ma:contentTypeDescription="Een nieuw document maken." ma:contentTypeScope="" ma:versionID="6962729b761a97f5ff8db9765341ee27">
  <xsd:schema xmlns:xsd="http://www.w3.org/2001/XMLSchema" xmlns:xs="http://www.w3.org/2001/XMLSchema" xmlns:p="http://schemas.microsoft.com/office/2006/metadata/properties" xmlns:ns2="a7eb6bcf-cc33-465f-b0a0-0691c366e1bb" xmlns:ns3="3e3bfcdc-4705-42cc-a283-89cdd8a00123" targetNamespace="http://schemas.microsoft.com/office/2006/metadata/properties" ma:root="true" ma:fieldsID="c063ca7e8f8dcd7a48a9d17055678fb0" ns2:_="" ns3:_="">
    <xsd:import namespace="a7eb6bcf-cc33-465f-b0a0-0691c366e1bb"/>
    <xsd:import namespace="3e3bfcdc-4705-42cc-a283-89cdd8a001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eb6bcf-cc33-465f-b0a0-0691c366e1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7859e886-a775-442a-93ba-94374e8de78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3bfcdc-4705-42cc-a283-89cdd8a0012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02392af-a9cb-4e3b-9e0d-f4d54da72bd0}" ma:internalName="TaxCatchAll" ma:showField="CatchAllData" ma:web="3e3bfcdc-4705-42cc-a283-89cdd8a0012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9CAD74-1C35-42E3-B1B7-CD08CE5B1170}">
  <ds:schemaRefs>
    <ds:schemaRef ds:uri="http://schemas.microsoft.com/office/2006/metadata/properties"/>
    <ds:schemaRef ds:uri="http://schemas.microsoft.com/office/infopath/2007/PartnerControls"/>
    <ds:schemaRef ds:uri="c2065cde-2ad4-4168-bb0f-7dc61325c9af"/>
    <ds:schemaRef ds:uri="adbcfb1e-d3ea-4143-9736-cadf2a85da36"/>
    <ds:schemaRef ds:uri="3e3bfcdc-4705-42cc-a283-89cdd8a00123"/>
    <ds:schemaRef ds:uri="a7eb6bcf-cc33-465f-b0a0-0691c366e1bb"/>
  </ds:schemaRefs>
</ds:datastoreItem>
</file>

<file path=customXml/itemProps2.xml><?xml version="1.0" encoding="utf-8"?>
<ds:datastoreItem xmlns:ds="http://schemas.openxmlformats.org/officeDocument/2006/customXml" ds:itemID="{EB006C14-3E79-4275-BD51-D333CE45F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7eb6bcf-cc33-465f-b0a0-0691c366e1bb"/>
    <ds:schemaRef ds:uri="3e3bfcdc-4705-42cc-a283-89cdd8a001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357C201-CE10-4561-927E-7BF7DE60F9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Werkbladen</vt:lpstr>
      </vt:variant>
      <vt:variant>
        <vt:i4>20</vt:i4>
      </vt:variant>
      <vt:variant>
        <vt:lpstr>Benoemde bereiken</vt:lpstr>
      </vt:variant>
      <vt:variant>
        <vt:i4>4</vt:i4>
      </vt:variant>
    </vt:vector>
  </HeadingPairs>
  <TitlesOfParts>
    <vt:vector size="24" baseType="lpstr">
      <vt:lpstr>C Kostenopgave Materieel</vt:lpstr>
      <vt:lpstr>Legenda</vt:lpstr>
      <vt:lpstr>FEO</vt:lpstr>
      <vt:lpstr>A.01</vt:lpstr>
      <vt:lpstr>A.02</vt:lpstr>
      <vt:lpstr>A.03</vt:lpstr>
      <vt:lpstr>B.01</vt:lpstr>
      <vt:lpstr>B.02</vt:lpstr>
      <vt:lpstr>B.03</vt:lpstr>
      <vt:lpstr>B.05</vt:lpstr>
      <vt:lpstr>B.06</vt:lpstr>
      <vt:lpstr>B.07</vt:lpstr>
      <vt:lpstr>D.01</vt:lpstr>
      <vt:lpstr>D.02</vt:lpstr>
      <vt:lpstr>E.01</vt:lpstr>
      <vt:lpstr>E.02</vt:lpstr>
      <vt:lpstr>E.03</vt:lpstr>
      <vt:lpstr>E.09</vt:lpstr>
      <vt:lpstr>MPO</vt:lpstr>
      <vt:lpstr>DRU</vt:lpstr>
      <vt:lpstr>DRU!Afdrukbereik</vt:lpstr>
      <vt:lpstr>FEO!Afdrukbereik</vt:lpstr>
      <vt:lpstr>DRU!Afdruktitels</vt:lpstr>
      <vt:lpstr>FEO!Afdruktitels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2023-03-17T12:36:21Z</dcterms:created>
  <dcterms:modified xsi:type="dcterms:W3CDTF">2026-03-25T06:49:06Z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0x010100365CF15AE4010E499EA82E2B1DA921A9</vt:lpwstr>
  </property>
  <property fmtid="{D5CDD505-2E9C-101B-9397-08002B2CF9AE}" pid="3" name="_dlc_DocIdItemGuid">
    <vt:lpwstr>4159b142-372f-4119-b639-6b7d613f43cf</vt:lpwstr>
  </property>
  <property fmtid="{D5CDD505-2E9C-101B-9397-08002B2CF9AE}" pid="4" name="MediaServiceImageTags">
    <vt:lpwstr/>
  </property>
</Properties>
</file>