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gemhouten.sharepoint.com/sites/VastgoedVerhuur/Gedeelde documenten/General/Objectoverstijgend/TC Aanbestedingen/1 Lopende Aanbestedingen/Aanbesteding Raamovereenkomst Elektrotechnisch/Docs inkoop/"/>
    </mc:Choice>
  </mc:AlternateContent>
  <xr:revisionPtr revIDLastSave="1095" documentId="8_{2BD37808-8943-4913-847A-42146AB7281C}" xr6:coauthVersionLast="47" xr6:coauthVersionMax="47" xr10:uidLastSave="{6F0590A1-763D-4482-B5B0-B9C59225835E}"/>
  <bookViews>
    <workbookView xWindow="28680" yWindow="-120" windowWidth="29040" windowHeight="15720" xr2:uid="{AC35FD24-3B6D-4F29-BC7B-5DD5498272EC}"/>
  </bookViews>
  <sheets>
    <sheet name="Storingsonderhoud" sheetId="5" r:id="rId1"/>
    <sheet name="J.O. Paniek en noodverlichting" sheetId="3" r:id="rId2"/>
    <sheet name="Opsomming J.O. Paniek en Nood" sheetId="2" r:id="rId3"/>
    <sheet name="J.O. marktkasten" sheetId="6" r:id="rId4"/>
    <sheet name="Totalen afprijzingen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C6" i="3"/>
  <c r="D6" i="3"/>
  <c r="I6" i="3"/>
  <c r="B7" i="3"/>
  <c r="C7" i="3"/>
  <c r="D7" i="3"/>
  <c r="I7" i="3"/>
  <c r="B8" i="3"/>
  <c r="C8" i="3"/>
  <c r="D8" i="3"/>
  <c r="I8" i="3"/>
  <c r="B9" i="3"/>
  <c r="C9" i="3"/>
  <c r="D9" i="3"/>
  <c r="I9" i="3"/>
  <c r="I5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4" i="3"/>
  <c r="B70" i="3"/>
  <c r="C70" i="3"/>
  <c r="D70" i="3"/>
  <c r="B71" i="3"/>
  <c r="C71" i="3"/>
  <c r="D71" i="3"/>
  <c r="B72" i="3"/>
  <c r="C72" i="3"/>
  <c r="D72" i="3"/>
  <c r="B73" i="3"/>
  <c r="C73" i="3"/>
  <c r="D73" i="3"/>
  <c r="B74" i="3"/>
  <c r="C74" i="3"/>
  <c r="D74" i="3"/>
  <c r="B75" i="3"/>
  <c r="C75" i="3"/>
  <c r="D75" i="3"/>
  <c r="B76" i="3"/>
  <c r="C76" i="3"/>
  <c r="D76" i="3"/>
  <c r="B77" i="3"/>
  <c r="C77" i="3"/>
  <c r="D77" i="3"/>
  <c r="B27" i="3"/>
  <c r="C27" i="3"/>
  <c r="D27" i="3"/>
  <c r="B28" i="3"/>
  <c r="C28" i="3"/>
  <c r="D28" i="3"/>
  <c r="B29" i="3"/>
  <c r="C29" i="3"/>
  <c r="D29" i="3"/>
  <c r="B30" i="3"/>
  <c r="C30" i="3"/>
  <c r="D30" i="3"/>
  <c r="B31" i="3"/>
  <c r="C31" i="3"/>
  <c r="D31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B49" i="3"/>
  <c r="C49" i="3"/>
  <c r="D49" i="3"/>
  <c r="B50" i="3"/>
  <c r="C50" i="3"/>
  <c r="D50" i="3"/>
  <c r="B51" i="3"/>
  <c r="C51" i="3"/>
  <c r="D51" i="3"/>
  <c r="B52" i="3"/>
  <c r="C52" i="3"/>
  <c r="D52" i="3"/>
  <c r="B53" i="3"/>
  <c r="C53" i="3"/>
  <c r="D53" i="3"/>
  <c r="B54" i="3"/>
  <c r="C54" i="3"/>
  <c r="D54" i="3"/>
  <c r="B55" i="3"/>
  <c r="C55" i="3"/>
  <c r="D55" i="3"/>
  <c r="B56" i="3"/>
  <c r="C56" i="3"/>
  <c r="D56" i="3"/>
  <c r="B57" i="3"/>
  <c r="C57" i="3"/>
  <c r="D57" i="3"/>
  <c r="B58" i="3"/>
  <c r="C58" i="3"/>
  <c r="D58" i="3"/>
  <c r="B59" i="3"/>
  <c r="C59" i="3"/>
  <c r="D59" i="3"/>
  <c r="B60" i="3"/>
  <c r="C60" i="3"/>
  <c r="D60" i="3"/>
  <c r="B61" i="3"/>
  <c r="C61" i="3"/>
  <c r="D61" i="3"/>
  <c r="B62" i="3"/>
  <c r="C62" i="3"/>
  <c r="D62" i="3"/>
  <c r="B63" i="3"/>
  <c r="C63" i="3"/>
  <c r="D63" i="3"/>
  <c r="B64" i="3"/>
  <c r="C64" i="3"/>
  <c r="D64" i="3"/>
  <c r="B65" i="3"/>
  <c r="C65" i="3"/>
  <c r="D65" i="3"/>
  <c r="B66" i="3"/>
  <c r="C66" i="3"/>
  <c r="D66" i="3"/>
  <c r="B67" i="3"/>
  <c r="C67" i="3"/>
  <c r="D67" i="3"/>
  <c r="B68" i="3"/>
  <c r="C68" i="3"/>
  <c r="D68" i="3"/>
  <c r="B69" i="3"/>
  <c r="C69" i="3"/>
  <c r="D6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4" i="3"/>
  <c r="C4" i="3"/>
  <c r="D4" i="3"/>
  <c r="B5" i="3"/>
  <c r="C5" i="3"/>
  <c r="D5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B26" i="3"/>
  <c r="C26" i="3"/>
  <c r="D26" i="3"/>
  <c r="F24" i="6"/>
  <c r="B10" i="1" s="1"/>
  <c r="E18" i="5"/>
  <c r="E17" i="5"/>
  <c r="E16" i="5"/>
  <c r="E15" i="5"/>
  <c r="D18" i="5"/>
  <c r="D17" i="5"/>
  <c r="D16" i="5"/>
  <c r="D15" i="5"/>
  <c r="C15" i="5"/>
  <c r="C18" i="5"/>
  <c r="C17" i="5"/>
  <c r="C16" i="5"/>
  <c r="F5" i="2" l="1"/>
  <c r="F41" i="2"/>
  <c r="F33" i="2"/>
  <c r="F39" i="2"/>
  <c r="F35" i="2"/>
  <c r="F40" i="2"/>
  <c r="F36" i="2"/>
  <c r="F32" i="2"/>
  <c r="F34" i="2"/>
  <c r="F28" i="2"/>
  <c r="F24" i="2"/>
  <c r="F21" i="2"/>
  <c r="F18" i="2"/>
  <c r="F31" i="2"/>
  <c r="F30" i="2"/>
  <c r="F29" i="2"/>
  <c r="F25" i="2"/>
  <c r="F27" i="2"/>
  <c r="F26" i="2"/>
  <c r="F23" i="2"/>
  <c r="F20" i="2"/>
  <c r="F22" i="2"/>
  <c r="F19" i="2"/>
  <c r="F16" i="2"/>
  <c r="F6" i="2"/>
  <c r="F17" i="2"/>
  <c r="F15" i="2"/>
  <c r="F11" i="2"/>
  <c r="F8" i="2"/>
  <c r="F38" i="2"/>
  <c r="F37" i="2"/>
  <c r="F13" i="2"/>
  <c r="F14" i="2"/>
  <c r="F12" i="2"/>
  <c r="F10" i="2"/>
  <c r="F9" i="2"/>
  <c r="F7" i="2"/>
  <c r="D19" i="5"/>
  <c r="E19" i="5"/>
  <c r="C19" i="5"/>
  <c r="B22" i="5" l="1"/>
  <c r="C22" i="5" s="1"/>
  <c r="B8" i="1" s="1"/>
  <c r="F42" i="2"/>
  <c r="B9" i="1" l="1"/>
  <c r="B12" i="1" s="1"/>
  <c r="F44" i="2"/>
</calcChain>
</file>

<file path=xl/sharedStrings.xml><?xml version="1.0" encoding="utf-8"?>
<sst xmlns="http://schemas.openxmlformats.org/spreadsheetml/2006/main" count="421" uniqueCount="162">
  <si>
    <t>Totalen overizcht</t>
  </si>
  <si>
    <t>Onderdeel</t>
  </si>
  <si>
    <t>Prijs</t>
  </si>
  <si>
    <t>Preventiefonderhoud noodverlichting &amp; paniekverlichting</t>
  </si>
  <si>
    <t>Totaal</t>
  </si>
  <si>
    <t>Alleen de gele velden invullen</t>
  </si>
  <si>
    <t>Uurtarieven t.b.v. storingsonderhoud en of regiewerkzaamheden (Noodarmaturen, elektrawerkzaamheden, marktkasten)</t>
  </si>
  <si>
    <t>Uurtarief in € excl. Btw</t>
  </si>
  <si>
    <t>Project / onderhoudsmonteur / storingsmonteur noodverlichting en paniekverlichting</t>
  </si>
  <si>
    <t xml:space="preserve">Project / onderhoudsmonteur / storingsmonteur elektrawerkzaamheden </t>
  </si>
  <si>
    <t>Project / onderhoudsmonteur / storingsmonteur marktkasten</t>
  </si>
  <si>
    <t>** bovengenoemde uurtarieven zijn inclusief kosten voor administratieve en ondersteunende werkzaamheden.</t>
  </si>
  <si>
    <t>** tarieven gelden voor reguliere werktijden (ma t/m vrij van 7.00 - 17.00 uur).</t>
  </si>
  <si>
    <t>** uurtarieven zijn excl. BTW.</t>
  </si>
  <si>
    <t>Uitvraag toeslag op uurtarieven kritieke werkzamheden en buiten reguliere werktijd</t>
  </si>
  <si>
    <t>%</t>
  </si>
  <si>
    <t>€ onderhoudsmonteur NV</t>
  </si>
  <si>
    <t>€ onderhoudsmonteur E</t>
  </si>
  <si>
    <t>€ onderhoudsmonteur MK</t>
  </si>
  <si>
    <t>Toeslag op uurtarief ma t/m vrij van 17.00 - 07.00 uur en zaterdag</t>
  </si>
  <si>
    <t>Toeslag op uurtarief responsetijd Kritiek – Responstijd maximaal 2 uur</t>
  </si>
  <si>
    <t>Toeslag op uurtarief responsetijd Hoog – Responstijd maximaal 1 werkdag</t>
  </si>
  <si>
    <t>Toeslag op uurtarief zondag en feestdagen</t>
  </si>
  <si>
    <t>Uurloon</t>
  </si>
  <si>
    <t>Fictief x100 uur</t>
  </si>
  <si>
    <t>Totaal alle uurtarieven</t>
  </si>
  <si>
    <t xml:space="preserve">** netto kosten voor inzet materieel ten behoeve van werken op hoogte/bereikbaarheid (zoals huur van hoogwerkers, steigers, pontons etc.) en kosten voor bouwplaatsvoorzieningen worden als separaat bedrag in toekomstige uit te vragen offertes opgenomen. </t>
  </si>
  <si>
    <t>Naam</t>
  </si>
  <si>
    <t>Adres</t>
  </si>
  <si>
    <t>Stad</t>
  </si>
  <si>
    <t>Land</t>
  </si>
  <si>
    <t>Taak</t>
  </si>
  <si>
    <t>Jaarlijkse kosten</t>
  </si>
  <si>
    <t>Basisschool korenmolen</t>
  </si>
  <si>
    <t>Korenmolen 2</t>
  </si>
  <si>
    <t>Houten</t>
  </si>
  <si>
    <t>Nederland</t>
  </si>
  <si>
    <t>Basisschool Vikingenpoort</t>
  </si>
  <si>
    <t>Vikingenpoort 30</t>
  </si>
  <si>
    <t>Brandweerhuis De Brug (West)</t>
  </si>
  <si>
    <t>De Brug 2</t>
  </si>
  <si>
    <t>Brandweerpost Binnenweg (Oost)</t>
  </si>
  <si>
    <t>Binnenweg 22</t>
  </si>
  <si>
    <t>Brandweerpost Schalkwijk</t>
  </si>
  <si>
    <t>Schalkwijkseweg 32</t>
  </si>
  <si>
    <t>Schalkwijk</t>
  </si>
  <si>
    <t>De Bengelbongerd</t>
  </si>
  <si>
    <t>Dijkhoeve 1</t>
  </si>
  <si>
    <t>Fietstran. Centrum - winkel - VVV</t>
  </si>
  <si>
    <t>Onderdoor 80</t>
  </si>
  <si>
    <t>Fietstransferium Castellum</t>
  </si>
  <si>
    <t>Forum 48</t>
  </si>
  <si>
    <t>Fietstransferium Centrum</t>
  </si>
  <si>
    <t>Onderdoor 82</t>
  </si>
  <si>
    <t>Gemeentehuis</t>
  </si>
  <si>
    <t>Onderdoor 25</t>
  </si>
  <si>
    <t>Gemeentehuis, Fietsenstalling</t>
  </si>
  <si>
    <t>Het Kant 2</t>
  </si>
  <si>
    <t>Gemeentewerf, KCA-depot</t>
  </si>
  <si>
    <t>De Brug 9</t>
  </si>
  <si>
    <t>Gemeentewerf, Opstalloods</t>
  </si>
  <si>
    <t>De Brug 11</t>
  </si>
  <si>
    <t>Gemeentewerf, registratieunit</t>
  </si>
  <si>
    <t>Gemeentewerf, Werkplaats</t>
  </si>
  <si>
    <t>Gymzaal Bijenkorf</t>
  </si>
  <si>
    <t>Riddersborch 145</t>
  </si>
  <si>
    <t>Gymzaal De Plantage</t>
  </si>
  <si>
    <t>Plantagepolder 55</t>
  </si>
  <si>
    <t>Gymzaal De Vlinder</t>
  </si>
  <si>
    <t>Bloesemtuin 17 B</t>
  </si>
  <si>
    <t>Gymzaal Limes</t>
  </si>
  <si>
    <t>Raaigras 101 C</t>
  </si>
  <si>
    <t>Gymzaal Ridderspoor</t>
  </si>
  <si>
    <t>Horigenland 50A</t>
  </si>
  <si>
    <t>Gymzaal Van Harte school</t>
  </si>
  <si>
    <t>Loerikseweg 11 A</t>
  </si>
  <si>
    <t>Huis van Houten</t>
  </si>
  <si>
    <t>Onderdoor 158-160</t>
  </si>
  <si>
    <t>Jongerencentrum Enter</t>
  </si>
  <si>
    <t>Hefbrug 1</t>
  </si>
  <si>
    <t>Kantoorruimte - Kant 3</t>
  </si>
  <si>
    <t>Kant 3</t>
  </si>
  <si>
    <t>Kinderboerderij</t>
  </si>
  <si>
    <t>Keercamp 15</t>
  </si>
  <si>
    <t>SCC ’t Gebouw</t>
  </si>
  <si>
    <t>Kerkebogerd 1a</t>
  </si>
  <si>
    <t>Tull en 't Waal</t>
  </si>
  <si>
    <t>SCC De Heuvel</t>
  </si>
  <si>
    <t>Keercamp 13</t>
  </si>
  <si>
    <t>SCC De Meerkoet</t>
  </si>
  <si>
    <t>Meerkoetweide 39</t>
  </si>
  <si>
    <t>SCC De Vuurtoren (Oekraine)</t>
  </si>
  <si>
    <t>zijdemos 30</t>
  </si>
  <si>
    <t>Schoolwoningen De Plantagepolder</t>
  </si>
  <si>
    <t>Plantagepolder 2 - 8</t>
  </si>
  <si>
    <t>Schoolwoningen Merantihout</t>
  </si>
  <si>
    <t>Merantihout 14</t>
  </si>
  <si>
    <t>Sporthal De Kruisboog</t>
  </si>
  <si>
    <t>Kruisboog 17</t>
  </si>
  <si>
    <t>Sporthal De Slinger</t>
  </si>
  <si>
    <t>De Slinger 44</t>
  </si>
  <si>
    <t>Sporthal De Wetering</t>
  </si>
  <si>
    <t>Hefbrug 5</t>
  </si>
  <si>
    <t>Sporthal Molenwiek</t>
  </si>
  <si>
    <t>Papiermolen 3</t>
  </si>
  <si>
    <t>Sportpark De Kruisboog</t>
  </si>
  <si>
    <t>Kruisboog 2</t>
  </si>
  <si>
    <t>Sportpark Oud Wulven</t>
  </si>
  <si>
    <t>Oud Wulfseweg 2</t>
  </si>
  <si>
    <t>Check = 0</t>
  </si>
  <si>
    <t>Locatie</t>
  </si>
  <si>
    <t>Plaats</t>
  </si>
  <si>
    <t>App nr</t>
  </si>
  <si>
    <r>
      <t xml:space="preserve">** op te geven uurtarieven zijn inclusief </t>
    </r>
    <r>
      <rPr>
        <b/>
        <sz val="10"/>
        <color theme="1"/>
        <rFont val="Aptos Narrow"/>
        <family val="2"/>
        <scheme val="minor"/>
      </rPr>
      <t>alle</t>
    </r>
    <r>
      <rPr>
        <sz val="10"/>
        <color theme="1"/>
        <rFont val="Aptos Narrow"/>
        <family val="2"/>
        <scheme val="minor"/>
      </rPr>
      <t xml:space="preserve"> bijkomende bedrijfskosten, verzekeringen, reiskosten en Algemene Kosten (AK).</t>
    </r>
  </si>
  <si>
    <t>Preventief onderhoud en keuren martkasten</t>
  </si>
  <si>
    <t>Soort verlichting</t>
  </si>
  <si>
    <t>Aantal</t>
  </si>
  <si>
    <t>Paniekverlichting</t>
  </si>
  <si>
    <t>Noodverlichting</t>
  </si>
  <si>
    <t>prijs per stuk J/O</t>
  </si>
  <si>
    <t>Prijs totaal J/O</t>
  </si>
  <si>
    <t>Biesterlaan t.h.v. n2 1</t>
  </si>
  <si>
    <t>H02</t>
  </si>
  <si>
    <t>Spoordijk manifestatieterrein</t>
  </si>
  <si>
    <t>H03</t>
  </si>
  <si>
    <t>Hollandspoor   achter Loerckkerstee</t>
  </si>
  <si>
    <t>H05</t>
  </si>
  <si>
    <t>Manifestatie kinderboerderij Campen</t>
  </si>
  <si>
    <t>H06</t>
  </si>
  <si>
    <t>kast 2 plein oude dorp t.o apotheek</t>
  </si>
  <si>
    <t>H07</t>
  </si>
  <si>
    <t>kast 3 Plein Oude Dorp</t>
  </si>
  <si>
    <t>H08</t>
  </si>
  <si>
    <t xml:space="preserve">H09 </t>
  </si>
  <si>
    <t>kast 1 Plein Oude dorp</t>
  </si>
  <si>
    <t>piazza zijde winkels buitenkant</t>
  </si>
  <si>
    <t>Piazza 83 HVK</t>
  </si>
  <si>
    <t>het Rond Marktkast 5 groep 2 driehoekige bloembak</t>
  </si>
  <si>
    <t>het Rond marktkast 6 groep 7 driehoekige bloembak</t>
  </si>
  <si>
    <t>het Rond 37  Marktkast 2 Barista</t>
  </si>
  <si>
    <t>het Rond t.o 59 marktkast3 groep 10</t>
  </si>
  <si>
    <t>het Rond t.o 20 marktkast 1 groep 11 bij ons in de keuken</t>
  </si>
  <si>
    <t>het Rond 160 hvk</t>
  </si>
  <si>
    <t>Onderdoor 2</t>
  </si>
  <si>
    <t>onderdoor bij larond</t>
  </si>
  <si>
    <t>H10</t>
  </si>
  <si>
    <t xml:space="preserve">H11 </t>
  </si>
  <si>
    <t xml:space="preserve">H15 </t>
  </si>
  <si>
    <t xml:space="preserve">H16 </t>
  </si>
  <si>
    <t xml:space="preserve">H17 </t>
  </si>
  <si>
    <t xml:space="preserve">H18 </t>
  </si>
  <si>
    <t xml:space="preserve">H14 </t>
  </si>
  <si>
    <t xml:space="preserve">H20 </t>
  </si>
  <si>
    <t xml:space="preserve">H12 </t>
  </si>
  <si>
    <t>H19</t>
  </si>
  <si>
    <t>Alleen de gele cellen invullen</t>
  </si>
  <si>
    <t>Jaarlijkse kosten excl. btw</t>
  </si>
  <si>
    <t>Let op: niet invullen, waarden worden automatisch overgenomen vanuit andere tabbladen. Prijzen zijn allen exclusief BTW</t>
  </si>
  <si>
    <r>
      <t>prijzen voor het jaarlijks onderhouden (anti)</t>
    </r>
    <r>
      <rPr>
        <sz val="11"/>
        <color rgb="FFFF0000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Paniek en noodverlichting (geen vervangingskosten meegenomen) Prijzen zijn excl. btw en incl. alle bijkomende kosten</t>
    </r>
  </si>
  <si>
    <t>Storingsonderhoud (Elektra, NV, PV en marktkasten) X FICTIEF aantal uren</t>
  </si>
  <si>
    <r>
      <t xml:space="preserve">Preventief onderhoud en keuren onderhoud Marktkasten </t>
    </r>
    <r>
      <rPr>
        <b/>
        <sz val="11"/>
        <rFont val="Aptos Narrow"/>
        <family val="2"/>
        <scheme val="minor"/>
      </rPr>
      <t>(alleen de gele velden invullen)</t>
    </r>
  </si>
  <si>
    <r>
      <t xml:space="preserve">Preventief onderhoud noodverlichting en paniekverlichting afprijzingen. </t>
    </r>
    <r>
      <rPr>
        <b/>
        <sz val="11"/>
        <rFont val="Aptos Narrow"/>
        <family val="2"/>
        <scheme val="minor"/>
      </rPr>
      <t>(geen velden hier invullen)</t>
    </r>
    <r>
      <rPr>
        <sz val="11"/>
        <rFont val="Aptos Narrow"/>
        <family val="2"/>
        <scheme val="minor"/>
      </rPr>
      <t xml:space="preserve"> Prijzen zijn exclusief 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</si>
</sst>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44" fontId="10" fillId="3" borderId="3" xfId="1" applyFont="1" applyFill="1" applyBorder="1" applyAlignment="1" applyProtection="1">
      <alignment horizontal="center" vertical="center"/>
      <protection locked="0"/>
    </xf>
    <xf numFmtId="9" fontId="10" fillId="3" borderId="2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164" fontId="0" fillId="0" borderId="6" xfId="0" applyNumberFormat="1" applyBorder="1"/>
    <xf numFmtId="0" fontId="12" fillId="0" borderId="0" xfId="0" applyFont="1" applyAlignment="1">
      <alignment vertical="center"/>
    </xf>
    <xf numFmtId="9" fontId="10" fillId="0" borderId="0" xfId="0" applyNumberFormat="1" applyFont="1" applyAlignment="1">
      <alignment horizontal="center" vertical="center"/>
    </xf>
    <xf numFmtId="164" fontId="0" fillId="0" borderId="2" xfId="0" applyNumberFormat="1" applyBorder="1"/>
    <xf numFmtId="0" fontId="9" fillId="0" borderId="0" xfId="0" applyFont="1"/>
    <xf numFmtId="0" fontId="0" fillId="0" borderId="2" xfId="0" applyBorder="1"/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/>
    <xf numFmtId="0" fontId="9" fillId="0" borderId="5" xfId="0" applyFont="1" applyBorder="1"/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horizontal="center"/>
    </xf>
    <xf numFmtId="44" fontId="5" fillId="0" borderId="0" xfId="1" applyFont="1" applyProtection="1"/>
    <xf numFmtId="0" fontId="0" fillId="2" borderId="0" xfId="0" applyFill="1"/>
    <xf numFmtId="44" fontId="0" fillId="2" borderId="1" xfId="1" applyFont="1" applyFill="1" applyBorder="1" applyProtection="1"/>
    <xf numFmtId="0" fontId="3" fillId="0" borderId="0" xfId="2" applyFont="1" applyProtection="1"/>
    <xf numFmtId="0" fontId="3" fillId="2" borderId="0" xfId="0" applyFont="1" applyFill="1"/>
    <xf numFmtId="44" fontId="0" fillId="2" borderId="0" xfId="1" applyFont="1" applyFill="1" applyProtection="1"/>
    <xf numFmtId="0" fontId="7" fillId="2" borderId="0" xfId="0" applyFont="1" applyFill="1" applyAlignment="1">
      <alignment wrapText="1"/>
    </xf>
    <xf numFmtId="44" fontId="7" fillId="2" borderId="0" xfId="1" applyFont="1" applyFill="1" applyProtection="1"/>
    <xf numFmtId="44" fontId="3" fillId="6" borderId="11" xfId="1" applyFont="1" applyFill="1" applyBorder="1" applyProtection="1"/>
    <xf numFmtId="0" fontId="3" fillId="6" borderId="7" xfId="0" applyFont="1" applyFill="1" applyBorder="1"/>
    <xf numFmtId="0" fontId="3" fillId="7" borderId="8" xfId="0" applyFont="1" applyFill="1" applyBorder="1"/>
    <xf numFmtId="0" fontId="3" fillId="6" borderId="8" xfId="0" applyFont="1" applyFill="1" applyBorder="1"/>
    <xf numFmtId="0" fontId="3" fillId="6" borderId="10" xfId="0" applyFont="1" applyFill="1" applyBorder="1"/>
    <xf numFmtId="0" fontId="3" fillId="6" borderId="9" xfId="0" applyFont="1" applyFill="1" applyBorder="1"/>
    <xf numFmtId="0" fontId="3" fillId="6" borderId="10" xfId="0" applyFont="1" applyFill="1" applyBorder="1" applyAlignment="1">
      <alignment horizontal="right"/>
    </xf>
    <xf numFmtId="0" fontId="6" fillId="5" borderId="0" xfId="0" applyFont="1" applyFill="1"/>
    <xf numFmtId="44" fontId="5" fillId="0" borderId="0" xfId="1" applyFont="1" applyFill="1" applyProtection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8" fillId="2" borderId="0" xfId="0" applyFont="1" applyFill="1"/>
    <xf numFmtId="164" fontId="3" fillId="3" borderId="8" xfId="0" applyNumberFormat="1" applyFont="1" applyFill="1" applyBorder="1" applyProtection="1">
      <protection locked="0"/>
    </xf>
    <xf numFmtId="0" fontId="1" fillId="8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8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11" fillId="0" borderId="2" xfId="0" applyFont="1" applyFill="1" applyBorder="1" applyAlignment="1">
      <alignment vertical="center"/>
    </xf>
    <xf numFmtId="164" fontId="11" fillId="0" borderId="2" xfId="0" applyNumberFormat="1" applyFont="1" applyFill="1" applyBorder="1" applyAlignment="1">
      <alignment vertical="center"/>
    </xf>
    <xf numFmtId="164" fontId="0" fillId="0" borderId="2" xfId="0" applyNumberFormat="1" applyFill="1" applyBorder="1"/>
    <xf numFmtId="44" fontId="5" fillId="3" borderId="0" xfId="1" applyFont="1" applyFill="1" applyProtection="1">
      <protection locked="0"/>
    </xf>
    <xf numFmtId="164" fontId="0" fillId="4" borderId="0" xfId="0" applyNumberFormat="1" applyFill="1"/>
  </cellXfs>
  <cellStyles count="3">
    <cellStyle name="Hyperlink" xfId="2" builtinId="8"/>
    <cellStyle name="Standaard" xfId="0" builtinId="0"/>
    <cellStyle name="Valuta" xfId="1" builtinId="4"/>
  </cellStyles>
  <dxfs count="22">
    <dxf>
      <font>
        <color auto="1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€&quot;\ #,##0.0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8438DFA-8139-486E-BD25-058D1A03670C}" name="Tabel3" displayName="Tabel3" ref="A4:F42" totalsRowShown="0" headerRowDxfId="21" dataDxfId="20">
  <autoFilter ref="A4:F42" xr:uid="{A8438DFA-8139-486E-BD25-058D1A03670C}"/>
  <tableColumns count="6">
    <tableColumn id="1" xr3:uid="{706016C0-340D-44A4-973E-339B906FA337}" name="Naam" dataDxfId="19"/>
    <tableColumn id="2" xr3:uid="{8C339DEA-EBE5-4079-BC19-8E67CC510CA2}" name="Adres" dataDxfId="18"/>
    <tableColumn id="3" xr3:uid="{386EBEA0-BF3B-4663-9051-C632CC89BC4A}" name="Stad" dataDxfId="17"/>
    <tableColumn id="4" xr3:uid="{EEA4F5AB-BEB1-4F3C-8383-AABE955AD300}" name="Land" dataDxfId="16"/>
    <tableColumn id="5" xr3:uid="{24064BCF-2B18-494C-BBB1-54259FFC53E6}" name="Taak" dataDxfId="15"/>
    <tableColumn id="6" xr3:uid="{A998851B-442B-4498-8F3B-224A749F3A7B}" name="Jaarlijkse kosten" dataDxfId="14" dataCellStyle="Valut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A97CC4E-C3C8-48DE-840E-D40479471814}" name="Tabel310" displayName="Tabel310" ref="A4:F24" totalsRowShown="0" headerRowDxfId="13" dataDxfId="12">
  <autoFilter ref="A4:F24" xr:uid="{4A97CC4E-C3C8-48DE-840E-D40479471814}"/>
  <tableColumns count="6">
    <tableColumn id="1" xr3:uid="{E5287DFB-0024-4F48-A92E-EDF0B6287625}" name="Naam" dataDxfId="11"/>
    <tableColumn id="2" xr3:uid="{D730227D-549A-4BBB-B84E-4A35A4517E05}" name="Locatie" dataDxfId="10"/>
    <tableColumn id="3" xr3:uid="{79111696-DC60-4343-A238-730CAA384FE6}" name="Stad" dataDxfId="9"/>
    <tableColumn id="4" xr3:uid="{6AB2A33B-A5FC-4F98-89AC-2743BCE37767}" name="Land" dataDxfId="8"/>
    <tableColumn id="5" xr3:uid="{3E658866-62EE-4F5B-83A8-7D376A65B751}" name="Taak" dataDxfId="7"/>
    <tableColumn id="6" xr3:uid="{8849F53F-49AA-4C9F-8549-B5B5B75801EE}" name="Jaarlijkse kosten excl. btw" dataDxfId="6" dataCellStyle="Valut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53C003E-C646-4F27-9613-D63155C3052F}" name="Tabel4" displayName="Tabel4" ref="A6:B12" totalsRowShown="0" headerRowDxfId="5" dataDxfId="4">
  <autoFilter ref="A6:B12" xr:uid="{453C003E-C646-4F27-9613-D63155C3052F}"/>
  <tableColumns count="2">
    <tableColumn id="1" xr3:uid="{DF7BF9CA-91EE-4E55-8FC7-A137368296F3}" name="Onderdeel" dataDxfId="3"/>
    <tableColumn id="2" xr3:uid="{FA1776AC-6287-4CBA-8DE5-406BDD222E3B}" name="Prij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6A47C-8541-4C94-B36A-07AF32494079}">
  <dimension ref="A3:E23"/>
  <sheetViews>
    <sheetView showGridLines="0" tabSelected="1" workbookViewId="0">
      <selection activeCell="C8" sqref="C8"/>
    </sheetView>
  </sheetViews>
  <sheetFormatPr defaultRowHeight="15" x14ac:dyDescent="0.25"/>
  <cols>
    <col min="1" max="1" width="97.7109375" bestFit="1" customWidth="1"/>
    <col min="2" max="2" width="19.42578125" bestFit="1" customWidth="1"/>
    <col min="3" max="3" width="25.5703125" bestFit="1" customWidth="1"/>
    <col min="4" max="4" width="22.85546875" bestFit="1" customWidth="1"/>
    <col min="5" max="5" width="24.42578125" bestFit="1" customWidth="1"/>
  </cols>
  <sheetData>
    <row r="3" spans="1:5" x14ac:dyDescent="0.25">
      <c r="A3" s="44" t="s">
        <v>5</v>
      </c>
    </row>
    <row r="4" spans="1:5" ht="15.75" thickBot="1" x14ac:dyDescent="0.3">
      <c r="A4" s="9"/>
      <c r="B4" s="9"/>
    </row>
    <row r="5" spans="1:5" x14ac:dyDescent="0.25">
      <c r="A5" s="18" t="s">
        <v>6</v>
      </c>
      <c r="B5" s="19" t="s">
        <v>7</v>
      </c>
    </row>
    <row r="6" spans="1:5" x14ac:dyDescent="0.25">
      <c r="A6" s="11" t="s">
        <v>8</v>
      </c>
      <c r="B6" s="2">
        <v>0</v>
      </c>
    </row>
    <row r="7" spans="1:5" x14ac:dyDescent="0.25">
      <c r="A7" s="11" t="s">
        <v>9</v>
      </c>
      <c r="B7" s="2">
        <v>0</v>
      </c>
    </row>
    <row r="8" spans="1:5" x14ac:dyDescent="0.25">
      <c r="A8" s="11" t="s">
        <v>10</v>
      </c>
      <c r="B8" s="2">
        <v>0</v>
      </c>
    </row>
    <row r="9" spans="1:5" x14ac:dyDescent="0.25">
      <c r="A9" s="13" t="s">
        <v>113</v>
      </c>
      <c r="B9" s="9"/>
    </row>
    <row r="10" spans="1:5" x14ac:dyDescent="0.25">
      <c r="A10" s="13" t="s">
        <v>11</v>
      </c>
      <c r="B10" s="9"/>
    </row>
    <row r="11" spans="1:5" x14ac:dyDescent="0.25">
      <c r="A11" s="13" t="s">
        <v>12</v>
      </c>
      <c r="B11" s="9"/>
    </row>
    <row r="12" spans="1:5" x14ac:dyDescent="0.25">
      <c r="A12" s="13" t="s">
        <v>13</v>
      </c>
      <c r="B12" s="9"/>
    </row>
    <row r="13" spans="1:5" x14ac:dyDescent="0.25">
      <c r="A13" s="14"/>
      <c r="B13" s="9"/>
    </row>
    <row r="14" spans="1:5" x14ac:dyDescent="0.25">
      <c r="A14" s="15" t="s">
        <v>14</v>
      </c>
      <c r="B14" s="16" t="s">
        <v>15</v>
      </c>
      <c r="C14" s="17" t="s">
        <v>16</v>
      </c>
      <c r="D14" s="17" t="s">
        <v>17</v>
      </c>
      <c r="E14" s="17" t="s">
        <v>18</v>
      </c>
    </row>
    <row r="15" spans="1:5" ht="15" customHeight="1" x14ac:dyDescent="0.25">
      <c r="A15" s="12" t="s">
        <v>19</v>
      </c>
      <c r="B15" s="3">
        <v>0</v>
      </c>
      <c r="C15" s="8">
        <f>B6*B15+B6</f>
        <v>0</v>
      </c>
      <c r="D15" s="8">
        <f>B7*B15+B7</f>
        <v>0</v>
      </c>
      <c r="E15" s="8">
        <f>B8*B15+B8</f>
        <v>0</v>
      </c>
    </row>
    <row r="16" spans="1:5" ht="15" customHeight="1" x14ac:dyDescent="0.25">
      <c r="A16" s="12" t="s">
        <v>20</v>
      </c>
      <c r="B16" s="3">
        <v>0</v>
      </c>
      <c r="C16" s="8">
        <f>B6*B16+B6</f>
        <v>0</v>
      </c>
      <c r="D16" s="8">
        <f>B7*B16+B7</f>
        <v>0</v>
      </c>
      <c r="E16" s="8">
        <f>B8*B16+B8</f>
        <v>0</v>
      </c>
    </row>
    <row r="17" spans="1:5" ht="15" customHeight="1" x14ac:dyDescent="0.25">
      <c r="A17" s="12" t="s">
        <v>21</v>
      </c>
      <c r="B17" s="3">
        <v>0</v>
      </c>
      <c r="C17" s="8">
        <f>B6*B17+B6</f>
        <v>0</v>
      </c>
      <c r="D17" s="8">
        <f>B7*B17+B7</f>
        <v>0</v>
      </c>
      <c r="E17" s="8">
        <f>B8*B17+B8</f>
        <v>0</v>
      </c>
    </row>
    <row r="18" spans="1:5" ht="15" customHeight="1" x14ac:dyDescent="0.25">
      <c r="A18" s="11" t="s">
        <v>22</v>
      </c>
      <c r="B18" s="3">
        <v>0</v>
      </c>
      <c r="C18" s="8">
        <f>B6*B18+B6</f>
        <v>0</v>
      </c>
      <c r="D18" s="8">
        <f>B7*B18+B7</f>
        <v>0</v>
      </c>
      <c r="E18" s="8">
        <f>B8*B18+B8</f>
        <v>0</v>
      </c>
    </row>
    <row r="19" spans="1:5" x14ac:dyDescent="0.25">
      <c r="A19" s="6"/>
      <c r="B19" s="7"/>
      <c r="C19" s="8">
        <f>SUM(C15:C18)</f>
        <v>0</v>
      </c>
      <c r="D19" s="8">
        <f>D15+D16+D17+D18</f>
        <v>0</v>
      </c>
      <c r="E19" s="8">
        <f>E15+E16+E17+E18</f>
        <v>0</v>
      </c>
    </row>
    <row r="20" spans="1:5" x14ac:dyDescent="0.25">
      <c r="A20" s="6"/>
      <c r="B20" s="7"/>
      <c r="C20" s="4"/>
      <c r="D20" s="4"/>
      <c r="E20" s="4"/>
    </row>
    <row r="21" spans="1:5" x14ac:dyDescent="0.25">
      <c r="A21" s="9"/>
      <c r="B21" s="9" t="s">
        <v>23</v>
      </c>
      <c r="C21" s="9" t="s">
        <v>24</v>
      </c>
    </row>
    <row r="22" spans="1:5" x14ac:dyDescent="0.25">
      <c r="A22" s="49" t="s">
        <v>25</v>
      </c>
      <c r="B22" s="50">
        <f>C19+D19+E19</f>
        <v>0</v>
      </c>
      <c r="C22" s="51">
        <f>B22*100</f>
        <v>0</v>
      </c>
    </row>
    <row r="23" spans="1:5" ht="37.5" customHeight="1" x14ac:dyDescent="0.25">
      <c r="A23" s="45" t="s">
        <v>26</v>
      </c>
      <c r="B23" s="45"/>
      <c r="C23" s="10"/>
    </row>
  </sheetData>
  <sheetProtection algorithmName="SHA-512" hashValue="AhwazezWtEmcDvVWPovUsCdgu/XJiBpTfm6lehSto6sMj1lsDN3NxcYF5SxwGibL7Z4HP4g8uYqHOMb5n2IV+A==" saltValue="0ON7du+43a28urPkBX57GQ==" spinCount="100000" sheet="1" objects="1" scenarios="1"/>
  <mergeCells count="1">
    <mergeCell ref="A23:B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387C-DAEA-4DD6-B8F1-ED73DCB7B359}">
  <dimension ref="A1:I77"/>
  <sheetViews>
    <sheetView showGridLines="0" zoomScale="115" zoomScaleNormal="115" workbookViewId="0">
      <selection activeCell="N13" sqref="N13"/>
    </sheetView>
  </sheetViews>
  <sheetFormatPr defaultRowHeight="15" x14ac:dyDescent="0.25"/>
  <cols>
    <col min="1" max="1" width="36.28515625" bestFit="1" customWidth="1"/>
    <col min="2" max="2" width="18.5703125" bestFit="1" customWidth="1"/>
    <col min="3" max="3" width="13.42578125" bestFit="1" customWidth="1"/>
    <col min="4" max="4" width="4.85546875" bestFit="1" customWidth="1"/>
    <col min="5" max="5" width="15.85546875" hidden="1" customWidth="1"/>
    <col min="6" max="6" width="37.28515625" bestFit="1" customWidth="1"/>
    <col min="7" max="7" width="9.42578125" bestFit="1" customWidth="1"/>
    <col min="8" max="8" width="15.7109375" bestFit="1" customWidth="1"/>
    <col min="9" max="9" width="13.42578125" bestFit="1" customWidth="1"/>
  </cols>
  <sheetData>
    <row r="1" spans="1:9" x14ac:dyDescent="0.25">
      <c r="A1" s="47" t="s">
        <v>155</v>
      </c>
      <c r="B1" s="47"/>
      <c r="C1" s="47"/>
      <c r="D1" s="47"/>
      <c r="E1" s="47"/>
      <c r="F1" s="47"/>
      <c r="G1" s="47"/>
      <c r="H1" s="47"/>
      <c r="I1" s="47"/>
    </row>
    <row r="2" spans="1:9" x14ac:dyDescent="0.25">
      <c r="A2" s="46" t="s">
        <v>158</v>
      </c>
      <c r="B2" s="46"/>
      <c r="C2" s="46"/>
      <c r="D2" s="46"/>
      <c r="E2" s="46"/>
      <c r="F2" s="46"/>
      <c r="G2" s="46"/>
      <c r="H2" s="46"/>
      <c r="I2" s="46"/>
    </row>
    <row r="3" spans="1:9" x14ac:dyDescent="0.25">
      <c r="A3" s="37" t="s">
        <v>110</v>
      </c>
      <c r="B3" s="37" t="s">
        <v>28</v>
      </c>
      <c r="C3" s="37" t="s">
        <v>111</v>
      </c>
      <c r="D3" s="37" t="s">
        <v>31</v>
      </c>
      <c r="E3" s="37" t="s">
        <v>112</v>
      </c>
      <c r="F3" s="37" t="s">
        <v>115</v>
      </c>
      <c r="G3" s="37" t="s">
        <v>116</v>
      </c>
      <c r="H3" s="37" t="s">
        <v>119</v>
      </c>
      <c r="I3" s="37" t="s">
        <v>120</v>
      </c>
    </row>
    <row r="4" spans="1:9" x14ac:dyDescent="0.25">
      <c r="A4" s="31" t="s">
        <v>33</v>
      </c>
      <c r="B4" s="32" t="str">
        <f>IF(A4="","",(VLOOKUP(A4,'Opsomming J.O. Paniek en Nood'!$A$5:$E$41,2,0)))</f>
        <v>Korenmolen 2</v>
      </c>
      <c r="C4" s="32" t="str">
        <f>IF(A4="","",(VLOOKUP(A4,'Opsomming J.O. Paniek en Nood'!$A$5:$E$41,3,0)))</f>
        <v>Houten</v>
      </c>
      <c r="D4" s="32">
        <f>IF(A4="","",(VLOOKUP(A4,'Opsomming J.O. Paniek en Nood'!$A$5:$E$41,5,0)))</f>
        <v>50</v>
      </c>
      <c r="E4" s="33">
        <v>1</v>
      </c>
      <c r="F4" s="33" t="s">
        <v>117</v>
      </c>
      <c r="G4" s="33">
        <v>2</v>
      </c>
      <c r="H4" s="43">
        <v>0</v>
      </c>
      <c r="I4" s="30">
        <f>H4*G4</f>
        <v>0</v>
      </c>
    </row>
    <row r="5" spans="1:9" x14ac:dyDescent="0.25">
      <c r="A5" s="31" t="s">
        <v>33</v>
      </c>
      <c r="B5" s="32" t="str">
        <f>IF(A5="","",(VLOOKUP(A5,'Opsomming J.O. Paniek en Nood'!$A$5:$E$41,2,0)))</f>
        <v>Korenmolen 2</v>
      </c>
      <c r="C5" s="32" t="str">
        <f>IF(A5="","",(VLOOKUP(A5,'Opsomming J.O. Paniek en Nood'!$A$5:$E$41,3,0)))</f>
        <v>Houten</v>
      </c>
      <c r="D5" s="32">
        <f>IF(A5="","",(VLOOKUP(A5,'Opsomming J.O. Paniek en Nood'!$A$5:$E$41,5,0)))</f>
        <v>50</v>
      </c>
      <c r="E5" s="34">
        <v>2</v>
      </c>
      <c r="F5" s="34" t="s">
        <v>118</v>
      </c>
      <c r="G5" s="34">
        <v>10</v>
      </c>
      <c r="H5" s="43">
        <v>0</v>
      </c>
      <c r="I5" s="30">
        <f t="shared" ref="I5:I21" si="0">H5*G5</f>
        <v>0</v>
      </c>
    </row>
    <row r="6" spans="1:9" x14ac:dyDescent="0.25">
      <c r="A6" s="31" t="s">
        <v>37</v>
      </c>
      <c r="B6" s="32" t="str">
        <f>IF(A6="","",(VLOOKUP(A6,'Opsomming J.O. Paniek en Nood'!$A$5:$E$41,2,0)))</f>
        <v>Vikingenpoort 30</v>
      </c>
      <c r="C6" s="32" t="str">
        <f>IF(A6="","",(VLOOKUP(A6,'Opsomming J.O. Paniek en Nood'!$A$5:$E$41,3,0)))</f>
        <v>Houten</v>
      </c>
      <c r="D6" s="32">
        <f>IF(A6="","",(VLOOKUP(A6,'Opsomming J.O. Paniek en Nood'!$A$5:$E$41,5,0)))</f>
        <v>33</v>
      </c>
      <c r="E6" s="34"/>
      <c r="F6" s="33" t="s">
        <v>117</v>
      </c>
      <c r="G6" s="34">
        <v>8</v>
      </c>
      <c r="H6" s="43">
        <v>0</v>
      </c>
      <c r="I6" s="30">
        <f t="shared" si="0"/>
        <v>0</v>
      </c>
    </row>
    <row r="7" spans="1:9" x14ac:dyDescent="0.25">
      <c r="A7" s="31" t="s">
        <v>37</v>
      </c>
      <c r="B7" s="32" t="str">
        <f>IF(A7="","",(VLOOKUP(A7,'Opsomming J.O. Paniek en Nood'!$A$5:$E$41,2,0)))</f>
        <v>Vikingenpoort 30</v>
      </c>
      <c r="C7" s="32" t="str">
        <f>IF(A7="","",(VLOOKUP(A7,'Opsomming J.O. Paniek en Nood'!$A$5:$E$41,3,0)))</f>
        <v>Houten</v>
      </c>
      <c r="D7" s="32">
        <f>IF(A7="","",(VLOOKUP(A7,'Opsomming J.O. Paniek en Nood'!$A$5:$E$41,5,0)))</f>
        <v>33</v>
      </c>
      <c r="E7" s="34"/>
      <c r="F7" s="34" t="s">
        <v>118</v>
      </c>
      <c r="G7" s="34">
        <v>6</v>
      </c>
      <c r="H7" s="43">
        <v>0</v>
      </c>
      <c r="I7" s="30">
        <f t="shared" si="0"/>
        <v>0</v>
      </c>
    </row>
    <row r="8" spans="1:9" x14ac:dyDescent="0.25">
      <c r="A8" s="31" t="s">
        <v>39</v>
      </c>
      <c r="B8" s="32" t="str">
        <f>IF(A8="","",(VLOOKUP(A8,'Opsomming J.O. Paniek en Nood'!$A$5:$E$41,2,0)))</f>
        <v>De Brug 2</v>
      </c>
      <c r="C8" s="32" t="str">
        <f>IF(A8="","",(VLOOKUP(A8,'Opsomming J.O. Paniek en Nood'!$A$5:$E$41,3,0)))</f>
        <v>Houten</v>
      </c>
      <c r="D8" s="32">
        <f>IF(A8="","",(VLOOKUP(A8,'Opsomming J.O. Paniek en Nood'!$A$5:$E$41,5,0)))</f>
        <v>601</v>
      </c>
      <c r="E8" s="34"/>
      <c r="F8" s="33" t="s">
        <v>117</v>
      </c>
      <c r="G8" s="34">
        <v>12</v>
      </c>
      <c r="H8" s="43">
        <v>0</v>
      </c>
      <c r="I8" s="30">
        <f t="shared" si="0"/>
        <v>0</v>
      </c>
    </row>
    <row r="9" spans="1:9" x14ac:dyDescent="0.25">
      <c r="A9" s="31" t="s">
        <v>39</v>
      </c>
      <c r="B9" s="32" t="str">
        <f>IF(A9="","",(VLOOKUP(A9,'Opsomming J.O. Paniek en Nood'!$A$5:$E$41,2,0)))</f>
        <v>De Brug 2</v>
      </c>
      <c r="C9" s="32" t="str">
        <f>IF(A9="","",(VLOOKUP(A9,'Opsomming J.O. Paniek en Nood'!$A$5:$E$41,3,0)))</f>
        <v>Houten</v>
      </c>
      <c r="D9" s="32">
        <f>IF(A9="","",(VLOOKUP(A9,'Opsomming J.O. Paniek en Nood'!$A$5:$E$41,5,0)))</f>
        <v>601</v>
      </c>
      <c r="E9" s="34"/>
      <c r="F9" s="34" t="s">
        <v>118</v>
      </c>
      <c r="G9" s="34">
        <v>15</v>
      </c>
      <c r="H9" s="43">
        <v>0</v>
      </c>
      <c r="I9" s="30">
        <f t="shared" si="0"/>
        <v>0</v>
      </c>
    </row>
    <row r="10" spans="1:9" x14ac:dyDescent="0.25">
      <c r="A10" s="31" t="s">
        <v>41</v>
      </c>
      <c r="B10" s="32" t="str">
        <f>IF(A10="","",(VLOOKUP(A10,'Opsomming J.O. Paniek en Nood'!$A$5:$E$41,2,0)))</f>
        <v>Binnenweg 22</v>
      </c>
      <c r="C10" s="32" t="str">
        <f>IF(A10="","",(VLOOKUP(A10,'Opsomming J.O. Paniek en Nood'!$A$5:$E$41,3,0)))</f>
        <v>Houten</v>
      </c>
      <c r="D10" s="32">
        <f>IF(A10="","",(VLOOKUP(A10,'Opsomming J.O. Paniek en Nood'!$A$5:$E$41,5,0)))</f>
        <v>603</v>
      </c>
      <c r="E10" s="34"/>
      <c r="F10" s="33" t="s">
        <v>117</v>
      </c>
      <c r="G10" s="34">
        <v>4</v>
      </c>
      <c r="H10" s="43">
        <v>0</v>
      </c>
      <c r="I10" s="30">
        <f t="shared" si="0"/>
        <v>0</v>
      </c>
    </row>
    <row r="11" spans="1:9" x14ac:dyDescent="0.25">
      <c r="A11" s="31" t="s">
        <v>41</v>
      </c>
      <c r="B11" s="32" t="str">
        <f>IF(A11="","",(VLOOKUP(A11,'Opsomming J.O. Paniek en Nood'!$A$5:$E$41,2,0)))</f>
        <v>Binnenweg 22</v>
      </c>
      <c r="C11" s="32" t="str">
        <f>IF(A11="","",(VLOOKUP(A11,'Opsomming J.O. Paniek en Nood'!$A$5:$E$41,3,0)))</f>
        <v>Houten</v>
      </c>
      <c r="D11" s="32">
        <f>IF(A11="","",(VLOOKUP(A11,'Opsomming J.O. Paniek en Nood'!$A$5:$E$41,5,0)))</f>
        <v>603</v>
      </c>
      <c r="E11" s="34"/>
      <c r="F11" s="34" t="s">
        <v>118</v>
      </c>
      <c r="G11" s="34">
        <v>5</v>
      </c>
      <c r="H11" s="43">
        <v>0</v>
      </c>
      <c r="I11" s="30">
        <f t="shared" si="0"/>
        <v>0</v>
      </c>
    </row>
    <row r="12" spans="1:9" x14ac:dyDescent="0.25">
      <c r="A12" s="31" t="s">
        <v>43</v>
      </c>
      <c r="B12" s="32" t="str">
        <f>IF(A12="","",(VLOOKUP(A12,'Opsomming J.O. Paniek en Nood'!$A$5:$E$41,2,0)))</f>
        <v>Schalkwijkseweg 32</v>
      </c>
      <c r="C12" s="32" t="str">
        <f>IF(A12="","",(VLOOKUP(A12,'Opsomming J.O. Paniek en Nood'!$A$5:$E$41,3,0)))</f>
        <v>Schalkwijk</v>
      </c>
      <c r="D12" s="32">
        <f>IF(A12="","",(VLOOKUP(A12,'Opsomming J.O. Paniek en Nood'!$A$5:$E$41,5,0)))</f>
        <v>602</v>
      </c>
      <c r="E12" s="34"/>
      <c r="F12" s="33" t="s">
        <v>117</v>
      </c>
      <c r="G12" s="34">
        <v>4</v>
      </c>
      <c r="H12" s="43">
        <v>0</v>
      </c>
      <c r="I12" s="30">
        <f t="shared" si="0"/>
        <v>0</v>
      </c>
    </row>
    <row r="13" spans="1:9" x14ac:dyDescent="0.25">
      <c r="A13" s="31" t="s">
        <v>43</v>
      </c>
      <c r="B13" s="32" t="str">
        <f>IF(A13="","",(VLOOKUP(A13,'Opsomming J.O. Paniek en Nood'!$A$5:$E$41,2,0)))</f>
        <v>Schalkwijkseweg 32</v>
      </c>
      <c r="C13" s="32" t="str">
        <f>IF(A13="","",(VLOOKUP(A13,'Opsomming J.O. Paniek en Nood'!$A$5:$E$41,3,0)))</f>
        <v>Schalkwijk</v>
      </c>
      <c r="D13" s="32">
        <f>IF(A13="","",(VLOOKUP(A13,'Opsomming J.O. Paniek en Nood'!$A$5:$E$41,5,0)))</f>
        <v>602</v>
      </c>
      <c r="E13" s="34"/>
      <c r="F13" s="34" t="s">
        <v>118</v>
      </c>
      <c r="G13" s="34">
        <v>1</v>
      </c>
      <c r="H13" s="43">
        <v>0</v>
      </c>
      <c r="I13" s="30">
        <f t="shared" si="0"/>
        <v>0</v>
      </c>
    </row>
    <row r="14" spans="1:9" x14ac:dyDescent="0.25">
      <c r="A14" s="35" t="s">
        <v>46</v>
      </c>
      <c r="B14" s="32" t="str">
        <f>IF(A14="","",(VLOOKUP(A14,'Opsomming J.O. Paniek en Nood'!$A$5:$E$41,2,0)))</f>
        <v>Dijkhoeve 1</v>
      </c>
      <c r="C14" s="32" t="str">
        <f>IF(A14="","",(VLOOKUP(A14,'Opsomming J.O. Paniek en Nood'!$A$5:$E$41,3,0)))</f>
        <v>Houten</v>
      </c>
      <c r="D14" s="32">
        <f>IF(A14="","",(VLOOKUP(A14,'Opsomming J.O. Paniek en Nood'!$A$5:$E$41,5,0)))</f>
        <v>37</v>
      </c>
      <c r="E14" s="34"/>
      <c r="F14" s="33" t="s">
        <v>117</v>
      </c>
      <c r="G14" s="34">
        <v>4</v>
      </c>
      <c r="H14" s="43">
        <v>0</v>
      </c>
      <c r="I14" s="30">
        <f t="shared" si="0"/>
        <v>0</v>
      </c>
    </row>
    <row r="15" spans="1:9" x14ac:dyDescent="0.25">
      <c r="A15" s="35" t="s">
        <v>46</v>
      </c>
      <c r="B15" s="32" t="str">
        <f>IF(A15="","",(VLOOKUP(A15,'Opsomming J.O. Paniek en Nood'!$A$5:$E$41,2,0)))</f>
        <v>Dijkhoeve 1</v>
      </c>
      <c r="C15" s="32" t="str">
        <f>IF(A15="","",(VLOOKUP(A15,'Opsomming J.O. Paniek en Nood'!$A$5:$E$41,3,0)))</f>
        <v>Houten</v>
      </c>
      <c r="D15" s="32">
        <f>IF(A15="","",(VLOOKUP(A15,'Opsomming J.O. Paniek en Nood'!$A$5:$E$41,5,0)))</f>
        <v>37</v>
      </c>
      <c r="E15" s="34"/>
      <c r="F15" s="34" t="s">
        <v>118</v>
      </c>
      <c r="G15" s="34">
        <v>7</v>
      </c>
      <c r="H15" s="43">
        <v>0</v>
      </c>
      <c r="I15" s="30">
        <f t="shared" si="0"/>
        <v>0</v>
      </c>
    </row>
    <row r="16" spans="1:9" x14ac:dyDescent="0.25">
      <c r="A16" s="35" t="s">
        <v>48</v>
      </c>
      <c r="B16" s="32" t="str">
        <f>IF(A16="","",(VLOOKUP(A16,'Opsomming J.O. Paniek en Nood'!$A$5:$E$41,2,0)))</f>
        <v>Onderdoor 80</v>
      </c>
      <c r="C16" s="32" t="str">
        <f>IF(A16="","",(VLOOKUP(A16,'Opsomming J.O. Paniek en Nood'!$A$5:$E$41,3,0)))</f>
        <v>Houten</v>
      </c>
      <c r="D16" s="32">
        <f>IF(A16="","",(VLOOKUP(A16,'Opsomming J.O. Paniek en Nood'!$A$5:$E$41,5,0)))</f>
        <v>469</v>
      </c>
      <c r="E16" s="34"/>
      <c r="F16" s="33" t="s">
        <v>117</v>
      </c>
      <c r="G16" s="33">
        <v>3</v>
      </c>
      <c r="H16" s="43">
        <v>0</v>
      </c>
      <c r="I16" s="30">
        <f t="shared" si="0"/>
        <v>0</v>
      </c>
    </row>
    <row r="17" spans="1:9" x14ac:dyDescent="0.25">
      <c r="A17" s="35" t="s">
        <v>48</v>
      </c>
      <c r="B17" s="32" t="str">
        <f>IF(A17="","",(VLOOKUP(A17,'Opsomming J.O. Paniek en Nood'!$A$5:$E$41,2,0)))</f>
        <v>Onderdoor 80</v>
      </c>
      <c r="C17" s="32" t="str">
        <f>IF(A17="","",(VLOOKUP(A17,'Opsomming J.O. Paniek en Nood'!$A$5:$E$41,3,0)))</f>
        <v>Houten</v>
      </c>
      <c r="D17" s="32">
        <f>IF(A17="","",(VLOOKUP(A17,'Opsomming J.O. Paniek en Nood'!$A$5:$E$41,5,0)))</f>
        <v>469</v>
      </c>
      <c r="E17" s="34"/>
      <c r="F17" s="34" t="s">
        <v>118</v>
      </c>
      <c r="G17" s="33">
        <v>2</v>
      </c>
      <c r="H17" s="43">
        <v>0</v>
      </c>
      <c r="I17" s="30">
        <f t="shared" si="0"/>
        <v>0</v>
      </c>
    </row>
    <row r="18" spans="1:9" x14ac:dyDescent="0.25">
      <c r="A18" s="35" t="s">
        <v>50</v>
      </c>
      <c r="B18" s="32" t="str">
        <f>IF(A18="","",(VLOOKUP(A18,'Opsomming J.O. Paniek en Nood'!$A$5:$E$41,2,0)))</f>
        <v>Forum 48</v>
      </c>
      <c r="C18" s="32" t="str">
        <f>IF(A18="","",(VLOOKUP(A18,'Opsomming J.O. Paniek en Nood'!$A$5:$E$41,3,0)))</f>
        <v>Houten</v>
      </c>
      <c r="D18" s="32">
        <f>IF(A18="","",(VLOOKUP(A18,'Opsomming J.O. Paniek en Nood'!$A$5:$E$41,5,0)))</f>
        <v>473</v>
      </c>
      <c r="E18" s="34"/>
      <c r="F18" s="33" t="s">
        <v>117</v>
      </c>
      <c r="G18" s="36">
        <v>27</v>
      </c>
      <c r="H18" s="43">
        <v>0</v>
      </c>
      <c r="I18" s="30">
        <f t="shared" si="0"/>
        <v>0</v>
      </c>
    </row>
    <row r="19" spans="1:9" x14ac:dyDescent="0.25">
      <c r="A19" s="35" t="s">
        <v>50</v>
      </c>
      <c r="B19" s="32" t="str">
        <f>IF(A19="","",(VLOOKUP(A19,'Opsomming J.O. Paniek en Nood'!$A$5:$E$41,2,0)))</f>
        <v>Forum 48</v>
      </c>
      <c r="C19" s="32" t="str">
        <f>IF(A19="","",(VLOOKUP(A19,'Opsomming J.O. Paniek en Nood'!$A$5:$E$41,3,0)))</f>
        <v>Houten</v>
      </c>
      <c r="D19" s="32">
        <f>IF(A19="","",(VLOOKUP(A19,'Opsomming J.O. Paniek en Nood'!$A$5:$E$41,5,0)))</f>
        <v>473</v>
      </c>
      <c r="E19" s="34"/>
      <c r="F19" s="34" t="s">
        <v>118</v>
      </c>
      <c r="G19" s="34">
        <v>34</v>
      </c>
      <c r="H19" s="43">
        <v>0</v>
      </c>
      <c r="I19" s="30">
        <f t="shared" si="0"/>
        <v>0</v>
      </c>
    </row>
    <row r="20" spans="1:9" x14ac:dyDescent="0.25">
      <c r="A20" s="35" t="s">
        <v>52</v>
      </c>
      <c r="B20" s="32" t="str">
        <f>IF(A20="","",(VLOOKUP(A20,'Opsomming J.O. Paniek en Nood'!$A$5:$E$41,2,0)))</f>
        <v>Onderdoor 82</v>
      </c>
      <c r="C20" s="32" t="str">
        <f>IF(A20="","",(VLOOKUP(A20,'Opsomming J.O. Paniek en Nood'!$A$5:$E$41,3,0)))</f>
        <v>Houten</v>
      </c>
      <c r="D20" s="32">
        <f>IF(A20="","",(VLOOKUP(A20,'Opsomming J.O. Paniek en Nood'!$A$5:$E$41,5,0)))</f>
        <v>470</v>
      </c>
      <c r="E20" s="34"/>
      <c r="F20" s="33" t="s">
        <v>117</v>
      </c>
      <c r="G20" s="34">
        <v>1</v>
      </c>
      <c r="H20" s="43">
        <v>0</v>
      </c>
      <c r="I20" s="30">
        <f t="shared" si="0"/>
        <v>0</v>
      </c>
    </row>
    <row r="21" spans="1:9" x14ac:dyDescent="0.25">
      <c r="A21" s="35" t="s">
        <v>52</v>
      </c>
      <c r="B21" s="32" t="str">
        <f>IF(A21="","",(VLOOKUP(A21,'Opsomming J.O. Paniek en Nood'!$A$5:$E$41,2,0)))</f>
        <v>Onderdoor 82</v>
      </c>
      <c r="C21" s="32" t="str">
        <f>IF(A21="","",(VLOOKUP(A21,'Opsomming J.O. Paniek en Nood'!$A$5:$E$41,3,0)))</f>
        <v>Houten</v>
      </c>
      <c r="D21" s="32">
        <f>IF(A21="","",(VLOOKUP(A21,'Opsomming J.O. Paniek en Nood'!$A$5:$E$41,5,0)))</f>
        <v>470</v>
      </c>
      <c r="E21" s="34"/>
      <c r="F21" s="34" t="s">
        <v>118</v>
      </c>
      <c r="G21" s="33">
        <v>5</v>
      </c>
      <c r="H21" s="43">
        <v>0</v>
      </c>
      <c r="I21" s="30">
        <f t="shared" si="0"/>
        <v>0</v>
      </c>
    </row>
    <row r="22" spans="1:9" x14ac:dyDescent="0.25">
      <c r="A22" s="35" t="s">
        <v>54</v>
      </c>
      <c r="B22" s="32" t="str">
        <f>IF(A22="","",(VLOOKUP(A22,'Opsomming J.O. Paniek en Nood'!$A$5:$E$41,2,0)))</f>
        <v>Onderdoor 25</v>
      </c>
      <c r="C22" s="32" t="str">
        <f>IF(A22="","",(VLOOKUP(A22,'Opsomming J.O. Paniek en Nood'!$A$5:$E$41,3,0)))</f>
        <v>Houten</v>
      </c>
      <c r="D22" s="32">
        <f>IF(A22="","",(VLOOKUP(A22,'Opsomming J.O. Paniek en Nood'!$A$5:$E$41,5,0)))</f>
        <v>430</v>
      </c>
      <c r="E22" s="34"/>
      <c r="F22" s="33" t="s">
        <v>117</v>
      </c>
      <c r="G22" s="34">
        <v>85</v>
      </c>
      <c r="H22" s="43">
        <v>0</v>
      </c>
      <c r="I22" s="30">
        <f t="shared" ref="I22:I41" si="1">H22*G22</f>
        <v>0</v>
      </c>
    </row>
    <row r="23" spans="1:9" x14ac:dyDescent="0.25">
      <c r="A23" s="35" t="s">
        <v>54</v>
      </c>
      <c r="B23" s="32" t="str">
        <f>IF(A23="","",(VLOOKUP(A23,'Opsomming J.O. Paniek en Nood'!$A$5:$E$41,2,0)))</f>
        <v>Onderdoor 25</v>
      </c>
      <c r="C23" s="32" t="str">
        <f>IF(A23="","",(VLOOKUP(A23,'Opsomming J.O. Paniek en Nood'!$A$5:$E$41,3,0)))</f>
        <v>Houten</v>
      </c>
      <c r="D23" s="32">
        <f>IF(A23="","",(VLOOKUP(A23,'Opsomming J.O. Paniek en Nood'!$A$5:$E$41,5,0)))</f>
        <v>430</v>
      </c>
      <c r="E23" s="34"/>
      <c r="F23" s="34" t="s">
        <v>118</v>
      </c>
      <c r="G23" s="34">
        <v>51</v>
      </c>
      <c r="H23" s="43">
        <v>0</v>
      </c>
      <c r="I23" s="30">
        <f t="shared" si="1"/>
        <v>0</v>
      </c>
    </row>
    <row r="24" spans="1:9" x14ac:dyDescent="0.25">
      <c r="A24" s="35" t="s">
        <v>56</v>
      </c>
      <c r="B24" s="32" t="str">
        <f>IF(A24="","",(VLOOKUP(A24,'Opsomming J.O. Paniek en Nood'!$A$5:$E$41,2,0)))</f>
        <v>Het Kant 2</v>
      </c>
      <c r="C24" s="32" t="str">
        <f>IF(A24="","",(VLOOKUP(A24,'Opsomming J.O. Paniek en Nood'!$A$5:$E$41,3,0)))</f>
        <v>Houten</v>
      </c>
      <c r="D24" s="32">
        <f>IF(A24="","",(VLOOKUP(A24,'Opsomming J.O. Paniek en Nood'!$A$5:$E$41,5,0)))</f>
        <v>432</v>
      </c>
      <c r="E24" s="34"/>
      <c r="F24" s="33" t="s">
        <v>117</v>
      </c>
      <c r="G24" s="34">
        <v>0</v>
      </c>
      <c r="H24" s="43">
        <v>0</v>
      </c>
      <c r="I24" s="30">
        <f t="shared" si="1"/>
        <v>0</v>
      </c>
    </row>
    <row r="25" spans="1:9" x14ac:dyDescent="0.25">
      <c r="A25" s="35" t="s">
        <v>56</v>
      </c>
      <c r="B25" s="32" t="str">
        <f>IF(A25="","",(VLOOKUP(A25,'Opsomming J.O. Paniek en Nood'!$A$5:$E$41,2,0)))</f>
        <v>Het Kant 2</v>
      </c>
      <c r="C25" s="32" t="str">
        <f>IF(A25="","",(VLOOKUP(A25,'Opsomming J.O. Paniek en Nood'!$A$5:$E$41,3,0)))</f>
        <v>Houten</v>
      </c>
      <c r="D25" s="32">
        <f>IF(A25="","",(VLOOKUP(A25,'Opsomming J.O. Paniek en Nood'!$A$5:$E$41,5,0)))</f>
        <v>432</v>
      </c>
      <c r="E25" s="34"/>
      <c r="F25" s="34" t="s">
        <v>118</v>
      </c>
      <c r="G25" s="33">
        <v>5</v>
      </c>
      <c r="H25" s="43">
        <v>0</v>
      </c>
      <c r="I25" s="30">
        <f t="shared" si="1"/>
        <v>0</v>
      </c>
    </row>
    <row r="26" spans="1:9" x14ac:dyDescent="0.25">
      <c r="A26" s="35" t="s">
        <v>58</v>
      </c>
      <c r="B26" s="32" t="str">
        <f>IF(A26="","",(VLOOKUP(A26,'Opsomming J.O. Paniek en Nood'!$A$5:$E$41,2,0)))</f>
        <v>De Brug 9</v>
      </c>
      <c r="C26" s="32" t="str">
        <f>IF(A26="","",(VLOOKUP(A26,'Opsomming J.O. Paniek en Nood'!$A$5:$E$41,3,0)))</f>
        <v>Houten</v>
      </c>
      <c r="D26" s="32">
        <f>IF(A26="","",(VLOOKUP(A26,'Opsomming J.O. Paniek en Nood'!$A$5:$E$41,5,0)))</f>
        <v>230</v>
      </c>
      <c r="E26" s="34"/>
      <c r="F26" s="33" t="s">
        <v>117</v>
      </c>
      <c r="G26" s="34">
        <v>0</v>
      </c>
      <c r="H26" s="43">
        <v>0</v>
      </c>
      <c r="I26" s="30">
        <f t="shared" si="1"/>
        <v>0</v>
      </c>
    </row>
    <row r="27" spans="1:9" x14ac:dyDescent="0.25">
      <c r="A27" s="35" t="s">
        <v>58</v>
      </c>
      <c r="B27" s="32" t="str">
        <f>IF(A27="","",(VLOOKUP(A27,'Opsomming J.O. Paniek en Nood'!$A$5:$E$41,2,0)))</f>
        <v>De Brug 9</v>
      </c>
      <c r="C27" s="32" t="str">
        <f>IF(A27="","",(VLOOKUP(A27,'Opsomming J.O. Paniek en Nood'!$A$5:$E$41,3,0)))</f>
        <v>Houten</v>
      </c>
      <c r="D27" s="32">
        <f>IF(A27="","",(VLOOKUP(A27,'Opsomming J.O. Paniek en Nood'!$A$5:$E$41,5,0)))</f>
        <v>230</v>
      </c>
      <c r="E27" s="34"/>
      <c r="F27" s="34" t="s">
        <v>118</v>
      </c>
      <c r="G27" s="34">
        <v>1</v>
      </c>
      <c r="H27" s="43">
        <v>0</v>
      </c>
      <c r="I27" s="30">
        <f t="shared" si="1"/>
        <v>0</v>
      </c>
    </row>
    <row r="28" spans="1:9" x14ac:dyDescent="0.25">
      <c r="A28" s="35" t="s">
        <v>60</v>
      </c>
      <c r="B28" s="32" t="str">
        <f>IF(A28="","",(VLOOKUP(A28,'Opsomming J.O. Paniek en Nood'!$A$5:$E$41,2,0)))</f>
        <v>De Brug 11</v>
      </c>
      <c r="C28" s="32" t="str">
        <f>IF(A28="","",(VLOOKUP(A28,'Opsomming J.O. Paniek en Nood'!$A$5:$E$41,3,0)))</f>
        <v>Houten</v>
      </c>
      <c r="D28" s="32">
        <f>IF(A28="","",(VLOOKUP(A28,'Opsomming J.O. Paniek en Nood'!$A$5:$E$41,5,0)))</f>
        <v>400</v>
      </c>
      <c r="E28" s="34"/>
      <c r="F28" s="33" t="s">
        <v>117</v>
      </c>
      <c r="G28" s="34">
        <v>0</v>
      </c>
      <c r="H28" s="43">
        <v>0</v>
      </c>
      <c r="I28" s="30">
        <f t="shared" si="1"/>
        <v>0</v>
      </c>
    </row>
    <row r="29" spans="1:9" x14ac:dyDescent="0.25">
      <c r="A29" s="35" t="s">
        <v>60</v>
      </c>
      <c r="B29" s="32" t="str">
        <f>IF(A29="","",(VLOOKUP(A29,'Opsomming J.O. Paniek en Nood'!$A$5:$E$41,2,0)))</f>
        <v>De Brug 11</v>
      </c>
      <c r="C29" s="32" t="str">
        <f>IF(A29="","",(VLOOKUP(A29,'Opsomming J.O. Paniek en Nood'!$A$5:$E$41,3,0)))</f>
        <v>Houten</v>
      </c>
      <c r="D29" s="32">
        <f>IF(A29="","",(VLOOKUP(A29,'Opsomming J.O. Paniek en Nood'!$A$5:$E$41,5,0)))</f>
        <v>400</v>
      </c>
      <c r="E29" s="34"/>
      <c r="F29" s="34" t="s">
        <v>118</v>
      </c>
      <c r="G29" s="34">
        <v>2</v>
      </c>
      <c r="H29" s="43">
        <v>0</v>
      </c>
      <c r="I29" s="30">
        <f t="shared" si="1"/>
        <v>0</v>
      </c>
    </row>
    <row r="30" spans="1:9" x14ac:dyDescent="0.25">
      <c r="A30" s="35" t="s">
        <v>62</v>
      </c>
      <c r="B30" s="32" t="str">
        <f>IF(A30="","",(VLOOKUP(A30,'Opsomming J.O. Paniek en Nood'!$A$5:$E$41,2,0)))</f>
        <v>De Brug 9</v>
      </c>
      <c r="C30" s="32" t="str">
        <f>IF(A30="","",(VLOOKUP(A30,'Opsomming J.O. Paniek en Nood'!$A$5:$E$41,3,0)))</f>
        <v>Houten</v>
      </c>
      <c r="D30" s="32">
        <f>IF(A30="","",(VLOOKUP(A30,'Opsomming J.O. Paniek en Nood'!$A$5:$E$41,5,0)))</f>
        <v>229</v>
      </c>
      <c r="E30" s="34"/>
      <c r="F30" s="33" t="s">
        <v>117</v>
      </c>
      <c r="G30" s="34">
        <v>0</v>
      </c>
      <c r="H30" s="43">
        <v>0</v>
      </c>
      <c r="I30" s="30">
        <f t="shared" si="1"/>
        <v>0</v>
      </c>
    </row>
    <row r="31" spans="1:9" x14ac:dyDescent="0.25">
      <c r="A31" s="35" t="s">
        <v>62</v>
      </c>
      <c r="B31" s="32" t="str">
        <f>IF(A31="","",(VLOOKUP(A31,'Opsomming J.O. Paniek en Nood'!$A$5:$E$41,2,0)))</f>
        <v>De Brug 9</v>
      </c>
      <c r="C31" s="32" t="str">
        <f>IF(A31="","",(VLOOKUP(A31,'Opsomming J.O. Paniek en Nood'!$A$5:$E$41,3,0)))</f>
        <v>Houten</v>
      </c>
      <c r="D31" s="32">
        <f>IF(A31="","",(VLOOKUP(A31,'Opsomming J.O. Paniek en Nood'!$A$5:$E$41,5,0)))</f>
        <v>229</v>
      </c>
      <c r="E31" s="34"/>
      <c r="F31" s="34" t="s">
        <v>118</v>
      </c>
      <c r="G31" s="34">
        <v>1</v>
      </c>
      <c r="H31" s="43">
        <v>0</v>
      </c>
      <c r="I31" s="30">
        <f t="shared" si="1"/>
        <v>0</v>
      </c>
    </row>
    <row r="32" spans="1:9" x14ac:dyDescent="0.25">
      <c r="A32" s="35" t="s">
        <v>63</v>
      </c>
      <c r="B32" s="32" t="str">
        <f>IF(A32="","",(VLOOKUP(A32,'Opsomming J.O. Paniek en Nood'!$A$5:$E$41,2,0)))</f>
        <v>De Brug 11</v>
      </c>
      <c r="C32" s="32" t="str">
        <f>IF(A32="","",(VLOOKUP(A32,'Opsomming J.O. Paniek en Nood'!$A$5:$E$41,3,0)))</f>
        <v>Houten</v>
      </c>
      <c r="D32" s="32">
        <f>IF(A32="","",(VLOOKUP(A32,'Opsomming J.O. Paniek en Nood'!$A$5:$E$41,5,0)))</f>
        <v>401</v>
      </c>
      <c r="E32" s="34"/>
      <c r="F32" s="33" t="s">
        <v>117</v>
      </c>
      <c r="G32" s="34">
        <v>6</v>
      </c>
      <c r="H32" s="43">
        <v>0</v>
      </c>
      <c r="I32" s="30">
        <f t="shared" si="1"/>
        <v>0</v>
      </c>
    </row>
    <row r="33" spans="1:9" x14ac:dyDescent="0.25">
      <c r="A33" s="35" t="s">
        <v>63</v>
      </c>
      <c r="B33" s="32" t="str">
        <f>IF(A33="","",(VLOOKUP(A33,'Opsomming J.O. Paniek en Nood'!$A$5:$E$41,2,0)))</f>
        <v>De Brug 11</v>
      </c>
      <c r="C33" s="32" t="str">
        <f>IF(A33="","",(VLOOKUP(A33,'Opsomming J.O. Paniek en Nood'!$A$5:$E$41,3,0)))</f>
        <v>Houten</v>
      </c>
      <c r="D33" s="32">
        <f>IF(A33="","",(VLOOKUP(A33,'Opsomming J.O. Paniek en Nood'!$A$5:$E$41,5,0)))</f>
        <v>401</v>
      </c>
      <c r="E33" s="34"/>
      <c r="F33" s="34" t="s">
        <v>118</v>
      </c>
      <c r="G33" s="34">
        <v>4</v>
      </c>
      <c r="H33" s="43">
        <v>0</v>
      </c>
      <c r="I33" s="30">
        <f t="shared" si="1"/>
        <v>0</v>
      </c>
    </row>
    <row r="34" spans="1:9" x14ac:dyDescent="0.25">
      <c r="A34" s="35" t="s">
        <v>64</v>
      </c>
      <c r="B34" s="32" t="str">
        <f>IF(A34="","",(VLOOKUP(A34,'Opsomming J.O. Paniek en Nood'!$A$5:$E$41,2,0)))</f>
        <v>Riddersborch 145</v>
      </c>
      <c r="C34" s="32" t="str">
        <f>IF(A34="","",(VLOOKUP(A34,'Opsomming J.O. Paniek en Nood'!$A$5:$E$41,3,0)))</f>
        <v>Houten</v>
      </c>
      <c r="D34" s="32">
        <f>IF(A34="","",(VLOOKUP(A34,'Opsomming J.O. Paniek en Nood'!$A$5:$E$41,5,0)))</f>
        <v>21</v>
      </c>
      <c r="E34" s="34"/>
      <c r="F34" s="33" t="s">
        <v>117</v>
      </c>
      <c r="G34" s="34">
        <v>3</v>
      </c>
      <c r="H34" s="43">
        <v>0</v>
      </c>
      <c r="I34" s="30">
        <f t="shared" si="1"/>
        <v>0</v>
      </c>
    </row>
    <row r="35" spans="1:9" x14ac:dyDescent="0.25">
      <c r="A35" s="35" t="s">
        <v>64</v>
      </c>
      <c r="B35" s="32" t="str">
        <f>IF(A35="","",(VLOOKUP(A35,'Opsomming J.O. Paniek en Nood'!$A$5:$E$41,2,0)))</f>
        <v>Riddersborch 145</v>
      </c>
      <c r="C35" s="32" t="str">
        <f>IF(A35="","",(VLOOKUP(A35,'Opsomming J.O. Paniek en Nood'!$A$5:$E$41,3,0)))</f>
        <v>Houten</v>
      </c>
      <c r="D35" s="32">
        <f>IF(A35="","",(VLOOKUP(A35,'Opsomming J.O. Paniek en Nood'!$A$5:$E$41,5,0)))</f>
        <v>21</v>
      </c>
      <c r="E35" s="34"/>
      <c r="F35" s="34" t="s">
        <v>118</v>
      </c>
      <c r="G35" s="34">
        <v>8</v>
      </c>
      <c r="H35" s="43">
        <v>0</v>
      </c>
      <c r="I35" s="30">
        <f t="shared" si="1"/>
        <v>0</v>
      </c>
    </row>
    <row r="36" spans="1:9" x14ac:dyDescent="0.25">
      <c r="A36" s="35" t="s">
        <v>66</v>
      </c>
      <c r="B36" s="32" t="str">
        <f>IF(A36="","",(VLOOKUP(A36,'Opsomming J.O. Paniek en Nood'!$A$5:$E$41,2,0)))</f>
        <v>Plantagepolder 55</v>
      </c>
      <c r="C36" s="32" t="str">
        <f>IF(A36="","",(VLOOKUP(A36,'Opsomming J.O. Paniek en Nood'!$A$5:$E$41,3,0)))</f>
        <v>Houten</v>
      </c>
      <c r="D36" s="32">
        <f>IF(A36="","",(VLOOKUP(A36,'Opsomming J.O. Paniek en Nood'!$A$5:$E$41,5,0)))</f>
        <v>27</v>
      </c>
      <c r="E36" s="34"/>
      <c r="F36" s="33" t="s">
        <v>117</v>
      </c>
      <c r="G36" s="34">
        <v>7</v>
      </c>
      <c r="H36" s="43">
        <v>0</v>
      </c>
      <c r="I36" s="30">
        <f t="shared" si="1"/>
        <v>0</v>
      </c>
    </row>
    <row r="37" spans="1:9" x14ac:dyDescent="0.25">
      <c r="A37" s="35" t="s">
        <v>66</v>
      </c>
      <c r="B37" s="32" t="str">
        <f>IF(A37="","",(VLOOKUP(A37,'Opsomming J.O. Paniek en Nood'!$A$5:$E$41,2,0)))</f>
        <v>Plantagepolder 55</v>
      </c>
      <c r="C37" s="32" t="str">
        <f>IF(A37="","",(VLOOKUP(A37,'Opsomming J.O. Paniek en Nood'!$A$5:$E$41,3,0)))</f>
        <v>Houten</v>
      </c>
      <c r="D37" s="32">
        <f>IF(A37="","",(VLOOKUP(A37,'Opsomming J.O. Paniek en Nood'!$A$5:$E$41,5,0)))</f>
        <v>27</v>
      </c>
      <c r="E37" s="34"/>
      <c r="F37" s="34" t="s">
        <v>118</v>
      </c>
      <c r="G37" s="34">
        <v>6</v>
      </c>
      <c r="H37" s="43">
        <v>0</v>
      </c>
      <c r="I37" s="30">
        <f t="shared" si="1"/>
        <v>0</v>
      </c>
    </row>
    <row r="38" spans="1:9" x14ac:dyDescent="0.25">
      <c r="A38" s="35" t="s">
        <v>68</v>
      </c>
      <c r="B38" s="32" t="str">
        <f>IF(A38="","",(VLOOKUP(A38,'Opsomming J.O. Paniek en Nood'!$A$5:$E$41,2,0)))</f>
        <v>Bloesemtuin 17 B</v>
      </c>
      <c r="C38" s="32" t="str">
        <f>IF(A38="","",(VLOOKUP(A38,'Opsomming J.O. Paniek en Nood'!$A$5:$E$41,3,0)))</f>
        <v>Houten</v>
      </c>
      <c r="D38" s="32">
        <f>IF(A38="","",(VLOOKUP(A38,'Opsomming J.O. Paniek en Nood'!$A$5:$E$41,5,0)))</f>
        <v>23</v>
      </c>
      <c r="E38" s="34"/>
      <c r="F38" s="33" t="s">
        <v>117</v>
      </c>
      <c r="G38" s="34">
        <v>1</v>
      </c>
      <c r="H38" s="43">
        <v>0</v>
      </c>
      <c r="I38" s="30">
        <f t="shared" si="1"/>
        <v>0</v>
      </c>
    </row>
    <row r="39" spans="1:9" x14ac:dyDescent="0.25">
      <c r="A39" s="35" t="s">
        <v>68</v>
      </c>
      <c r="B39" s="32" t="str">
        <f>IF(A39="","",(VLOOKUP(A39,'Opsomming J.O. Paniek en Nood'!$A$5:$E$41,2,0)))</f>
        <v>Bloesemtuin 17 B</v>
      </c>
      <c r="C39" s="32" t="str">
        <f>IF(A39="","",(VLOOKUP(A39,'Opsomming J.O. Paniek en Nood'!$A$5:$E$41,3,0)))</f>
        <v>Houten</v>
      </c>
      <c r="D39" s="32">
        <f>IF(A39="","",(VLOOKUP(A39,'Opsomming J.O. Paniek en Nood'!$A$5:$E$41,5,0)))</f>
        <v>23</v>
      </c>
      <c r="E39" s="34"/>
      <c r="F39" s="34" t="s">
        <v>118</v>
      </c>
      <c r="G39" s="34">
        <v>3</v>
      </c>
      <c r="H39" s="43">
        <v>0</v>
      </c>
      <c r="I39" s="30">
        <f t="shared" si="1"/>
        <v>0</v>
      </c>
    </row>
    <row r="40" spans="1:9" x14ac:dyDescent="0.25">
      <c r="A40" s="35" t="s">
        <v>70</v>
      </c>
      <c r="B40" s="32" t="str">
        <f>IF(A40="","",(VLOOKUP(A40,'Opsomming J.O. Paniek en Nood'!$A$5:$E$41,2,0)))</f>
        <v>Raaigras 101 C</v>
      </c>
      <c r="C40" s="32" t="str">
        <f>IF(A40="","",(VLOOKUP(A40,'Opsomming J.O. Paniek en Nood'!$A$5:$E$41,3,0)))</f>
        <v>Houten</v>
      </c>
      <c r="D40" s="32">
        <f>IF(A40="","",(VLOOKUP(A40,'Opsomming J.O. Paniek en Nood'!$A$5:$E$41,5,0)))</f>
        <v>61</v>
      </c>
      <c r="E40" s="34"/>
      <c r="F40" s="33" t="s">
        <v>117</v>
      </c>
      <c r="G40" s="34">
        <v>0</v>
      </c>
      <c r="H40" s="43">
        <v>0</v>
      </c>
      <c r="I40" s="30">
        <f t="shared" si="1"/>
        <v>0</v>
      </c>
    </row>
    <row r="41" spans="1:9" x14ac:dyDescent="0.25">
      <c r="A41" s="35" t="s">
        <v>70</v>
      </c>
      <c r="B41" s="32" t="str">
        <f>IF(A41="","",(VLOOKUP(A41,'Opsomming J.O. Paniek en Nood'!$A$5:$E$41,2,0)))</f>
        <v>Raaigras 101 C</v>
      </c>
      <c r="C41" s="32" t="str">
        <f>IF(A41="","",(VLOOKUP(A41,'Opsomming J.O. Paniek en Nood'!$A$5:$E$41,3,0)))</f>
        <v>Houten</v>
      </c>
      <c r="D41" s="32">
        <f>IF(A41="","",(VLOOKUP(A41,'Opsomming J.O. Paniek en Nood'!$A$5:$E$41,5,0)))</f>
        <v>61</v>
      </c>
      <c r="E41" s="34"/>
      <c r="F41" s="34" t="s">
        <v>118</v>
      </c>
      <c r="G41" s="34">
        <v>5</v>
      </c>
      <c r="H41" s="43">
        <v>0</v>
      </c>
      <c r="I41" s="30">
        <f t="shared" si="1"/>
        <v>0</v>
      </c>
    </row>
    <row r="42" spans="1:9" x14ac:dyDescent="0.25">
      <c r="A42" s="35" t="s">
        <v>72</v>
      </c>
      <c r="B42" s="32" t="str">
        <f>IF(A42="","",(VLOOKUP(A42,'Opsomming J.O. Paniek en Nood'!$A$5:$E$41,2,0)))</f>
        <v>Horigenland 50A</v>
      </c>
      <c r="C42" s="32" t="str">
        <f>IF(A42="","",(VLOOKUP(A42,'Opsomming J.O. Paniek en Nood'!$A$5:$E$41,3,0)))</f>
        <v>Houten</v>
      </c>
      <c r="D42" s="32">
        <f>IF(A42="","",(VLOOKUP(A42,'Opsomming J.O. Paniek en Nood'!$A$5:$E$41,5,0)))</f>
        <v>22</v>
      </c>
      <c r="E42" s="34"/>
      <c r="F42" s="33" t="s">
        <v>117</v>
      </c>
      <c r="G42" s="34">
        <v>4</v>
      </c>
      <c r="H42" s="43">
        <v>0</v>
      </c>
      <c r="I42" s="30">
        <f t="shared" ref="I42:I59" si="2">H42*G42</f>
        <v>0</v>
      </c>
    </row>
    <row r="43" spans="1:9" x14ac:dyDescent="0.25">
      <c r="A43" s="35" t="s">
        <v>72</v>
      </c>
      <c r="B43" s="32" t="str">
        <f>IF(A43="","",(VLOOKUP(A43,'Opsomming J.O. Paniek en Nood'!$A$5:$E$41,2,0)))</f>
        <v>Horigenland 50A</v>
      </c>
      <c r="C43" s="32" t="str">
        <f>IF(A43="","",(VLOOKUP(A43,'Opsomming J.O. Paniek en Nood'!$A$5:$E$41,3,0)))</f>
        <v>Houten</v>
      </c>
      <c r="D43" s="32">
        <f>IF(A43="","",(VLOOKUP(A43,'Opsomming J.O. Paniek en Nood'!$A$5:$E$41,5,0)))</f>
        <v>22</v>
      </c>
      <c r="E43" s="34"/>
      <c r="F43" s="34" t="s">
        <v>118</v>
      </c>
      <c r="G43" s="34">
        <v>5</v>
      </c>
      <c r="H43" s="43">
        <v>0</v>
      </c>
      <c r="I43" s="30">
        <f t="shared" si="2"/>
        <v>0</v>
      </c>
    </row>
    <row r="44" spans="1:9" x14ac:dyDescent="0.25">
      <c r="A44" s="35" t="s">
        <v>74</v>
      </c>
      <c r="B44" s="32" t="str">
        <f>IF(A44="","",(VLOOKUP(A44,'Opsomming J.O. Paniek en Nood'!$A$5:$E$41,2,0)))</f>
        <v>Loerikseweg 11 A</v>
      </c>
      <c r="C44" s="32" t="str">
        <f>IF(A44="","",(VLOOKUP(A44,'Opsomming J.O. Paniek en Nood'!$A$5:$E$41,3,0)))</f>
        <v>Houten</v>
      </c>
      <c r="D44" s="32">
        <f>IF(A44="","",(VLOOKUP(A44,'Opsomming J.O. Paniek en Nood'!$A$5:$E$41,5,0)))</f>
        <v>19</v>
      </c>
      <c r="E44" s="34"/>
      <c r="F44" s="33" t="s">
        <v>117</v>
      </c>
      <c r="G44" s="34">
        <v>4</v>
      </c>
      <c r="H44" s="43">
        <v>0</v>
      </c>
      <c r="I44" s="30">
        <f t="shared" si="2"/>
        <v>0</v>
      </c>
    </row>
    <row r="45" spans="1:9" x14ac:dyDescent="0.25">
      <c r="A45" s="35" t="s">
        <v>74</v>
      </c>
      <c r="B45" s="32" t="str">
        <f>IF(A45="","",(VLOOKUP(A45,'Opsomming J.O. Paniek en Nood'!$A$5:$E$41,2,0)))</f>
        <v>Loerikseweg 11 A</v>
      </c>
      <c r="C45" s="32" t="str">
        <f>IF(A45="","",(VLOOKUP(A45,'Opsomming J.O. Paniek en Nood'!$A$5:$E$41,3,0)))</f>
        <v>Houten</v>
      </c>
      <c r="D45" s="32">
        <f>IF(A45="","",(VLOOKUP(A45,'Opsomming J.O. Paniek en Nood'!$A$5:$E$41,5,0)))</f>
        <v>19</v>
      </c>
      <c r="E45" s="34"/>
      <c r="F45" s="34" t="s">
        <v>118</v>
      </c>
      <c r="G45" s="34">
        <v>4</v>
      </c>
      <c r="H45" s="43">
        <v>0</v>
      </c>
      <c r="I45" s="30">
        <f t="shared" si="2"/>
        <v>0</v>
      </c>
    </row>
    <row r="46" spans="1:9" x14ac:dyDescent="0.25">
      <c r="A46" s="35" t="s">
        <v>76</v>
      </c>
      <c r="B46" s="32" t="str">
        <f>IF(A46="","",(VLOOKUP(A46,'Opsomming J.O. Paniek en Nood'!$A$5:$E$41,2,0)))</f>
        <v>Onderdoor 158-160</v>
      </c>
      <c r="C46" s="32" t="str">
        <f>IF(A46="","",(VLOOKUP(A46,'Opsomming J.O. Paniek en Nood'!$A$5:$E$41,3,0)))</f>
        <v>Houten</v>
      </c>
      <c r="D46" s="32">
        <f>IF(A46="","",(VLOOKUP(A46,'Opsomming J.O. Paniek en Nood'!$A$5:$E$41,5,0)))</f>
        <v>232</v>
      </c>
      <c r="E46" s="34"/>
      <c r="F46" s="33" t="s">
        <v>117</v>
      </c>
      <c r="G46" s="34">
        <v>39</v>
      </c>
      <c r="H46" s="43">
        <v>0</v>
      </c>
      <c r="I46" s="30">
        <f t="shared" si="2"/>
        <v>0</v>
      </c>
    </row>
    <row r="47" spans="1:9" x14ac:dyDescent="0.25">
      <c r="A47" s="35" t="s">
        <v>76</v>
      </c>
      <c r="B47" s="32" t="str">
        <f>IF(A47="","",(VLOOKUP(A47,'Opsomming J.O. Paniek en Nood'!$A$5:$E$41,2,0)))</f>
        <v>Onderdoor 158-160</v>
      </c>
      <c r="C47" s="32" t="str">
        <f>IF(A47="","",(VLOOKUP(A47,'Opsomming J.O. Paniek en Nood'!$A$5:$E$41,3,0)))</f>
        <v>Houten</v>
      </c>
      <c r="D47" s="32">
        <f>IF(A47="","",(VLOOKUP(A47,'Opsomming J.O. Paniek en Nood'!$A$5:$E$41,5,0)))</f>
        <v>232</v>
      </c>
      <c r="E47" s="34"/>
      <c r="F47" s="34" t="s">
        <v>118</v>
      </c>
      <c r="G47" s="34">
        <v>38</v>
      </c>
      <c r="H47" s="43">
        <v>0</v>
      </c>
      <c r="I47" s="30">
        <f t="shared" si="2"/>
        <v>0</v>
      </c>
    </row>
    <row r="48" spans="1:9" x14ac:dyDescent="0.25">
      <c r="A48" s="35" t="s">
        <v>78</v>
      </c>
      <c r="B48" s="32" t="str">
        <f>IF(A48="","",(VLOOKUP(A48,'Opsomming J.O. Paniek en Nood'!$A$5:$E$41,2,0)))</f>
        <v>Hefbrug 1</v>
      </c>
      <c r="C48" s="32" t="str">
        <f>IF(A48="","",(VLOOKUP(A48,'Opsomming J.O. Paniek en Nood'!$A$5:$E$41,3,0)))</f>
        <v>Houten</v>
      </c>
      <c r="D48" s="32">
        <f>IF(A48="","",(VLOOKUP(A48,'Opsomming J.O. Paniek en Nood'!$A$5:$E$41,5,0)))</f>
        <v>220</v>
      </c>
      <c r="E48" s="34"/>
      <c r="F48" s="33" t="s">
        <v>117</v>
      </c>
      <c r="G48" s="34">
        <v>11</v>
      </c>
      <c r="H48" s="43">
        <v>0</v>
      </c>
      <c r="I48" s="30">
        <f t="shared" si="2"/>
        <v>0</v>
      </c>
    </row>
    <row r="49" spans="1:9" x14ac:dyDescent="0.25">
      <c r="A49" s="35" t="s">
        <v>78</v>
      </c>
      <c r="B49" s="32" t="str">
        <f>IF(A49="","",(VLOOKUP(A49,'Opsomming J.O. Paniek en Nood'!$A$5:$E$41,2,0)))</f>
        <v>Hefbrug 1</v>
      </c>
      <c r="C49" s="32" t="str">
        <f>IF(A49="","",(VLOOKUP(A49,'Opsomming J.O. Paniek en Nood'!$A$5:$E$41,3,0)))</f>
        <v>Houten</v>
      </c>
      <c r="D49" s="32">
        <f>IF(A49="","",(VLOOKUP(A49,'Opsomming J.O. Paniek en Nood'!$A$5:$E$41,5,0)))</f>
        <v>220</v>
      </c>
      <c r="E49" s="34"/>
      <c r="F49" s="34" t="s">
        <v>118</v>
      </c>
      <c r="G49" s="34">
        <v>12</v>
      </c>
      <c r="H49" s="43">
        <v>0</v>
      </c>
      <c r="I49" s="30">
        <f t="shared" si="2"/>
        <v>0</v>
      </c>
    </row>
    <row r="50" spans="1:9" x14ac:dyDescent="0.25">
      <c r="A50" s="35" t="s">
        <v>80</v>
      </c>
      <c r="B50" s="32" t="str">
        <f>IF(A50="","",(VLOOKUP(A50,'Opsomming J.O. Paniek en Nood'!$A$5:$E$41,2,0)))</f>
        <v>Kant 3</v>
      </c>
      <c r="C50" s="32" t="str">
        <f>IF(A50="","",(VLOOKUP(A50,'Opsomming J.O. Paniek en Nood'!$A$5:$E$41,3,0)))</f>
        <v>Houten</v>
      </c>
      <c r="D50" s="32">
        <f>IF(A50="","",(VLOOKUP(A50,'Opsomming J.O. Paniek en Nood'!$A$5:$E$41,5,0)))</f>
        <v>252</v>
      </c>
      <c r="E50" s="34"/>
      <c r="F50" s="33" t="s">
        <v>117</v>
      </c>
      <c r="G50" s="34">
        <v>17</v>
      </c>
      <c r="H50" s="43">
        <v>0</v>
      </c>
      <c r="I50" s="30">
        <f t="shared" si="2"/>
        <v>0</v>
      </c>
    </row>
    <row r="51" spans="1:9" x14ac:dyDescent="0.25">
      <c r="A51" s="35" t="s">
        <v>80</v>
      </c>
      <c r="B51" s="32" t="str">
        <f>IF(A51="","",(VLOOKUP(A51,'Opsomming J.O. Paniek en Nood'!$A$5:$E$41,2,0)))</f>
        <v>Kant 3</v>
      </c>
      <c r="C51" s="32" t="str">
        <f>IF(A51="","",(VLOOKUP(A51,'Opsomming J.O. Paniek en Nood'!$A$5:$E$41,3,0)))</f>
        <v>Houten</v>
      </c>
      <c r="D51" s="32">
        <f>IF(A51="","",(VLOOKUP(A51,'Opsomming J.O. Paniek en Nood'!$A$5:$E$41,5,0)))</f>
        <v>252</v>
      </c>
      <c r="E51" s="34"/>
      <c r="F51" s="34" t="s">
        <v>118</v>
      </c>
      <c r="G51" s="34">
        <v>14</v>
      </c>
      <c r="H51" s="43">
        <v>0</v>
      </c>
      <c r="I51" s="30">
        <f t="shared" si="2"/>
        <v>0</v>
      </c>
    </row>
    <row r="52" spans="1:9" x14ac:dyDescent="0.25">
      <c r="A52" s="35" t="s">
        <v>82</v>
      </c>
      <c r="B52" s="32" t="str">
        <f>IF(A52="","",(VLOOKUP(A52,'Opsomming J.O. Paniek en Nood'!$A$5:$E$41,2,0)))</f>
        <v>Keercamp 15</v>
      </c>
      <c r="C52" s="32" t="str">
        <f>IF(A52="","",(VLOOKUP(A52,'Opsomming J.O. Paniek en Nood'!$A$5:$E$41,3,0)))</f>
        <v>Houten</v>
      </c>
      <c r="D52" s="32">
        <f>IF(A52="","",(VLOOKUP(A52,'Opsomming J.O. Paniek en Nood'!$A$5:$E$41,5,0)))</f>
        <v>221</v>
      </c>
      <c r="E52" s="34"/>
      <c r="F52" s="33" t="s">
        <v>117</v>
      </c>
      <c r="G52" s="34">
        <v>1</v>
      </c>
      <c r="H52" s="43">
        <v>0</v>
      </c>
      <c r="I52" s="30">
        <f t="shared" si="2"/>
        <v>0</v>
      </c>
    </row>
    <row r="53" spans="1:9" x14ac:dyDescent="0.25">
      <c r="A53" s="35" t="s">
        <v>82</v>
      </c>
      <c r="B53" s="32" t="str">
        <f>IF(A53="","",(VLOOKUP(A53,'Opsomming J.O. Paniek en Nood'!$A$5:$E$41,2,0)))</f>
        <v>Keercamp 15</v>
      </c>
      <c r="C53" s="32" t="str">
        <f>IF(A53="","",(VLOOKUP(A53,'Opsomming J.O. Paniek en Nood'!$A$5:$E$41,3,0)))</f>
        <v>Houten</v>
      </c>
      <c r="D53" s="32">
        <f>IF(A53="","",(VLOOKUP(A53,'Opsomming J.O. Paniek en Nood'!$A$5:$E$41,5,0)))</f>
        <v>221</v>
      </c>
      <c r="E53" s="34"/>
      <c r="F53" s="34" t="s">
        <v>118</v>
      </c>
      <c r="G53" s="34">
        <v>8</v>
      </c>
      <c r="H53" s="43">
        <v>0</v>
      </c>
      <c r="I53" s="30">
        <f t="shared" si="2"/>
        <v>0</v>
      </c>
    </row>
    <row r="54" spans="1:9" x14ac:dyDescent="0.25">
      <c r="A54" s="35" t="s">
        <v>84</v>
      </c>
      <c r="B54" s="32" t="str">
        <f>IF(A54="","",(VLOOKUP(A54,'Opsomming J.O. Paniek en Nood'!$A$5:$E$41,2,0)))</f>
        <v>Kerkebogerd 1a</v>
      </c>
      <c r="C54" s="32" t="str">
        <f>IF(A54="","",(VLOOKUP(A54,'Opsomming J.O. Paniek en Nood'!$A$5:$E$41,3,0)))</f>
        <v>Tull en 't Waal</v>
      </c>
      <c r="D54" s="32">
        <f>IF(A54="","",(VLOOKUP(A54,'Opsomming J.O. Paniek en Nood'!$A$5:$E$41,5,0)))</f>
        <v>212</v>
      </c>
      <c r="E54" s="34"/>
      <c r="F54" s="33" t="s">
        <v>117</v>
      </c>
      <c r="G54" s="34">
        <v>3</v>
      </c>
      <c r="H54" s="43">
        <v>0</v>
      </c>
      <c r="I54" s="30">
        <f t="shared" si="2"/>
        <v>0</v>
      </c>
    </row>
    <row r="55" spans="1:9" x14ac:dyDescent="0.25">
      <c r="A55" s="35" t="s">
        <v>84</v>
      </c>
      <c r="B55" s="32" t="str">
        <f>IF(A55="","",(VLOOKUP(A55,'Opsomming J.O. Paniek en Nood'!$A$5:$E$41,2,0)))</f>
        <v>Kerkebogerd 1a</v>
      </c>
      <c r="C55" s="32" t="str">
        <f>IF(A55="","",(VLOOKUP(A55,'Opsomming J.O. Paniek en Nood'!$A$5:$E$41,3,0)))</f>
        <v>Tull en 't Waal</v>
      </c>
      <c r="D55" s="32">
        <f>IF(A55="","",(VLOOKUP(A55,'Opsomming J.O. Paniek en Nood'!$A$5:$E$41,5,0)))</f>
        <v>212</v>
      </c>
      <c r="E55" s="34"/>
      <c r="F55" s="34" t="s">
        <v>118</v>
      </c>
      <c r="G55" s="34">
        <v>5</v>
      </c>
      <c r="H55" s="43">
        <v>0</v>
      </c>
      <c r="I55" s="30">
        <f t="shared" si="2"/>
        <v>0</v>
      </c>
    </row>
    <row r="56" spans="1:9" x14ac:dyDescent="0.25">
      <c r="A56" s="35" t="s">
        <v>87</v>
      </c>
      <c r="B56" s="32" t="str">
        <f>IF(A56="","",(VLOOKUP(A56,'Opsomming J.O. Paniek en Nood'!$A$5:$E$41,2,0)))</f>
        <v>Keercamp 13</v>
      </c>
      <c r="C56" s="32" t="str">
        <f>IF(A56="","",(VLOOKUP(A56,'Opsomming J.O. Paniek en Nood'!$A$5:$E$41,3,0)))</f>
        <v>Houten</v>
      </c>
      <c r="D56" s="32">
        <f>IF(A56="","",(VLOOKUP(A56,'Opsomming J.O. Paniek en Nood'!$A$5:$E$41,5,0)))</f>
        <v>203</v>
      </c>
      <c r="E56" s="34"/>
      <c r="F56" s="33" t="s">
        <v>117</v>
      </c>
      <c r="G56" s="34">
        <v>5</v>
      </c>
      <c r="H56" s="43">
        <v>0</v>
      </c>
      <c r="I56" s="30">
        <f t="shared" si="2"/>
        <v>0</v>
      </c>
    </row>
    <row r="57" spans="1:9" x14ac:dyDescent="0.25">
      <c r="A57" s="35" t="s">
        <v>87</v>
      </c>
      <c r="B57" s="32" t="str">
        <f>IF(A57="","",(VLOOKUP(A57,'Opsomming J.O. Paniek en Nood'!$A$5:$E$41,2,0)))</f>
        <v>Keercamp 13</v>
      </c>
      <c r="C57" s="32" t="str">
        <f>IF(A57="","",(VLOOKUP(A57,'Opsomming J.O. Paniek en Nood'!$A$5:$E$41,3,0)))</f>
        <v>Houten</v>
      </c>
      <c r="D57" s="32">
        <f>IF(A57="","",(VLOOKUP(A57,'Opsomming J.O. Paniek en Nood'!$A$5:$E$41,5,0)))</f>
        <v>203</v>
      </c>
      <c r="E57" s="34"/>
      <c r="F57" s="34" t="s">
        <v>118</v>
      </c>
      <c r="G57" s="34">
        <v>11</v>
      </c>
      <c r="H57" s="43">
        <v>0</v>
      </c>
      <c r="I57" s="30">
        <f t="shared" si="2"/>
        <v>0</v>
      </c>
    </row>
    <row r="58" spans="1:9" x14ac:dyDescent="0.25">
      <c r="A58" s="35" t="s">
        <v>89</v>
      </c>
      <c r="B58" s="32" t="str">
        <f>IF(A58="","",(VLOOKUP(A58,'Opsomming J.O. Paniek en Nood'!$A$5:$E$41,2,0)))</f>
        <v>Meerkoetweide 39</v>
      </c>
      <c r="C58" s="32" t="str">
        <f>IF(A58="","",(VLOOKUP(A58,'Opsomming J.O. Paniek en Nood'!$A$5:$E$41,3,0)))</f>
        <v>Houten</v>
      </c>
      <c r="D58" s="32">
        <f>IF(A58="","",(VLOOKUP(A58,'Opsomming J.O. Paniek en Nood'!$A$5:$E$41,5,0)))</f>
        <v>204</v>
      </c>
      <c r="E58" s="34"/>
      <c r="F58" s="33" t="s">
        <v>117</v>
      </c>
      <c r="G58" s="34">
        <v>7</v>
      </c>
      <c r="H58" s="43">
        <v>0</v>
      </c>
      <c r="I58" s="30">
        <f t="shared" si="2"/>
        <v>0</v>
      </c>
    </row>
    <row r="59" spans="1:9" x14ac:dyDescent="0.25">
      <c r="A59" s="35" t="s">
        <v>89</v>
      </c>
      <c r="B59" s="32" t="str">
        <f>IF(A59="","",(VLOOKUP(A59,'Opsomming J.O. Paniek en Nood'!$A$5:$E$41,2,0)))</f>
        <v>Meerkoetweide 39</v>
      </c>
      <c r="C59" s="32" t="str">
        <f>IF(A59="","",(VLOOKUP(A59,'Opsomming J.O. Paniek en Nood'!$A$5:$E$41,3,0)))</f>
        <v>Houten</v>
      </c>
      <c r="D59" s="32">
        <f>IF(A59="","",(VLOOKUP(A59,'Opsomming J.O. Paniek en Nood'!$A$5:$E$41,5,0)))</f>
        <v>204</v>
      </c>
      <c r="E59" s="34"/>
      <c r="F59" s="34" t="s">
        <v>118</v>
      </c>
      <c r="G59" s="34">
        <v>9</v>
      </c>
      <c r="H59" s="43">
        <v>0</v>
      </c>
      <c r="I59" s="30">
        <f t="shared" si="2"/>
        <v>0</v>
      </c>
    </row>
    <row r="60" spans="1:9" x14ac:dyDescent="0.25">
      <c r="A60" s="35" t="s">
        <v>91</v>
      </c>
      <c r="B60" s="32" t="str">
        <f>IF(A60="","",(VLOOKUP(A60,'Opsomming J.O. Paniek en Nood'!$A$5:$E$41,2,0)))</f>
        <v>zijdemos 30</v>
      </c>
      <c r="C60" s="32" t="str">
        <f>IF(A60="","",(VLOOKUP(A60,'Opsomming J.O. Paniek en Nood'!$A$5:$E$41,3,0)))</f>
        <v>Houten</v>
      </c>
      <c r="D60" s="32">
        <f>IF(A60="","",(VLOOKUP(A60,'Opsomming J.O. Paniek en Nood'!$A$5:$E$41,5,0)))</f>
        <v>211</v>
      </c>
      <c r="E60" s="34"/>
      <c r="F60" s="33" t="s">
        <v>117</v>
      </c>
      <c r="G60" s="34">
        <v>6</v>
      </c>
      <c r="H60" s="43">
        <v>0</v>
      </c>
      <c r="I60" s="30">
        <f t="shared" ref="I60:I70" si="3">H60*G60</f>
        <v>0</v>
      </c>
    </row>
    <row r="61" spans="1:9" x14ac:dyDescent="0.25">
      <c r="A61" s="35" t="s">
        <v>91</v>
      </c>
      <c r="B61" s="32" t="str">
        <f>IF(A61="","",(VLOOKUP(A61,'Opsomming J.O. Paniek en Nood'!$A$5:$E$41,2,0)))</f>
        <v>zijdemos 30</v>
      </c>
      <c r="C61" s="32" t="str">
        <f>IF(A61="","",(VLOOKUP(A61,'Opsomming J.O. Paniek en Nood'!$A$5:$E$41,3,0)))</f>
        <v>Houten</v>
      </c>
      <c r="D61" s="32">
        <f>IF(A61="","",(VLOOKUP(A61,'Opsomming J.O. Paniek en Nood'!$A$5:$E$41,5,0)))</f>
        <v>211</v>
      </c>
      <c r="E61" s="34"/>
      <c r="F61" s="34" t="s">
        <v>118</v>
      </c>
      <c r="G61" s="34">
        <v>9</v>
      </c>
      <c r="H61" s="43">
        <v>0</v>
      </c>
      <c r="I61" s="30">
        <f t="shared" si="3"/>
        <v>0</v>
      </c>
    </row>
    <row r="62" spans="1:9" x14ac:dyDescent="0.25">
      <c r="A62" s="35" t="s">
        <v>93</v>
      </c>
      <c r="B62" s="32" t="str">
        <f>IF(A62="","",(VLOOKUP(A62,'Opsomming J.O. Paniek en Nood'!$A$5:$E$41,2,0)))</f>
        <v>Plantagepolder 2 - 8</v>
      </c>
      <c r="C62" s="32" t="str">
        <f>IF(A62="","",(VLOOKUP(A62,'Opsomming J.O. Paniek en Nood'!$A$5:$E$41,3,0)))</f>
        <v>Houten</v>
      </c>
      <c r="D62" s="32">
        <f>IF(A62="","",(VLOOKUP(A62,'Opsomming J.O. Paniek en Nood'!$A$5:$E$41,5,0)))</f>
        <v>32</v>
      </c>
      <c r="E62" s="34"/>
      <c r="F62" s="33" t="s">
        <v>117</v>
      </c>
      <c r="G62" s="34">
        <v>14</v>
      </c>
      <c r="H62" s="43">
        <v>0</v>
      </c>
      <c r="I62" s="30">
        <f t="shared" si="3"/>
        <v>0</v>
      </c>
    </row>
    <row r="63" spans="1:9" x14ac:dyDescent="0.25">
      <c r="A63" s="35" t="s">
        <v>93</v>
      </c>
      <c r="B63" s="32" t="str">
        <f>IF(A63="","",(VLOOKUP(A63,'Opsomming J.O. Paniek en Nood'!$A$5:$E$41,2,0)))</f>
        <v>Plantagepolder 2 - 8</v>
      </c>
      <c r="C63" s="32" t="str">
        <f>IF(A63="","",(VLOOKUP(A63,'Opsomming J.O. Paniek en Nood'!$A$5:$E$41,3,0)))</f>
        <v>Houten</v>
      </c>
      <c r="D63" s="32">
        <f>IF(A63="","",(VLOOKUP(A63,'Opsomming J.O. Paniek en Nood'!$A$5:$E$41,5,0)))</f>
        <v>32</v>
      </c>
      <c r="E63" s="34"/>
      <c r="F63" s="34" t="s">
        <v>118</v>
      </c>
      <c r="G63" s="34">
        <v>11</v>
      </c>
      <c r="H63" s="43">
        <v>0</v>
      </c>
      <c r="I63" s="30">
        <f t="shared" si="3"/>
        <v>0</v>
      </c>
    </row>
    <row r="64" spans="1:9" x14ac:dyDescent="0.25">
      <c r="A64" s="35" t="s">
        <v>95</v>
      </c>
      <c r="B64" s="32" t="str">
        <f>IF(A64="","",(VLOOKUP(A64,'Opsomming J.O. Paniek en Nood'!$A$5:$E$41,2,0)))</f>
        <v>Merantihout 14</v>
      </c>
      <c r="C64" s="32" t="str">
        <f>IF(A64="","",(VLOOKUP(A64,'Opsomming J.O. Paniek en Nood'!$A$5:$E$41,3,0)))</f>
        <v>Houten</v>
      </c>
      <c r="D64" s="32">
        <f>IF(A64="","",(VLOOKUP(A64,'Opsomming J.O. Paniek en Nood'!$A$5:$E$41,5,0)))</f>
        <v>59</v>
      </c>
      <c r="E64" s="34"/>
      <c r="F64" s="33" t="s">
        <v>117</v>
      </c>
      <c r="G64" s="34">
        <v>13</v>
      </c>
      <c r="H64" s="43">
        <v>0</v>
      </c>
      <c r="I64" s="30">
        <f t="shared" si="3"/>
        <v>0</v>
      </c>
    </row>
    <row r="65" spans="1:9" x14ac:dyDescent="0.25">
      <c r="A65" s="35" t="s">
        <v>95</v>
      </c>
      <c r="B65" s="32" t="str">
        <f>IF(A65="","",(VLOOKUP(A65,'Opsomming J.O. Paniek en Nood'!$A$5:$E$41,2,0)))</f>
        <v>Merantihout 14</v>
      </c>
      <c r="C65" s="32" t="str">
        <f>IF(A65="","",(VLOOKUP(A65,'Opsomming J.O. Paniek en Nood'!$A$5:$E$41,3,0)))</f>
        <v>Houten</v>
      </c>
      <c r="D65" s="32">
        <f>IF(A65="","",(VLOOKUP(A65,'Opsomming J.O. Paniek en Nood'!$A$5:$E$41,5,0)))</f>
        <v>59</v>
      </c>
      <c r="E65" s="34"/>
      <c r="F65" s="34" t="s">
        <v>118</v>
      </c>
      <c r="G65" s="34">
        <v>29</v>
      </c>
      <c r="H65" s="43">
        <v>0</v>
      </c>
      <c r="I65" s="30">
        <f t="shared" si="3"/>
        <v>0</v>
      </c>
    </row>
    <row r="66" spans="1:9" x14ac:dyDescent="0.25">
      <c r="A66" s="35" t="s">
        <v>97</v>
      </c>
      <c r="B66" s="32" t="str">
        <f>IF(A66="","",(VLOOKUP(A66,'Opsomming J.O. Paniek en Nood'!$A$5:$E$41,2,0)))</f>
        <v>Kruisboog 17</v>
      </c>
      <c r="C66" s="32" t="str">
        <f>IF(A66="","",(VLOOKUP(A66,'Opsomming J.O. Paniek en Nood'!$A$5:$E$41,3,0)))</f>
        <v>Houten</v>
      </c>
      <c r="D66" s="32">
        <f>IF(A66="","",(VLOOKUP(A66,'Opsomming J.O. Paniek en Nood'!$A$5:$E$41,5,0)))</f>
        <v>117</v>
      </c>
      <c r="E66" s="34"/>
      <c r="F66" s="33" t="s">
        <v>117</v>
      </c>
      <c r="G66" s="34">
        <v>45</v>
      </c>
      <c r="H66" s="43">
        <v>0</v>
      </c>
      <c r="I66" s="30">
        <f t="shared" si="3"/>
        <v>0</v>
      </c>
    </row>
    <row r="67" spans="1:9" x14ac:dyDescent="0.25">
      <c r="A67" s="35" t="s">
        <v>97</v>
      </c>
      <c r="B67" s="32" t="str">
        <f>IF(A67="","",(VLOOKUP(A67,'Opsomming J.O. Paniek en Nood'!$A$5:$E$41,2,0)))</f>
        <v>Kruisboog 17</v>
      </c>
      <c r="C67" s="32" t="str">
        <f>IF(A67="","",(VLOOKUP(A67,'Opsomming J.O. Paniek en Nood'!$A$5:$E$41,3,0)))</f>
        <v>Houten</v>
      </c>
      <c r="D67" s="32">
        <f>IF(A67="","",(VLOOKUP(A67,'Opsomming J.O. Paniek en Nood'!$A$5:$E$41,5,0)))</f>
        <v>117</v>
      </c>
      <c r="E67" s="34"/>
      <c r="F67" s="34" t="s">
        <v>118</v>
      </c>
      <c r="G67" s="34">
        <v>12</v>
      </c>
      <c r="H67" s="43">
        <v>0</v>
      </c>
      <c r="I67" s="30">
        <f t="shared" si="3"/>
        <v>0</v>
      </c>
    </row>
    <row r="68" spans="1:9" x14ac:dyDescent="0.25">
      <c r="A68" s="35" t="s">
        <v>99</v>
      </c>
      <c r="B68" s="32" t="str">
        <f>IF(A68="","",(VLOOKUP(A68,'Opsomming J.O. Paniek en Nood'!$A$5:$E$41,2,0)))</f>
        <v>De Slinger 44</v>
      </c>
      <c r="C68" s="32" t="str">
        <f>IF(A68="","",(VLOOKUP(A68,'Opsomming J.O. Paniek en Nood'!$A$5:$E$41,3,0)))</f>
        <v>Houten</v>
      </c>
      <c r="D68" s="32">
        <f>IF(A68="","",(VLOOKUP(A68,'Opsomming J.O. Paniek en Nood'!$A$5:$E$41,5,0)))</f>
        <v>113</v>
      </c>
      <c r="E68" s="34"/>
      <c r="F68" s="33" t="s">
        <v>117</v>
      </c>
      <c r="G68" s="34">
        <v>6</v>
      </c>
      <c r="H68" s="43">
        <v>0</v>
      </c>
      <c r="I68" s="30">
        <f t="shared" si="3"/>
        <v>0</v>
      </c>
    </row>
    <row r="69" spans="1:9" x14ac:dyDescent="0.25">
      <c r="A69" s="35" t="s">
        <v>99</v>
      </c>
      <c r="B69" s="32" t="str">
        <f>IF(A69="","",(VLOOKUP(A69,'Opsomming J.O. Paniek en Nood'!$A$5:$E$41,2,0)))</f>
        <v>De Slinger 44</v>
      </c>
      <c r="C69" s="32" t="str">
        <f>IF(A69="","",(VLOOKUP(A69,'Opsomming J.O. Paniek en Nood'!$A$5:$E$41,3,0)))</f>
        <v>Houten</v>
      </c>
      <c r="D69" s="32">
        <f>IF(A69="","",(VLOOKUP(A69,'Opsomming J.O. Paniek en Nood'!$A$5:$E$41,5,0)))</f>
        <v>113</v>
      </c>
      <c r="E69" s="34"/>
      <c r="F69" s="34" t="s">
        <v>118</v>
      </c>
      <c r="G69" s="34">
        <v>13</v>
      </c>
      <c r="H69" s="43">
        <v>0</v>
      </c>
      <c r="I69" s="30">
        <f t="shared" si="3"/>
        <v>0</v>
      </c>
    </row>
    <row r="70" spans="1:9" x14ac:dyDescent="0.25">
      <c r="A70" s="35" t="s">
        <v>101</v>
      </c>
      <c r="B70" s="32" t="str">
        <f>IF(A70="","",(VLOOKUP(A70,'Opsomming J.O. Paniek en Nood'!$A$5:$E$41,2,0)))</f>
        <v>Hefbrug 5</v>
      </c>
      <c r="C70" s="32" t="str">
        <f>IF(A70="","",(VLOOKUP(A70,'Opsomming J.O. Paniek en Nood'!$A$5:$E$41,3,0)))</f>
        <v>Houten</v>
      </c>
      <c r="D70" s="32">
        <f>IF(A70="","",(VLOOKUP(A70,'Opsomming J.O. Paniek en Nood'!$A$5:$E$41,5,0)))</f>
        <v>115</v>
      </c>
      <c r="E70" s="34"/>
      <c r="F70" s="33" t="s">
        <v>117</v>
      </c>
      <c r="G70" s="34">
        <v>10</v>
      </c>
      <c r="H70" s="43">
        <v>0</v>
      </c>
      <c r="I70" s="30">
        <f t="shared" si="3"/>
        <v>0</v>
      </c>
    </row>
    <row r="71" spans="1:9" x14ac:dyDescent="0.25">
      <c r="A71" s="35" t="s">
        <v>101</v>
      </c>
      <c r="B71" s="32" t="str">
        <f>IF(A71="","",(VLOOKUP(A71,'Opsomming J.O. Paniek en Nood'!$A$5:$E$41,2,0)))</f>
        <v>Hefbrug 5</v>
      </c>
      <c r="C71" s="32" t="str">
        <f>IF(A71="","",(VLOOKUP(A71,'Opsomming J.O. Paniek en Nood'!$A$5:$E$41,3,0)))</f>
        <v>Houten</v>
      </c>
      <c r="D71" s="32">
        <f>IF(A71="","",(VLOOKUP(A71,'Opsomming J.O. Paniek en Nood'!$A$5:$E$41,5,0)))</f>
        <v>115</v>
      </c>
      <c r="E71" s="34"/>
      <c r="F71" s="34" t="s">
        <v>118</v>
      </c>
      <c r="G71" s="34">
        <v>14</v>
      </c>
      <c r="H71" s="43">
        <v>0</v>
      </c>
      <c r="I71" s="30">
        <f t="shared" ref="I71:I77" si="4">H71*G71</f>
        <v>0</v>
      </c>
    </row>
    <row r="72" spans="1:9" x14ac:dyDescent="0.25">
      <c r="A72" s="35" t="s">
        <v>103</v>
      </c>
      <c r="B72" s="32" t="str">
        <f>IF(A72="","",(VLOOKUP(A72,'Opsomming J.O. Paniek en Nood'!$A$5:$E$41,2,0)))</f>
        <v>Papiermolen 3</v>
      </c>
      <c r="C72" s="32" t="str">
        <f>IF(A72="","",(VLOOKUP(A72,'Opsomming J.O. Paniek en Nood'!$A$5:$E$41,3,0)))</f>
        <v>Houten</v>
      </c>
      <c r="D72" s="32">
        <f>IF(A72="","",(VLOOKUP(A72,'Opsomming J.O. Paniek en Nood'!$A$5:$E$41,5,0)))</f>
        <v>114</v>
      </c>
      <c r="E72" s="34"/>
      <c r="F72" s="33" t="s">
        <v>117</v>
      </c>
      <c r="G72" s="34">
        <v>9</v>
      </c>
      <c r="H72" s="43">
        <v>0</v>
      </c>
      <c r="I72" s="30">
        <f t="shared" si="4"/>
        <v>0</v>
      </c>
    </row>
    <row r="73" spans="1:9" x14ac:dyDescent="0.25">
      <c r="A73" s="35" t="s">
        <v>103</v>
      </c>
      <c r="B73" s="32" t="str">
        <f>IF(A73="","",(VLOOKUP(A73,'Opsomming J.O. Paniek en Nood'!$A$5:$E$41,2,0)))</f>
        <v>Papiermolen 3</v>
      </c>
      <c r="C73" s="32" t="str">
        <f>IF(A73="","",(VLOOKUP(A73,'Opsomming J.O. Paniek en Nood'!$A$5:$E$41,3,0)))</f>
        <v>Houten</v>
      </c>
      <c r="D73" s="32">
        <f>IF(A73="","",(VLOOKUP(A73,'Opsomming J.O. Paniek en Nood'!$A$5:$E$41,5,0)))</f>
        <v>114</v>
      </c>
      <c r="E73" s="34"/>
      <c r="F73" s="34" t="s">
        <v>118</v>
      </c>
      <c r="G73" s="34">
        <v>12</v>
      </c>
      <c r="H73" s="43">
        <v>0</v>
      </c>
      <c r="I73" s="30">
        <f t="shared" si="4"/>
        <v>0</v>
      </c>
    </row>
    <row r="74" spans="1:9" x14ac:dyDescent="0.25">
      <c r="A74" s="35" t="s">
        <v>105</v>
      </c>
      <c r="B74" s="32" t="str">
        <f>IF(A74="","",(VLOOKUP(A74,'Opsomming J.O. Paniek en Nood'!$A$5:$E$41,2,0)))</f>
        <v>Kruisboog 2</v>
      </c>
      <c r="C74" s="32" t="str">
        <f>IF(A74="","",(VLOOKUP(A74,'Opsomming J.O. Paniek en Nood'!$A$5:$E$41,3,0)))</f>
        <v>Houten</v>
      </c>
      <c r="D74" s="32">
        <f>IF(A74="","",(VLOOKUP(A74,'Opsomming J.O. Paniek en Nood'!$A$5:$E$41,5,0)))</f>
        <v>109</v>
      </c>
      <c r="E74" s="34"/>
      <c r="F74" s="33" t="s">
        <v>117</v>
      </c>
      <c r="G74" s="34">
        <v>5</v>
      </c>
      <c r="H74" s="43">
        <v>0</v>
      </c>
      <c r="I74" s="30">
        <f t="shared" si="4"/>
        <v>0</v>
      </c>
    </row>
    <row r="75" spans="1:9" x14ac:dyDescent="0.25">
      <c r="A75" s="35" t="s">
        <v>105</v>
      </c>
      <c r="B75" s="32" t="str">
        <f>IF(A75="","",(VLOOKUP(A75,'Opsomming J.O. Paniek en Nood'!$A$5:$E$41,2,0)))</f>
        <v>Kruisboog 2</v>
      </c>
      <c r="C75" s="32" t="str">
        <f>IF(A75="","",(VLOOKUP(A75,'Opsomming J.O. Paniek en Nood'!$A$5:$E$41,3,0)))</f>
        <v>Houten</v>
      </c>
      <c r="D75" s="32">
        <f>IF(A75="","",(VLOOKUP(A75,'Opsomming J.O. Paniek en Nood'!$A$5:$E$41,5,0)))</f>
        <v>109</v>
      </c>
      <c r="E75" s="34"/>
      <c r="F75" s="34" t="s">
        <v>118</v>
      </c>
      <c r="G75" s="34">
        <v>5</v>
      </c>
      <c r="H75" s="43">
        <v>0</v>
      </c>
      <c r="I75" s="30">
        <f t="shared" si="4"/>
        <v>0</v>
      </c>
    </row>
    <row r="76" spans="1:9" x14ac:dyDescent="0.25">
      <c r="A76" s="35" t="s">
        <v>107</v>
      </c>
      <c r="B76" s="32" t="str">
        <f>IF(A76="","",(VLOOKUP(A76,'Opsomming J.O. Paniek en Nood'!$A$5:$E$41,2,0)))</f>
        <v>Oud Wulfseweg 2</v>
      </c>
      <c r="C76" s="32" t="str">
        <f>IF(A76="","",(VLOOKUP(A76,'Opsomming J.O. Paniek en Nood'!$A$5:$E$41,3,0)))</f>
        <v>Houten</v>
      </c>
      <c r="D76" s="32">
        <f>IF(A76="","",(VLOOKUP(A76,'Opsomming J.O. Paniek en Nood'!$A$5:$E$41,5,0)))</f>
        <v>104</v>
      </c>
      <c r="E76" s="34"/>
      <c r="F76" s="33" t="s">
        <v>117</v>
      </c>
      <c r="G76" s="34">
        <v>4</v>
      </c>
      <c r="H76" s="43">
        <v>0</v>
      </c>
      <c r="I76" s="30">
        <f t="shared" si="4"/>
        <v>0</v>
      </c>
    </row>
    <row r="77" spans="1:9" x14ac:dyDescent="0.25">
      <c r="A77" s="35" t="s">
        <v>107</v>
      </c>
      <c r="B77" s="32" t="str">
        <f>IF(A77="","",(VLOOKUP(A77,'Opsomming J.O. Paniek en Nood'!$A$5:$E$41,2,0)))</f>
        <v>Oud Wulfseweg 2</v>
      </c>
      <c r="C77" s="32" t="str">
        <f>IF(A77="","",(VLOOKUP(A77,'Opsomming J.O. Paniek en Nood'!$A$5:$E$41,3,0)))</f>
        <v>Houten</v>
      </c>
      <c r="D77" s="32">
        <f>IF(A77="","",(VLOOKUP(A77,'Opsomming J.O. Paniek en Nood'!$A$5:$E$41,5,0)))</f>
        <v>104</v>
      </c>
      <c r="E77" s="34"/>
      <c r="F77" s="34" t="s">
        <v>118</v>
      </c>
      <c r="G77" s="34">
        <v>3</v>
      </c>
      <c r="H77" s="43">
        <v>0</v>
      </c>
      <c r="I77" s="30">
        <f t="shared" si="4"/>
        <v>0</v>
      </c>
    </row>
  </sheetData>
  <sheetProtection algorithmName="SHA-512" hashValue="CBXD58Fhro6mXe7T+VgGzcKiJLp3P++YAtDnqP7N1rNgWPP7es1oXugYh5yIaoJwg2IKapOuGks2UxdpsPVL1g==" saltValue="MNlquz3fQtBKbE4334dxYA==" spinCount="100000" sheet="1" objects="1" scenarios="1"/>
  <mergeCells count="2">
    <mergeCell ref="A2:I2"/>
    <mergeCell ref="A1:I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2595D9-2CD9-4F01-A04C-547545FCC5CE}">
          <x14:formula1>
            <xm:f>'Opsomming J.O. Paniek en Nood'!$A$5:$A$41</xm:f>
          </x14:formula1>
          <xm:sqref>A4:A77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4AA8-FD98-43F0-88DD-AC0084616FD3}">
  <dimension ref="A1:F74"/>
  <sheetViews>
    <sheetView zoomScaleNormal="100" workbookViewId="0">
      <selection activeCell="H31" sqref="H31"/>
    </sheetView>
  </sheetViews>
  <sheetFormatPr defaultColWidth="8.85546875" defaultRowHeight="15" x14ac:dyDescent="0.25"/>
  <cols>
    <col min="1" max="1" width="73.42578125" style="42" bestFit="1" customWidth="1"/>
    <col min="2" max="2" width="29.140625" style="42" bestFit="1" customWidth="1"/>
    <col min="3" max="3" width="15.5703125" style="42" bestFit="1" customWidth="1"/>
    <col min="4" max="4" width="12.7109375" style="42" bestFit="1" customWidth="1"/>
    <col min="5" max="5" width="11.140625" style="42" customWidth="1"/>
    <col min="6" max="6" width="23.28515625" style="27" bestFit="1" customWidth="1"/>
    <col min="7" max="16384" width="8.85546875" style="23"/>
  </cols>
  <sheetData>
    <row r="1" spans="1:6" ht="17.45" customHeight="1" x14ac:dyDescent="0.25">
      <c r="A1" s="48" t="s">
        <v>161</v>
      </c>
      <c r="B1" s="48"/>
      <c r="C1" s="48"/>
      <c r="D1" s="48"/>
      <c r="E1" s="48"/>
      <c r="F1" s="48"/>
    </row>
    <row r="2" spans="1:6" ht="17.45" customHeight="1" x14ac:dyDescent="0.25">
      <c r="A2" s="48"/>
      <c r="B2" s="48"/>
      <c r="C2" s="48"/>
      <c r="D2" s="48"/>
      <c r="E2" s="48"/>
      <c r="F2" s="48"/>
    </row>
    <row r="3" spans="1:6" x14ac:dyDescent="0.25">
      <c r="A3" s="26"/>
      <c r="B3" s="26"/>
      <c r="C3" s="26"/>
      <c r="D3" s="26"/>
      <c r="E3" s="26"/>
    </row>
    <row r="4" spans="1:6" x14ac:dyDescent="0.25">
      <c r="A4" s="28" t="s">
        <v>27</v>
      </c>
      <c r="B4" s="28" t="s">
        <v>28</v>
      </c>
      <c r="C4" s="28" t="s">
        <v>29</v>
      </c>
      <c r="D4" s="28" t="s">
        <v>30</v>
      </c>
      <c r="E4" s="28" t="s">
        <v>31</v>
      </c>
      <c r="F4" s="29" t="s">
        <v>32</v>
      </c>
    </row>
    <row r="5" spans="1:6" x14ac:dyDescent="0.25">
      <c r="A5" t="s">
        <v>33</v>
      </c>
      <c r="B5" s="20" t="s">
        <v>34</v>
      </c>
      <c r="C5" s="20" t="s">
        <v>35</v>
      </c>
      <c r="D5" s="20" t="s">
        <v>36</v>
      </c>
      <c r="E5" s="21">
        <v>50</v>
      </c>
      <c r="F5" s="38">
        <f>SUMIF('J.O. Paniek en noodverlichting'!A:A,Tabel3[[#This Row],[Naam]],'J.O. Paniek en noodverlichting'!I:I)</f>
        <v>0</v>
      </c>
    </row>
    <row r="6" spans="1:6" x14ac:dyDescent="0.25">
      <c r="A6" t="s">
        <v>37</v>
      </c>
      <c r="B6" s="20" t="s">
        <v>38</v>
      </c>
      <c r="C6" s="20" t="s">
        <v>35</v>
      </c>
      <c r="D6" s="20" t="s">
        <v>36</v>
      </c>
      <c r="E6" s="21">
        <v>33</v>
      </c>
      <c r="F6" s="38">
        <f>SUMIF('J.O. Paniek en noodverlichting'!A:A,Tabel3[[#This Row],[Naam]],'J.O. Paniek en noodverlichting'!I:I)</f>
        <v>0</v>
      </c>
    </row>
    <row r="7" spans="1:6" x14ac:dyDescent="0.25">
      <c r="A7" s="20" t="s">
        <v>39</v>
      </c>
      <c r="B7" s="20" t="s">
        <v>40</v>
      </c>
      <c r="C7" s="20" t="s">
        <v>35</v>
      </c>
      <c r="D7" s="20" t="s">
        <v>36</v>
      </c>
      <c r="E7" s="21">
        <v>601</v>
      </c>
      <c r="F7" s="38">
        <f>SUMIF('J.O. Paniek en noodverlichting'!A:A,Tabel3[[#This Row],[Naam]],'J.O. Paniek en noodverlichting'!I:I)</f>
        <v>0</v>
      </c>
    </row>
    <row r="8" spans="1:6" x14ac:dyDescent="0.25">
      <c r="A8" s="20" t="s">
        <v>41</v>
      </c>
      <c r="B8" s="20" t="s">
        <v>42</v>
      </c>
      <c r="C8" s="20" t="s">
        <v>35</v>
      </c>
      <c r="D8" s="20" t="s">
        <v>36</v>
      </c>
      <c r="E8" s="21">
        <v>603</v>
      </c>
      <c r="F8" s="38">
        <f>SUMIF('J.O. Paniek en noodverlichting'!A:A,Tabel3[[#This Row],[Naam]],'J.O. Paniek en noodverlichting'!I:I)</f>
        <v>0</v>
      </c>
    </row>
    <row r="9" spans="1:6" x14ac:dyDescent="0.25">
      <c r="A9" s="20" t="s">
        <v>43</v>
      </c>
      <c r="B9" s="20" t="s">
        <v>44</v>
      </c>
      <c r="C9" s="20" t="s">
        <v>45</v>
      </c>
      <c r="D9" s="20" t="s">
        <v>36</v>
      </c>
      <c r="E9" s="21">
        <v>602</v>
      </c>
      <c r="F9" s="38">
        <f>SUMIF('J.O. Paniek en noodverlichting'!A:A,Tabel3[[#This Row],[Naam]],'J.O. Paniek en noodverlichting'!I:I)</f>
        <v>0</v>
      </c>
    </row>
    <row r="10" spans="1:6" x14ac:dyDescent="0.25">
      <c r="A10" s="20" t="s">
        <v>46</v>
      </c>
      <c r="B10" s="20" t="s">
        <v>47</v>
      </c>
      <c r="C10" s="20" t="s">
        <v>35</v>
      </c>
      <c r="D10" s="20" t="s">
        <v>36</v>
      </c>
      <c r="E10" s="21">
        <v>37</v>
      </c>
      <c r="F10" s="38">
        <f>SUMIF('J.O. Paniek en noodverlichting'!A:A,Tabel3[[#This Row],[Naam]],'J.O. Paniek en noodverlichting'!I:I)</f>
        <v>0</v>
      </c>
    </row>
    <row r="11" spans="1:6" x14ac:dyDescent="0.25">
      <c r="A11" s="20" t="s">
        <v>48</v>
      </c>
      <c r="B11" s="20" t="s">
        <v>49</v>
      </c>
      <c r="C11" s="20" t="s">
        <v>35</v>
      </c>
      <c r="D11" s="20" t="s">
        <v>36</v>
      </c>
      <c r="E11" s="21">
        <v>469</v>
      </c>
      <c r="F11" s="38">
        <f>SUMIF('J.O. Paniek en noodverlichting'!A:A,Tabel3[[#This Row],[Naam]],'J.O. Paniek en noodverlichting'!I:I)</f>
        <v>0</v>
      </c>
    </row>
    <row r="12" spans="1:6" x14ac:dyDescent="0.25">
      <c r="A12" s="20" t="s">
        <v>50</v>
      </c>
      <c r="B12" s="20" t="s">
        <v>51</v>
      </c>
      <c r="C12" s="20" t="s">
        <v>35</v>
      </c>
      <c r="D12" s="20" t="s">
        <v>36</v>
      </c>
      <c r="E12" s="21">
        <v>473</v>
      </c>
      <c r="F12" s="38">
        <f>SUMIF('J.O. Paniek en noodverlichting'!A:A,Tabel3[[#This Row],[Naam]],'J.O. Paniek en noodverlichting'!I:I)</f>
        <v>0</v>
      </c>
    </row>
    <row r="13" spans="1:6" x14ac:dyDescent="0.25">
      <c r="A13" s="20" t="s">
        <v>52</v>
      </c>
      <c r="B13" s="20" t="s">
        <v>53</v>
      </c>
      <c r="C13" s="20" t="s">
        <v>35</v>
      </c>
      <c r="D13" s="20" t="s">
        <v>36</v>
      </c>
      <c r="E13" s="21">
        <v>470</v>
      </c>
      <c r="F13" s="38">
        <f>SUMIF('J.O. Paniek en noodverlichting'!A:A,Tabel3[[#This Row],[Naam]],'J.O. Paniek en noodverlichting'!I:I)</f>
        <v>0</v>
      </c>
    </row>
    <row r="14" spans="1:6" x14ac:dyDescent="0.25">
      <c r="A14" s="20" t="s">
        <v>54</v>
      </c>
      <c r="B14" s="20" t="s">
        <v>55</v>
      </c>
      <c r="C14" s="20" t="s">
        <v>35</v>
      </c>
      <c r="D14" s="20" t="s">
        <v>36</v>
      </c>
      <c r="E14" s="21">
        <v>430</v>
      </c>
      <c r="F14" s="38">
        <f>SUMIF('J.O. Paniek en noodverlichting'!A:A,Tabel3[[#This Row],[Naam]],'J.O. Paniek en noodverlichting'!I:I)</f>
        <v>0</v>
      </c>
    </row>
    <row r="15" spans="1:6" x14ac:dyDescent="0.25">
      <c r="A15" s="20" t="s">
        <v>56</v>
      </c>
      <c r="B15" s="20" t="s">
        <v>57</v>
      </c>
      <c r="C15" s="20" t="s">
        <v>35</v>
      </c>
      <c r="D15" s="20" t="s">
        <v>36</v>
      </c>
      <c r="E15" s="21">
        <v>432</v>
      </c>
      <c r="F15" s="38">
        <f>SUMIF('J.O. Paniek en noodverlichting'!A:A,Tabel3[[#This Row],[Naam]],'J.O. Paniek en noodverlichting'!I:I)</f>
        <v>0</v>
      </c>
    </row>
    <row r="16" spans="1:6" x14ac:dyDescent="0.25">
      <c r="A16" s="20" t="s">
        <v>58</v>
      </c>
      <c r="B16" s="20" t="s">
        <v>59</v>
      </c>
      <c r="C16" s="20" t="s">
        <v>35</v>
      </c>
      <c r="D16" s="20" t="s">
        <v>36</v>
      </c>
      <c r="E16" s="21">
        <v>230</v>
      </c>
      <c r="F16" s="38">
        <f>SUMIF('J.O. Paniek en noodverlichting'!A:A,Tabel3[[#This Row],[Naam]],'J.O. Paniek en noodverlichting'!I:I)</f>
        <v>0</v>
      </c>
    </row>
    <row r="17" spans="1:6" x14ac:dyDescent="0.25">
      <c r="A17" s="20" t="s">
        <v>60</v>
      </c>
      <c r="B17" s="20" t="s">
        <v>61</v>
      </c>
      <c r="C17" s="20" t="s">
        <v>35</v>
      </c>
      <c r="D17" s="20" t="s">
        <v>36</v>
      </c>
      <c r="E17" s="21">
        <v>400</v>
      </c>
      <c r="F17" s="38">
        <f>SUMIF('J.O. Paniek en noodverlichting'!A:A,Tabel3[[#This Row],[Naam]],'J.O. Paniek en noodverlichting'!I:I)</f>
        <v>0</v>
      </c>
    </row>
    <row r="18" spans="1:6" x14ac:dyDescent="0.25">
      <c r="A18" s="20" t="s">
        <v>62</v>
      </c>
      <c r="B18" s="20" t="s">
        <v>59</v>
      </c>
      <c r="C18" s="20" t="s">
        <v>35</v>
      </c>
      <c r="D18" s="20" t="s">
        <v>36</v>
      </c>
      <c r="E18" s="21">
        <v>229</v>
      </c>
      <c r="F18" s="38">
        <f>SUMIF('J.O. Paniek en noodverlichting'!A:A,Tabel3[[#This Row],[Naam]],'J.O. Paniek en noodverlichting'!I:I)</f>
        <v>0</v>
      </c>
    </row>
    <row r="19" spans="1:6" x14ac:dyDescent="0.25">
      <c r="A19" s="20" t="s">
        <v>63</v>
      </c>
      <c r="B19" s="20" t="s">
        <v>61</v>
      </c>
      <c r="C19" s="20" t="s">
        <v>35</v>
      </c>
      <c r="D19" s="20" t="s">
        <v>36</v>
      </c>
      <c r="E19" s="21">
        <v>401</v>
      </c>
      <c r="F19" s="38">
        <f>SUMIF('J.O. Paniek en noodverlichting'!A:A,Tabel3[[#This Row],[Naam]],'J.O. Paniek en noodverlichting'!I:I)</f>
        <v>0</v>
      </c>
    </row>
    <row r="20" spans="1:6" x14ac:dyDescent="0.25">
      <c r="A20" s="20" t="s">
        <v>64</v>
      </c>
      <c r="B20" s="20" t="s">
        <v>65</v>
      </c>
      <c r="C20" s="20" t="s">
        <v>35</v>
      </c>
      <c r="D20" s="20" t="s">
        <v>36</v>
      </c>
      <c r="E20" s="21">
        <v>21</v>
      </c>
      <c r="F20" s="38">
        <f>SUMIF('J.O. Paniek en noodverlichting'!A:A,Tabel3[[#This Row],[Naam]],'J.O. Paniek en noodverlichting'!I:I)</f>
        <v>0</v>
      </c>
    </row>
    <row r="21" spans="1:6" x14ac:dyDescent="0.25">
      <c r="A21" s="20" t="s">
        <v>66</v>
      </c>
      <c r="B21" s="20" t="s">
        <v>67</v>
      </c>
      <c r="C21" s="20" t="s">
        <v>35</v>
      </c>
      <c r="D21" s="20" t="s">
        <v>36</v>
      </c>
      <c r="E21" s="21">
        <v>27</v>
      </c>
      <c r="F21" s="38">
        <f>SUMIF('J.O. Paniek en noodverlichting'!A:A,Tabel3[[#This Row],[Naam]],'J.O. Paniek en noodverlichting'!I:I)</f>
        <v>0</v>
      </c>
    </row>
    <row r="22" spans="1:6" x14ac:dyDescent="0.25">
      <c r="A22" s="20" t="s">
        <v>68</v>
      </c>
      <c r="B22" s="20" t="s">
        <v>69</v>
      </c>
      <c r="C22" s="20" t="s">
        <v>35</v>
      </c>
      <c r="D22" s="20" t="s">
        <v>36</v>
      </c>
      <c r="E22" s="21">
        <v>23</v>
      </c>
      <c r="F22" s="38">
        <f>SUMIF('J.O. Paniek en noodverlichting'!A:A,Tabel3[[#This Row],[Naam]],'J.O. Paniek en noodverlichting'!I:I)</f>
        <v>0</v>
      </c>
    </row>
    <row r="23" spans="1:6" x14ac:dyDescent="0.25">
      <c r="A23" s="20" t="s">
        <v>70</v>
      </c>
      <c r="B23" s="20" t="s">
        <v>71</v>
      </c>
      <c r="C23" s="20" t="s">
        <v>35</v>
      </c>
      <c r="D23" s="20" t="s">
        <v>36</v>
      </c>
      <c r="E23" s="21">
        <v>61</v>
      </c>
      <c r="F23" s="38">
        <f>SUMIF('J.O. Paniek en noodverlichting'!A:A,Tabel3[[#This Row],[Naam]],'J.O. Paniek en noodverlichting'!I:I)</f>
        <v>0</v>
      </c>
    </row>
    <row r="24" spans="1:6" x14ac:dyDescent="0.25">
      <c r="A24" s="20" t="s">
        <v>72</v>
      </c>
      <c r="B24" s="20" t="s">
        <v>73</v>
      </c>
      <c r="C24" s="20" t="s">
        <v>35</v>
      </c>
      <c r="D24" s="20" t="s">
        <v>36</v>
      </c>
      <c r="E24" s="21">
        <v>22</v>
      </c>
      <c r="F24" s="38">
        <f>SUMIF('J.O. Paniek en noodverlichting'!A:A,Tabel3[[#This Row],[Naam]],'J.O. Paniek en noodverlichting'!I:I)</f>
        <v>0</v>
      </c>
    </row>
    <row r="25" spans="1:6" x14ac:dyDescent="0.25">
      <c r="A25" s="20" t="s">
        <v>74</v>
      </c>
      <c r="B25" s="20" t="s">
        <v>75</v>
      </c>
      <c r="C25" s="20" t="s">
        <v>35</v>
      </c>
      <c r="D25" s="20" t="s">
        <v>36</v>
      </c>
      <c r="E25" s="21">
        <v>19</v>
      </c>
      <c r="F25" s="38">
        <f>SUMIF('J.O. Paniek en noodverlichting'!A:A,Tabel3[[#This Row],[Naam]],'J.O. Paniek en noodverlichting'!I:I)</f>
        <v>0</v>
      </c>
    </row>
    <row r="26" spans="1:6" x14ac:dyDescent="0.25">
      <c r="A26" s="20" t="s">
        <v>76</v>
      </c>
      <c r="B26" s="20" t="s">
        <v>77</v>
      </c>
      <c r="C26" s="20" t="s">
        <v>35</v>
      </c>
      <c r="D26" s="20" t="s">
        <v>36</v>
      </c>
      <c r="E26" s="21">
        <v>232</v>
      </c>
      <c r="F26" s="38">
        <f>SUMIF('J.O. Paniek en noodverlichting'!A:A,Tabel3[[#This Row],[Naam]],'J.O. Paniek en noodverlichting'!I:I)</f>
        <v>0</v>
      </c>
    </row>
    <row r="27" spans="1:6" x14ac:dyDescent="0.25">
      <c r="A27" s="20" t="s">
        <v>78</v>
      </c>
      <c r="B27" s="20" t="s">
        <v>79</v>
      </c>
      <c r="C27" s="20" t="s">
        <v>35</v>
      </c>
      <c r="D27" s="20" t="s">
        <v>36</v>
      </c>
      <c r="E27" s="21">
        <v>220</v>
      </c>
      <c r="F27" s="38">
        <f>SUMIF('J.O. Paniek en noodverlichting'!A:A,Tabel3[[#This Row],[Naam]],'J.O. Paniek en noodverlichting'!I:I)</f>
        <v>0</v>
      </c>
    </row>
    <row r="28" spans="1:6" x14ac:dyDescent="0.25">
      <c r="A28" s="20" t="s">
        <v>80</v>
      </c>
      <c r="B28" s="20" t="s">
        <v>81</v>
      </c>
      <c r="C28" s="20" t="s">
        <v>35</v>
      </c>
      <c r="D28" s="20" t="s">
        <v>36</v>
      </c>
      <c r="E28" s="21">
        <v>252</v>
      </c>
      <c r="F28" s="38">
        <f>SUMIF('J.O. Paniek en noodverlichting'!A:A,Tabel3[[#This Row],[Naam]],'J.O. Paniek en noodverlichting'!I:I)</f>
        <v>0</v>
      </c>
    </row>
    <row r="29" spans="1:6" x14ac:dyDescent="0.25">
      <c r="A29" s="20" t="s">
        <v>82</v>
      </c>
      <c r="B29" s="20" t="s">
        <v>83</v>
      </c>
      <c r="C29" s="20" t="s">
        <v>35</v>
      </c>
      <c r="D29" s="20" t="s">
        <v>36</v>
      </c>
      <c r="E29" s="21">
        <v>221</v>
      </c>
      <c r="F29" s="38">
        <f>SUMIF('J.O. Paniek en noodverlichting'!A:A,Tabel3[[#This Row],[Naam]],'J.O. Paniek en noodverlichting'!I:I)</f>
        <v>0</v>
      </c>
    </row>
    <row r="30" spans="1:6" x14ac:dyDescent="0.25">
      <c r="A30" s="20" t="s">
        <v>84</v>
      </c>
      <c r="B30" s="20" t="s">
        <v>85</v>
      </c>
      <c r="C30" s="20" t="s">
        <v>86</v>
      </c>
      <c r="D30" s="20" t="s">
        <v>36</v>
      </c>
      <c r="E30" s="21">
        <v>212</v>
      </c>
      <c r="F30" s="38">
        <f>SUMIF('J.O. Paniek en noodverlichting'!A:A,Tabel3[[#This Row],[Naam]],'J.O. Paniek en noodverlichting'!I:I)</f>
        <v>0</v>
      </c>
    </row>
    <row r="31" spans="1:6" x14ac:dyDescent="0.25">
      <c r="A31" s="20" t="s">
        <v>87</v>
      </c>
      <c r="B31" s="20" t="s">
        <v>88</v>
      </c>
      <c r="C31" s="20" t="s">
        <v>35</v>
      </c>
      <c r="D31" s="20" t="s">
        <v>36</v>
      </c>
      <c r="E31" s="21">
        <v>203</v>
      </c>
      <c r="F31" s="38">
        <f>SUMIF('J.O. Paniek en noodverlichting'!A:A,Tabel3[[#This Row],[Naam]],'J.O. Paniek en noodverlichting'!I:I)</f>
        <v>0</v>
      </c>
    </row>
    <row r="32" spans="1:6" x14ac:dyDescent="0.25">
      <c r="A32" s="20" t="s">
        <v>89</v>
      </c>
      <c r="B32" s="20" t="s">
        <v>90</v>
      </c>
      <c r="C32" s="20" t="s">
        <v>35</v>
      </c>
      <c r="D32" s="20" t="s">
        <v>36</v>
      </c>
      <c r="E32" s="21">
        <v>204</v>
      </c>
      <c r="F32" s="38">
        <f>SUMIF('J.O. Paniek en noodverlichting'!A:A,Tabel3[[#This Row],[Naam]],'J.O. Paniek en noodverlichting'!I:I)</f>
        <v>0</v>
      </c>
    </row>
    <row r="33" spans="1:6" x14ac:dyDescent="0.25">
      <c r="A33" s="20" t="s">
        <v>91</v>
      </c>
      <c r="B33" s="20" t="s">
        <v>92</v>
      </c>
      <c r="C33" s="20" t="s">
        <v>35</v>
      </c>
      <c r="D33" s="20" t="s">
        <v>36</v>
      </c>
      <c r="E33" s="21">
        <v>211</v>
      </c>
      <c r="F33" s="38">
        <f>SUMIF('J.O. Paniek en noodverlichting'!A:A,Tabel3[[#This Row],[Naam]],'J.O. Paniek en noodverlichting'!I:I)</f>
        <v>0</v>
      </c>
    </row>
    <row r="34" spans="1:6" x14ac:dyDescent="0.25">
      <c r="A34" s="20" t="s">
        <v>93</v>
      </c>
      <c r="B34" s="20" t="s">
        <v>94</v>
      </c>
      <c r="C34" s="20" t="s">
        <v>35</v>
      </c>
      <c r="D34" s="20" t="s">
        <v>36</v>
      </c>
      <c r="E34" s="21">
        <v>32</v>
      </c>
      <c r="F34" s="38">
        <f>SUMIF('J.O. Paniek en noodverlichting'!A:A,Tabel3[[#This Row],[Naam]],'J.O. Paniek en noodverlichting'!I:I)</f>
        <v>0</v>
      </c>
    </row>
    <row r="35" spans="1:6" x14ac:dyDescent="0.25">
      <c r="A35" s="20" t="s">
        <v>95</v>
      </c>
      <c r="B35" s="20" t="s">
        <v>96</v>
      </c>
      <c r="C35" s="20" t="s">
        <v>35</v>
      </c>
      <c r="D35" s="20" t="s">
        <v>36</v>
      </c>
      <c r="E35" s="21">
        <v>59</v>
      </c>
      <c r="F35" s="38">
        <f>SUMIF('J.O. Paniek en noodverlichting'!A:A,Tabel3[[#This Row],[Naam]],'J.O. Paniek en noodverlichting'!I:I)</f>
        <v>0</v>
      </c>
    </row>
    <row r="36" spans="1:6" x14ac:dyDescent="0.25">
      <c r="A36" s="20" t="s">
        <v>97</v>
      </c>
      <c r="B36" s="20" t="s">
        <v>98</v>
      </c>
      <c r="C36" s="20" t="s">
        <v>35</v>
      </c>
      <c r="D36" s="20" t="s">
        <v>36</v>
      </c>
      <c r="E36" s="21">
        <v>117</v>
      </c>
      <c r="F36" s="38">
        <f>SUMIF('J.O. Paniek en noodverlichting'!A:A,Tabel3[[#This Row],[Naam]],'J.O. Paniek en noodverlichting'!I:I)</f>
        <v>0</v>
      </c>
    </row>
    <row r="37" spans="1:6" x14ac:dyDescent="0.25">
      <c r="A37" s="20" t="s">
        <v>99</v>
      </c>
      <c r="B37" s="20" t="s">
        <v>100</v>
      </c>
      <c r="C37" s="20" t="s">
        <v>35</v>
      </c>
      <c r="D37" s="20" t="s">
        <v>36</v>
      </c>
      <c r="E37" s="21">
        <v>113</v>
      </c>
      <c r="F37" s="38">
        <f>SUMIF('J.O. Paniek en noodverlichting'!A:A,Tabel3[[#This Row],[Naam]],'J.O. Paniek en noodverlichting'!I:I)</f>
        <v>0</v>
      </c>
    </row>
    <row r="38" spans="1:6" x14ac:dyDescent="0.25">
      <c r="A38" s="20" t="s">
        <v>101</v>
      </c>
      <c r="B38" s="20" t="s">
        <v>102</v>
      </c>
      <c r="C38" s="20" t="s">
        <v>35</v>
      </c>
      <c r="D38" s="20" t="s">
        <v>36</v>
      </c>
      <c r="E38" s="21">
        <v>115</v>
      </c>
      <c r="F38" s="38">
        <f>SUMIF('J.O. Paniek en noodverlichting'!A:A,Tabel3[[#This Row],[Naam]],'J.O. Paniek en noodverlichting'!I:I)</f>
        <v>0</v>
      </c>
    </row>
    <row r="39" spans="1:6" x14ac:dyDescent="0.25">
      <c r="A39" s="20" t="s">
        <v>103</v>
      </c>
      <c r="B39" s="20" t="s">
        <v>104</v>
      </c>
      <c r="C39" s="20" t="s">
        <v>35</v>
      </c>
      <c r="D39" s="20" t="s">
        <v>36</v>
      </c>
      <c r="E39" s="21">
        <v>114</v>
      </c>
      <c r="F39" s="38">
        <f>SUMIF('J.O. Paniek en noodverlichting'!A:A,Tabel3[[#This Row],[Naam]],'J.O. Paniek en noodverlichting'!I:I)</f>
        <v>0</v>
      </c>
    </row>
    <row r="40" spans="1:6" ht="21.75" customHeight="1" x14ac:dyDescent="0.25">
      <c r="A40" s="20" t="s">
        <v>105</v>
      </c>
      <c r="B40" s="20" t="s">
        <v>106</v>
      </c>
      <c r="C40" s="20" t="s">
        <v>35</v>
      </c>
      <c r="D40" s="20" t="s">
        <v>36</v>
      </c>
      <c r="E40" s="21">
        <v>109</v>
      </c>
      <c r="F40" s="38">
        <f>SUMIF('J.O. Paniek en noodverlichting'!A:A,Tabel3[[#This Row],[Naam]],'J.O. Paniek en noodverlichting'!I:I)</f>
        <v>0</v>
      </c>
    </row>
    <row r="41" spans="1:6" x14ac:dyDescent="0.25">
      <c r="A41" s="20" t="s">
        <v>107</v>
      </c>
      <c r="B41" s="20" t="s">
        <v>108</v>
      </c>
      <c r="C41" s="20" t="s">
        <v>35</v>
      </c>
      <c r="D41" s="20" t="s">
        <v>36</v>
      </c>
      <c r="E41" s="21">
        <v>104</v>
      </c>
      <c r="F41" s="38">
        <f>SUMIF('J.O. Paniek en noodverlichting'!A:A,Tabel3[[#This Row],[Naam]],'J.O. Paniek en noodverlichting'!I:I)</f>
        <v>0</v>
      </c>
    </row>
    <row r="42" spans="1:6" ht="15.75" thickBot="1" x14ac:dyDescent="0.3">
      <c r="A42" s="23"/>
      <c r="B42" s="23"/>
      <c r="C42" s="23"/>
      <c r="D42" s="23"/>
      <c r="E42" s="23"/>
      <c r="F42" s="24">
        <f>SUM(F5:F41)</f>
        <v>0</v>
      </c>
    </row>
    <row r="43" spans="1:6" ht="15.75" thickTop="1" x14ac:dyDescent="0.25">
      <c r="A43" s="23"/>
      <c r="B43" s="23"/>
      <c r="C43" s="23"/>
      <c r="D43" s="23"/>
      <c r="E43" s="23"/>
    </row>
    <row r="44" spans="1:6" hidden="1" x14ac:dyDescent="0.25">
      <c r="A44" s="26"/>
      <c r="B44" s="26"/>
      <c r="C44" s="26"/>
      <c r="D44" s="26"/>
      <c r="E44" s="39" t="s">
        <v>109</v>
      </c>
      <c r="F44" s="27">
        <f>F42-SUM('J.O. Paniek en noodverlichting'!I4:I1048576)</f>
        <v>0</v>
      </c>
    </row>
    <row r="45" spans="1:6" x14ac:dyDescent="0.25">
      <c r="A45" s="26"/>
      <c r="B45" s="26"/>
      <c r="C45" s="26"/>
      <c r="D45" s="26"/>
      <c r="E45" s="39"/>
    </row>
    <row r="46" spans="1:6" x14ac:dyDescent="0.25">
      <c r="A46" s="26"/>
      <c r="B46" s="26"/>
      <c r="C46" s="26"/>
      <c r="D46" s="26"/>
      <c r="E46" s="39"/>
    </row>
    <row r="47" spans="1:6" x14ac:dyDescent="0.25">
      <c r="A47" s="40"/>
      <c r="B47" s="26"/>
      <c r="C47" s="26"/>
      <c r="D47" s="26"/>
      <c r="E47" s="39"/>
    </row>
    <row r="48" spans="1:6" x14ac:dyDescent="0.25">
      <c r="A48" s="26"/>
      <c r="B48" s="26"/>
      <c r="C48" s="26"/>
      <c r="D48" s="26"/>
      <c r="E48" s="26"/>
    </row>
    <row r="49" spans="1:5" x14ac:dyDescent="0.25">
      <c r="A49" s="26"/>
      <c r="B49" s="26"/>
      <c r="C49" s="26"/>
      <c r="D49" s="26"/>
      <c r="E49" s="39"/>
    </row>
    <row r="50" spans="1:5" x14ac:dyDescent="0.25">
      <c r="A50" s="26"/>
      <c r="B50" s="26"/>
      <c r="C50" s="26"/>
      <c r="D50" s="26"/>
      <c r="E50" s="39"/>
    </row>
    <row r="51" spans="1:5" x14ac:dyDescent="0.25">
      <c r="A51" s="26"/>
      <c r="B51" s="26"/>
      <c r="C51" s="26"/>
      <c r="D51" s="26"/>
      <c r="E51" s="40"/>
    </row>
    <row r="52" spans="1:5" x14ac:dyDescent="0.25">
      <c r="A52" s="26"/>
      <c r="B52" s="26"/>
      <c r="C52" s="26"/>
      <c r="D52" s="26"/>
      <c r="E52" s="39"/>
    </row>
    <row r="53" spans="1:5" x14ac:dyDescent="0.25">
      <c r="A53" s="26"/>
      <c r="B53" s="26"/>
      <c r="C53" s="26"/>
      <c r="D53" s="26"/>
      <c r="E53" s="39"/>
    </row>
    <row r="54" spans="1:5" x14ac:dyDescent="0.25">
      <c r="A54" s="26"/>
      <c r="B54" s="26"/>
      <c r="C54" s="26"/>
      <c r="D54" s="26"/>
      <c r="E54" s="39"/>
    </row>
    <row r="55" spans="1:5" x14ac:dyDescent="0.25">
      <c r="A55" s="26"/>
      <c r="B55" s="26"/>
      <c r="C55" s="26"/>
      <c r="D55" s="26"/>
      <c r="E55" s="39"/>
    </row>
    <row r="56" spans="1:5" x14ac:dyDescent="0.25">
      <c r="A56" s="26"/>
      <c r="B56" s="26"/>
      <c r="C56" s="26"/>
      <c r="D56" s="26"/>
      <c r="E56" s="39"/>
    </row>
    <row r="57" spans="1:5" x14ac:dyDescent="0.25">
      <c r="A57" s="26"/>
      <c r="B57" s="26"/>
      <c r="C57" s="26"/>
      <c r="D57" s="26"/>
      <c r="E57" s="39"/>
    </row>
    <row r="58" spans="1:5" x14ac:dyDescent="0.25">
      <c r="A58" s="26"/>
      <c r="B58" s="26"/>
      <c r="C58" s="26"/>
      <c r="D58" s="26"/>
      <c r="E58" s="39"/>
    </row>
    <row r="59" spans="1:5" x14ac:dyDescent="0.25">
      <c r="A59" s="26"/>
      <c r="B59" s="26"/>
      <c r="C59" s="26"/>
      <c r="D59" s="26"/>
      <c r="E59" s="39"/>
    </row>
    <row r="60" spans="1:5" x14ac:dyDescent="0.25">
      <c r="A60" s="26"/>
      <c r="B60" s="26"/>
      <c r="C60" s="26"/>
      <c r="D60" s="26"/>
      <c r="E60" s="39"/>
    </row>
    <row r="61" spans="1:5" x14ac:dyDescent="0.25">
      <c r="A61" s="26"/>
      <c r="B61" s="26"/>
      <c r="C61" s="26"/>
      <c r="D61" s="26"/>
      <c r="E61" s="39"/>
    </row>
    <row r="62" spans="1:5" x14ac:dyDescent="0.25">
      <c r="A62" s="26"/>
      <c r="B62" s="26"/>
      <c r="C62" s="26"/>
      <c r="D62" s="26"/>
      <c r="E62" s="39"/>
    </row>
    <row r="63" spans="1:5" x14ac:dyDescent="0.25">
      <c r="A63" s="26"/>
      <c r="B63" s="26"/>
      <c r="C63" s="26"/>
      <c r="D63" s="26"/>
      <c r="E63" s="39"/>
    </row>
    <row r="64" spans="1:5" x14ac:dyDescent="0.25">
      <c r="A64" s="26"/>
      <c r="B64" s="26"/>
      <c r="C64" s="26"/>
      <c r="D64" s="26"/>
      <c r="E64" s="39"/>
    </row>
    <row r="65" spans="1:5" x14ac:dyDescent="0.25">
      <c r="A65" s="26"/>
      <c r="B65" s="26"/>
      <c r="C65" s="26"/>
      <c r="D65" s="26"/>
      <c r="E65" s="39"/>
    </row>
    <row r="66" spans="1:5" x14ac:dyDescent="0.25">
      <c r="A66" s="26"/>
      <c r="B66" s="26"/>
      <c r="C66" s="26"/>
      <c r="D66" s="26"/>
      <c r="E66" s="39"/>
    </row>
    <row r="67" spans="1:5" x14ac:dyDescent="0.25">
      <c r="A67" s="26"/>
      <c r="B67" s="26"/>
      <c r="C67" s="26"/>
      <c r="D67" s="26"/>
      <c r="E67" s="39"/>
    </row>
    <row r="68" spans="1:5" x14ac:dyDescent="0.25">
      <c r="A68" s="26"/>
      <c r="B68" s="26"/>
      <c r="C68" s="26"/>
      <c r="D68" s="26"/>
      <c r="E68" s="41"/>
    </row>
    <row r="69" spans="1:5" x14ac:dyDescent="0.25">
      <c r="A69" s="26"/>
      <c r="B69" s="26"/>
      <c r="C69" s="26"/>
      <c r="D69" s="26"/>
      <c r="E69" s="26"/>
    </row>
    <row r="70" spans="1:5" x14ac:dyDescent="0.25">
      <c r="A70" s="26"/>
      <c r="B70" s="26"/>
      <c r="C70" s="26"/>
      <c r="D70" s="26"/>
      <c r="E70" s="26"/>
    </row>
    <row r="71" spans="1:5" x14ac:dyDescent="0.25">
      <c r="A71" s="26"/>
      <c r="B71" s="26"/>
      <c r="C71" s="26"/>
      <c r="D71" s="26"/>
      <c r="E71" s="26"/>
    </row>
    <row r="72" spans="1:5" x14ac:dyDescent="0.25">
      <c r="A72" s="26"/>
      <c r="B72" s="26"/>
      <c r="C72" s="26"/>
      <c r="D72" s="26"/>
      <c r="E72" s="26"/>
    </row>
    <row r="73" spans="1:5" x14ac:dyDescent="0.25">
      <c r="A73" s="26"/>
      <c r="B73" s="26"/>
      <c r="C73" s="26"/>
      <c r="D73" s="26"/>
      <c r="E73" s="26"/>
    </row>
    <row r="74" spans="1:5" x14ac:dyDescent="0.25">
      <c r="A74" s="26"/>
      <c r="B74" s="26"/>
      <c r="C74" s="26"/>
      <c r="D74" s="26"/>
      <c r="E74" s="26"/>
    </row>
  </sheetData>
  <sheetProtection algorithmName="SHA-512" hashValue="Kydzco3N11VRzcY7lQbYlpEFLSICl6Uh+/k9ZUrRMndebJPK4xjxCAXvDdhAWmA6msRKV7bnynULJeeprn+mig==" saltValue="jkCaCSk8l3naucTzP+D8tg==" spinCount="100000" sheet="1" objects="1" scenarios="1"/>
  <mergeCells count="1">
    <mergeCell ref="A1:F2"/>
  </mergeCells>
  <conditionalFormatting sqref="F44">
    <cfRule type="cellIs" dxfId="1" priority="1" operator="equal">
      <formula>0</formula>
    </cfRule>
    <cfRule type="cellIs" dxfId="0" priority="2" operator="not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FCF5-C928-4FE2-A430-7D69C8DD1D7A}">
  <dimension ref="A1:F25"/>
  <sheetViews>
    <sheetView showGridLines="0" workbookViewId="0">
      <selection activeCell="K16" sqref="K16"/>
    </sheetView>
  </sheetViews>
  <sheetFormatPr defaultRowHeight="15" x14ac:dyDescent="0.25"/>
  <cols>
    <col min="1" max="1" width="8.42578125" bestFit="1" customWidth="1"/>
    <col min="2" max="2" width="51.7109375" bestFit="1" customWidth="1"/>
    <col min="3" max="3" width="15.5703125" bestFit="1" customWidth="1"/>
    <col min="4" max="4" width="12" bestFit="1" customWidth="1"/>
    <col min="5" max="5" width="9" bestFit="1" customWidth="1"/>
    <col min="6" max="6" width="28" bestFit="1" customWidth="1"/>
  </cols>
  <sheetData>
    <row r="1" spans="1:6" x14ac:dyDescent="0.25">
      <c r="A1" s="48" t="s">
        <v>160</v>
      </c>
      <c r="B1" s="48"/>
      <c r="C1" s="48"/>
      <c r="D1" s="48"/>
      <c r="E1" s="48"/>
      <c r="F1" s="48"/>
    </row>
    <row r="2" spans="1:6" x14ac:dyDescent="0.25">
      <c r="A2" s="48"/>
      <c r="B2" s="48"/>
      <c r="C2" s="48"/>
      <c r="D2" s="48"/>
      <c r="E2" s="48"/>
      <c r="F2" s="48"/>
    </row>
    <row r="3" spans="1:6" x14ac:dyDescent="0.25">
      <c r="A3" s="26"/>
      <c r="B3" s="26"/>
      <c r="C3" s="26"/>
      <c r="D3" s="26"/>
      <c r="E3" s="26"/>
      <c r="F3" s="27"/>
    </row>
    <row r="4" spans="1:6" x14ac:dyDescent="0.25">
      <c r="A4" s="28" t="s">
        <v>27</v>
      </c>
      <c r="B4" s="28" t="s">
        <v>110</v>
      </c>
      <c r="C4" s="28" t="s">
        <v>29</v>
      </c>
      <c r="D4" s="28" t="s">
        <v>30</v>
      </c>
      <c r="E4" s="28" t="s">
        <v>31</v>
      </c>
      <c r="F4" s="29" t="s">
        <v>156</v>
      </c>
    </row>
    <row r="5" spans="1:6" x14ac:dyDescent="0.25">
      <c r="A5" s="25" t="s">
        <v>122</v>
      </c>
      <c r="B5" s="20" t="s">
        <v>121</v>
      </c>
      <c r="C5" s="20" t="s">
        <v>35</v>
      </c>
      <c r="D5" s="20" t="s">
        <v>36</v>
      </c>
      <c r="E5" s="21"/>
      <c r="F5" s="52">
        <v>0</v>
      </c>
    </row>
    <row r="6" spans="1:6" x14ac:dyDescent="0.25">
      <c r="A6" s="25" t="s">
        <v>124</v>
      </c>
      <c r="B6" s="20" t="s">
        <v>123</v>
      </c>
      <c r="C6" s="20" t="s">
        <v>35</v>
      </c>
      <c r="D6" s="20" t="s">
        <v>36</v>
      </c>
      <c r="E6" s="21"/>
      <c r="F6" s="52">
        <v>0</v>
      </c>
    </row>
    <row r="7" spans="1:6" x14ac:dyDescent="0.25">
      <c r="A7" s="20" t="s">
        <v>126</v>
      </c>
      <c r="B7" s="20" t="s">
        <v>125</v>
      </c>
      <c r="C7" s="20" t="s">
        <v>35</v>
      </c>
      <c r="D7" s="20" t="s">
        <v>36</v>
      </c>
      <c r="E7" s="21"/>
      <c r="F7" s="52">
        <v>0</v>
      </c>
    </row>
    <row r="8" spans="1:6" x14ac:dyDescent="0.25">
      <c r="A8" s="20" t="s">
        <v>128</v>
      </c>
      <c r="B8" s="20" t="s">
        <v>127</v>
      </c>
      <c r="C8" s="20" t="s">
        <v>35</v>
      </c>
      <c r="D8" s="20" t="s">
        <v>36</v>
      </c>
      <c r="E8" s="21"/>
      <c r="F8" s="52">
        <v>0</v>
      </c>
    </row>
    <row r="9" spans="1:6" x14ac:dyDescent="0.25">
      <c r="A9" s="20" t="s">
        <v>130</v>
      </c>
      <c r="B9" s="20" t="s">
        <v>129</v>
      </c>
      <c r="C9" s="20" t="s">
        <v>35</v>
      </c>
      <c r="D9" s="20" t="s">
        <v>36</v>
      </c>
      <c r="E9" s="21"/>
      <c r="F9" s="52">
        <v>0</v>
      </c>
    </row>
    <row r="10" spans="1:6" x14ac:dyDescent="0.25">
      <c r="A10" s="20" t="s">
        <v>132</v>
      </c>
      <c r="B10" s="20" t="s">
        <v>131</v>
      </c>
      <c r="C10" s="20" t="s">
        <v>35</v>
      </c>
      <c r="D10" s="20" t="s">
        <v>36</v>
      </c>
      <c r="E10" s="21"/>
      <c r="F10" s="52">
        <v>0</v>
      </c>
    </row>
    <row r="11" spans="1:6" x14ac:dyDescent="0.25">
      <c r="A11" s="20" t="s">
        <v>133</v>
      </c>
      <c r="B11" s="20" t="s">
        <v>134</v>
      </c>
      <c r="C11" s="20" t="s">
        <v>35</v>
      </c>
      <c r="D11" s="20" t="s">
        <v>36</v>
      </c>
      <c r="E11" s="21"/>
      <c r="F11" s="52">
        <v>0</v>
      </c>
    </row>
    <row r="12" spans="1:6" x14ac:dyDescent="0.25">
      <c r="A12" s="20" t="s">
        <v>145</v>
      </c>
      <c r="B12" s="20" t="s">
        <v>135</v>
      </c>
      <c r="C12" s="20" t="s">
        <v>35</v>
      </c>
      <c r="D12" s="20" t="s">
        <v>36</v>
      </c>
      <c r="E12" s="21"/>
      <c r="F12" s="52">
        <v>0</v>
      </c>
    </row>
    <row r="13" spans="1:6" x14ac:dyDescent="0.25">
      <c r="A13" s="20" t="s">
        <v>146</v>
      </c>
      <c r="B13" s="20" t="s">
        <v>136</v>
      </c>
      <c r="C13" s="20" t="s">
        <v>35</v>
      </c>
      <c r="D13" s="20" t="s">
        <v>36</v>
      </c>
      <c r="E13" s="21"/>
      <c r="F13" s="52">
        <v>0</v>
      </c>
    </row>
    <row r="14" spans="1:6" x14ac:dyDescent="0.25">
      <c r="A14" s="20" t="s">
        <v>147</v>
      </c>
      <c r="B14" s="20" t="s">
        <v>137</v>
      </c>
      <c r="C14" s="20" t="s">
        <v>35</v>
      </c>
      <c r="D14" s="20" t="s">
        <v>36</v>
      </c>
      <c r="E14" s="21"/>
      <c r="F14" s="52">
        <v>0</v>
      </c>
    </row>
    <row r="15" spans="1:6" x14ac:dyDescent="0.25">
      <c r="A15" s="20" t="s">
        <v>148</v>
      </c>
      <c r="B15" s="20" t="s">
        <v>138</v>
      </c>
      <c r="C15" s="20" t="s">
        <v>35</v>
      </c>
      <c r="D15" s="20" t="s">
        <v>36</v>
      </c>
      <c r="E15" s="21"/>
      <c r="F15" s="52">
        <v>0</v>
      </c>
    </row>
    <row r="16" spans="1:6" x14ac:dyDescent="0.25">
      <c r="A16" s="20" t="s">
        <v>149</v>
      </c>
      <c r="B16" s="20" t="s">
        <v>139</v>
      </c>
      <c r="C16" s="20" t="s">
        <v>35</v>
      </c>
      <c r="D16" s="20" t="s">
        <v>36</v>
      </c>
      <c r="E16" s="21"/>
      <c r="F16" s="52">
        <v>0</v>
      </c>
    </row>
    <row r="17" spans="1:6" x14ac:dyDescent="0.25">
      <c r="A17" s="20" t="s">
        <v>150</v>
      </c>
      <c r="B17" s="20" t="s">
        <v>140</v>
      </c>
      <c r="C17" s="20" t="s">
        <v>35</v>
      </c>
      <c r="D17" s="20" t="s">
        <v>36</v>
      </c>
      <c r="E17" s="21"/>
      <c r="F17" s="52">
        <v>0</v>
      </c>
    </row>
    <row r="18" spans="1:6" x14ac:dyDescent="0.25">
      <c r="A18" s="20" t="s">
        <v>151</v>
      </c>
      <c r="B18" s="20" t="s">
        <v>141</v>
      </c>
      <c r="C18" s="20" t="s">
        <v>35</v>
      </c>
      <c r="D18" s="20" t="s">
        <v>36</v>
      </c>
      <c r="E18" s="21"/>
      <c r="F18" s="52">
        <v>0</v>
      </c>
    </row>
    <row r="19" spans="1:6" x14ac:dyDescent="0.25">
      <c r="A19" s="20" t="s">
        <v>152</v>
      </c>
      <c r="B19" s="20" t="s">
        <v>142</v>
      </c>
      <c r="C19" s="20" t="s">
        <v>35</v>
      </c>
      <c r="D19" s="20" t="s">
        <v>36</v>
      </c>
      <c r="E19" s="21"/>
      <c r="F19" s="52">
        <v>0</v>
      </c>
    </row>
    <row r="20" spans="1:6" x14ac:dyDescent="0.25">
      <c r="A20" s="20" t="s">
        <v>153</v>
      </c>
      <c r="B20" s="20" t="s">
        <v>143</v>
      </c>
      <c r="C20" s="20" t="s">
        <v>35</v>
      </c>
      <c r="D20" s="20" t="s">
        <v>36</v>
      </c>
      <c r="E20" s="21"/>
      <c r="F20" s="52">
        <v>0</v>
      </c>
    </row>
    <row r="21" spans="1:6" x14ac:dyDescent="0.25">
      <c r="A21" s="20" t="s">
        <v>154</v>
      </c>
      <c r="B21" s="20" t="s">
        <v>144</v>
      </c>
      <c r="C21" s="20" t="s">
        <v>35</v>
      </c>
      <c r="D21" s="20" t="s">
        <v>36</v>
      </c>
      <c r="E21" s="21"/>
      <c r="F21" s="52">
        <v>0</v>
      </c>
    </row>
    <row r="22" spans="1:6" x14ac:dyDescent="0.25">
      <c r="A22" s="20"/>
      <c r="B22" s="20"/>
      <c r="C22" s="20"/>
      <c r="D22" s="20"/>
      <c r="E22" s="21"/>
      <c r="F22" s="22"/>
    </row>
    <row r="23" spans="1:6" x14ac:dyDescent="0.25">
      <c r="A23" s="20"/>
      <c r="B23" s="20"/>
      <c r="C23" s="20"/>
      <c r="D23" s="20"/>
      <c r="E23" s="21"/>
      <c r="F23" s="22"/>
    </row>
    <row r="24" spans="1:6" ht="15.75" thickBot="1" x14ac:dyDescent="0.3">
      <c r="A24" s="23"/>
      <c r="B24" s="23"/>
      <c r="C24" s="23"/>
      <c r="D24" s="23"/>
      <c r="E24" s="23"/>
      <c r="F24" s="24">
        <f>SUM(F5:F23)</f>
        <v>0</v>
      </c>
    </row>
    <row r="25" spans="1:6" ht="15.75" thickTop="1" x14ac:dyDescent="0.25"/>
  </sheetData>
  <sheetProtection algorithmName="SHA-512" hashValue="XG89mwTu+TbrPUxGwPdICDyVEciemGa8C34aa5KWxmt6/rJ6QxGkoH06+f+53YzhydIRVSSRc41t5E7+VlP8RQ==" saltValue="/tIavvvtCCtaX57ZdRhVjA==" spinCount="100000" sheet="1" objects="1" scenarios="1"/>
  <mergeCells count="1">
    <mergeCell ref="A1:F2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DCEE-3FA3-4730-8DFB-721BF7D43ABC}">
  <dimension ref="A2:B12"/>
  <sheetViews>
    <sheetView showGridLines="0" workbookViewId="0">
      <selection activeCell="E11" sqref="E11"/>
    </sheetView>
  </sheetViews>
  <sheetFormatPr defaultRowHeight="15" x14ac:dyDescent="0.25"/>
  <cols>
    <col min="1" max="1" width="110.5703125" bestFit="1" customWidth="1"/>
    <col min="2" max="2" width="31.7109375" customWidth="1"/>
  </cols>
  <sheetData>
    <row r="2" spans="1:2" x14ac:dyDescent="0.25">
      <c r="A2" s="1" t="s">
        <v>0</v>
      </c>
    </row>
    <row r="3" spans="1:2" x14ac:dyDescent="0.25">
      <c r="A3" t="s">
        <v>157</v>
      </c>
    </row>
    <row r="6" spans="1:2" x14ac:dyDescent="0.25">
      <c r="A6" t="s">
        <v>1</v>
      </c>
      <c r="B6" t="s">
        <v>2</v>
      </c>
    </row>
    <row r="8" spans="1:2" x14ac:dyDescent="0.25">
      <c r="A8" t="s">
        <v>159</v>
      </c>
      <c r="B8" s="4">
        <f>Storingsonderhoud!C22</f>
        <v>0</v>
      </c>
    </row>
    <row r="9" spans="1:2" x14ac:dyDescent="0.25">
      <c r="A9" t="s">
        <v>3</v>
      </c>
      <c r="B9" s="4">
        <f>'Opsomming J.O. Paniek en Nood'!F42</f>
        <v>0</v>
      </c>
    </row>
    <row r="10" spans="1:2" x14ac:dyDescent="0.25">
      <c r="A10" t="s">
        <v>114</v>
      </c>
      <c r="B10" s="4">
        <f>'J.O. marktkasten'!F24</f>
        <v>0</v>
      </c>
    </row>
    <row r="11" spans="1:2" ht="15.75" thickBot="1" x14ac:dyDescent="0.3">
      <c r="B11" s="5"/>
    </row>
    <row r="12" spans="1:2" ht="15.75" thickTop="1" x14ac:dyDescent="0.25">
      <c r="A12" t="s">
        <v>4</v>
      </c>
      <c r="B12" s="53">
        <f>B8+B9+B10</f>
        <v>0</v>
      </c>
    </row>
  </sheetData>
  <sheetProtection algorithmName="SHA-512" hashValue="KH/5Wmn6QW3h6c1yNBHI+UkS7J5rM2+pXrKmyN2pLy3AqAh3U9sG22p6Bd0VbjMLQpBgFPQOMw5OP7mWlRRUEg==" saltValue="XV8vhYmLVyg7GXQVgWh/Mg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7C05816218F4F854376350EA91B6E" ma:contentTypeVersion="26" ma:contentTypeDescription="Een nieuw document maken." ma:contentTypeScope="" ma:versionID="1b993a4dd5ff93277ad45888b5ef965b">
  <xsd:schema xmlns:xsd="http://www.w3.org/2001/XMLSchema" xmlns:xs="http://www.w3.org/2001/XMLSchema" xmlns:p="http://schemas.microsoft.com/office/2006/metadata/properties" xmlns:ns1="http://schemas.microsoft.com/sharepoint/v3" xmlns:ns2="f285d825-37a3-42a4-ba3d-1be55e4373b7" xmlns:ns3="4a1e2251-2e8a-4728-aa96-9ed6b6b829c2" targetNamespace="http://schemas.microsoft.com/office/2006/metadata/properties" ma:root="true" ma:fieldsID="5deeabdbcab89aca03b0bf604a6ad5e8" ns1:_="" ns2:_="" ns3:_="">
    <xsd:import namespace="http://schemas.microsoft.com/sharepoint/v3"/>
    <xsd:import namespace="f285d825-37a3-42a4-ba3d-1be55e4373b7"/>
    <xsd:import namespace="4a1e2251-2e8a-4728-aa96-9ed6b6b829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Nummer_x002d_Volgorde" minOccurs="0"/>
                <xsd:element ref="ns2:Dataset" minOccurs="0"/>
                <xsd:element ref="ns2:Catogorien" minOccurs="0"/>
                <xsd:element ref="ns2:Projectleide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5d825-37a3-42a4-ba3d-1be55e437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bde4269-7c0f-42d6-b455-ed60271de2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mer_x002d_Volgorde" ma:index="23" nillable="true" ma:displayName="Nummer - Volgorde" ma:format="Dropdown" ma:internalName="Nummer_x002d_Volgorde" ma:percentage="FALSE">
      <xsd:simpleType>
        <xsd:restriction base="dms:Number"/>
      </xsd:simpleType>
    </xsd:element>
    <xsd:element name="Dataset" ma:index="24" nillable="true" ma:displayName="Dataset" ma:format="Dropdown" ma:internalName="Dataset">
      <xsd:simpleType>
        <xsd:restriction base="dms:Choice">
          <xsd:enumeration value="Ja"/>
          <xsd:enumeration value="Nee"/>
          <xsd:enumeration value="Keuze 3"/>
        </xsd:restriction>
      </xsd:simpleType>
    </xsd:element>
    <xsd:element name="Catogorien" ma:index="25" nillable="true" ma:displayName="Catogorien" ma:format="Dropdown" ma:internalName="Catogorien">
      <xsd:simpleType>
        <xsd:restriction base="dms:Choice">
          <xsd:enumeration value="Keuze 1"/>
          <xsd:enumeration value="Keuze 2"/>
          <xsd:enumeration value="Keuze 3"/>
        </xsd:restriction>
      </xsd:simpleType>
    </xsd:element>
    <xsd:element name="Projectleider" ma:index="26" nillable="true" ma:displayName="Projectleider" ma:format="Dropdown" ma:list="UserInfo" ma:SharePointGroup="0" ma:internalName="Projectleid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e2251-2e8a-4728-aa96-9ed6b6b829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16875a3-4138-47bd-9d34-878cd7da1f72}" ma:internalName="TaxCatchAll" ma:showField="CatchAllData" ma:web="4a1e2251-2e8a-4728-aa96-9ed6b6b829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leider xmlns="f285d825-37a3-42a4-ba3d-1be55e4373b7">
      <UserInfo>
        <DisplayName/>
        <AccountId xsi:nil="true"/>
        <AccountType/>
      </UserInfo>
    </Projectleider>
    <Dataset xmlns="f285d825-37a3-42a4-ba3d-1be55e4373b7" xsi:nil="true"/>
    <TaxCatchAll xmlns="4a1e2251-2e8a-4728-aa96-9ed6b6b829c2" xsi:nil="true"/>
    <Nummer_x002d_Volgorde xmlns="f285d825-37a3-42a4-ba3d-1be55e4373b7" xsi:nil="true"/>
    <lcf76f155ced4ddcb4097134ff3c332f xmlns="f285d825-37a3-42a4-ba3d-1be55e4373b7">
      <Terms xmlns="http://schemas.microsoft.com/office/infopath/2007/PartnerControls"/>
    </lcf76f155ced4ddcb4097134ff3c332f>
    <Catogorien xmlns="f285d825-37a3-42a4-ba3d-1be55e4373b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E6DDAB-7E10-429C-B732-730A95F84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285d825-37a3-42a4-ba3d-1be55e4373b7"/>
    <ds:schemaRef ds:uri="4a1e2251-2e8a-4728-aa96-9ed6b6b82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0276BC-D5BF-4B72-91E6-1E9D0942086C}">
  <ds:schemaRefs>
    <ds:schemaRef ds:uri="http://schemas.microsoft.com/office/2006/metadata/properties"/>
    <ds:schemaRef ds:uri="http://schemas.microsoft.com/office/infopath/2007/PartnerControls"/>
    <ds:schemaRef ds:uri="f285d825-37a3-42a4-ba3d-1be55e4373b7"/>
    <ds:schemaRef ds:uri="4a1e2251-2e8a-4728-aa96-9ed6b6b829c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88FE941-82A5-4A62-8EAF-C03089B044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Storingsonderhoud</vt:lpstr>
      <vt:lpstr>J.O. Paniek en noodverlichting</vt:lpstr>
      <vt:lpstr>Opsomming J.O. Paniek en Nood</vt:lpstr>
      <vt:lpstr>J.O. marktkasten</vt:lpstr>
      <vt:lpstr>Totalen afprijzingen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Joris Lambregts</dc:creator>
  <cp:keywords/>
  <dc:description/>
  <cp:lastModifiedBy>Ronald van der Heiden</cp:lastModifiedBy>
  <cp:revision/>
  <dcterms:created xsi:type="dcterms:W3CDTF">2025-12-16T12:46:12Z</dcterms:created>
  <dcterms:modified xsi:type="dcterms:W3CDTF">2026-01-27T14:05:37Z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0x0101008C77C05816218F4F854376350EA91B6E</vt:lpwstr>
  </property>
  <property fmtid="{D5CDD505-2E9C-101B-9397-08002B2CF9AE}" pid="3" name="MediaServiceImageTags">
    <vt:lpwstr/>
  </property>
</Properties>
</file>