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89_JO_Calamiteiten en piket\06. Aanbestedingsdocumenten\Publicatie\"/>
    </mc:Choice>
  </mc:AlternateContent>
  <xr:revisionPtr revIDLastSave="0" documentId="13_ncr:1_{A2A57E05-1D51-439C-BCD6-6C742E1F4A24}" xr6:coauthVersionLast="47" xr6:coauthVersionMax="47" xr10:uidLastSave="{00000000-0000-0000-0000-000000000000}"/>
  <bookViews>
    <workbookView xWindow="-1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opdrachtnemer'!$A$1:$J$42</definedName>
    <definedName name="_xlnm.Print_Area" localSheetId="2">'logboek opdrachtnemer'!$A$1:$BO$42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3" i="31" l="1"/>
  <c r="M34" i="31"/>
  <c r="L33" i="31"/>
  <c r="L34" i="31"/>
  <c r="F33" i="31"/>
  <c r="F34" i="31"/>
  <c r="E33" i="31"/>
  <c r="E34" i="31"/>
  <c r="D33" i="31"/>
  <c r="D34" i="31"/>
  <c r="C33" i="31"/>
  <c r="C34" i="31"/>
  <c r="M24" i="21"/>
  <c r="M25" i="21"/>
  <c r="M26" i="21"/>
  <c r="M27" i="21"/>
  <c r="M28" i="21"/>
  <c r="M29" i="21"/>
  <c r="M30" i="21"/>
  <c r="M31" i="21"/>
  <c r="M32" i="21"/>
  <c r="M33" i="21"/>
  <c r="M23" i="21"/>
  <c r="K24" i="21"/>
  <c r="K25" i="21"/>
  <c r="K26" i="21"/>
  <c r="K27" i="21"/>
  <c r="K28" i="21"/>
  <c r="K29" i="21"/>
  <c r="K30" i="21"/>
  <c r="K31" i="21"/>
  <c r="K32" i="21"/>
  <c r="K33" i="21"/>
  <c r="K23" i="21"/>
  <c r="I24" i="21"/>
  <c r="I25" i="21"/>
  <c r="I26" i="21"/>
  <c r="I27" i="21"/>
  <c r="I28" i="21"/>
  <c r="I29" i="21"/>
  <c r="I30" i="21"/>
  <c r="I31" i="21"/>
  <c r="I32" i="21"/>
  <c r="I33" i="21"/>
  <c r="I23" i="21"/>
  <c r="G24" i="21"/>
  <c r="G25" i="21"/>
  <c r="G26" i="21"/>
  <c r="G27" i="21"/>
  <c r="G28" i="21"/>
  <c r="G29" i="21"/>
  <c r="G30" i="21"/>
  <c r="G31" i="21"/>
  <c r="G32" i="21"/>
  <c r="G33" i="21"/>
  <c r="G23" i="21"/>
  <c r="F10" i="21" l="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BB32" i="31"/>
  <c r="BB31" i="31"/>
  <c r="BB30" i="31"/>
  <c r="AO30" i="31" s="1"/>
  <c r="BB29" i="31"/>
  <c r="AO29" i="31" s="1"/>
  <c r="BB28" i="31"/>
  <c r="AO28" i="31" s="1"/>
  <c r="BB27" i="31"/>
  <c r="BB26" i="31"/>
  <c r="BB25" i="31"/>
  <c r="BB24" i="31"/>
  <c r="BB23" i="31"/>
  <c r="AO23" i="31" s="1"/>
  <c r="BB11" i="31"/>
  <c r="BB12" i="31"/>
  <c r="BB13" i="31"/>
  <c r="BB14" i="31"/>
  <c r="BB15" i="3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40" i="31"/>
  <c r="M58" i="31"/>
  <c r="M57" i="31"/>
  <c r="M56" i="31"/>
  <c r="M55" i="31"/>
  <c r="M54" i="31"/>
  <c r="M50" i="31"/>
  <c r="M49" i="31"/>
  <c r="M48" i="31"/>
  <c r="M47" i="31"/>
  <c r="M46" i="31"/>
  <c r="AA58" i="31"/>
  <c r="AA57" i="31"/>
  <c r="AA56" i="31"/>
  <c r="AA55" i="31"/>
  <c r="AA54" i="31"/>
  <c r="AO58" i="31"/>
  <c r="AO57" i="31"/>
  <c r="AO56" i="31"/>
  <c r="AO55" i="31"/>
  <c r="AO54" i="31"/>
  <c r="BC58" i="31"/>
  <c r="BC57" i="31"/>
  <c r="BC56" i="31"/>
  <c r="BC55" i="31"/>
  <c r="BC54" i="31"/>
  <c r="BC50" i="31"/>
  <c r="BC49" i="31"/>
  <c r="BC48" i="31"/>
  <c r="BC47" i="31"/>
  <c r="BC46" i="31"/>
  <c r="AO50" i="31"/>
  <c r="AO49" i="31"/>
  <c r="AO48" i="31"/>
  <c r="AO47" i="31"/>
  <c r="AO46" i="31"/>
  <c r="AA50" i="31"/>
  <c r="AA49" i="31"/>
  <c r="AA48" i="31"/>
  <c r="AA47" i="31"/>
  <c r="AA46" i="31"/>
  <c r="BC42" i="31"/>
  <c r="BC41" i="31"/>
  <c r="BC40" i="31"/>
  <c r="BC39" i="31"/>
  <c r="BC38" i="31"/>
  <c r="AO42" i="31"/>
  <c r="AO41" i="31"/>
  <c r="AO40" i="31"/>
  <c r="AO39" i="31"/>
  <c r="AO38" i="31"/>
  <c r="AA42" i="31"/>
  <c r="AA41" i="31"/>
  <c r="AA40" i="31"/>
  <c r="AA39" i="31"/>
  <c r="AA38" i="31"/>
  <c r="M42" i="31"/>
  <c r="M41" i="31"/>
  <c r="M39" i="31"/>
  <c r="M38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BC30" i="31"/>
  <c r="BC29" i="31"/>
  <c r="BC28" i="31"/>
  <c r="BC27" i="31"/>
  <c r="BC26" i="31"/>
  <c r="BC25" i="31"/>
  <c r="BC24" i="31"/>
  <c r="BC23" i="31"/>
  <c r="L32" i="31"/>
  <c r="L31" i="31"/>
  <c r="L30" i="31"/>
  <c r="L29" i="31"/>
  <c r="L28" i="31"/>
  <c r="L27" i="31"/>
  <c r="L26" i="31"/>
  <c r="L25" i="31"/>
  <c r="L24" i="31"/>
  <c r="L23" i="31"/>
  <c r="BC19" i="31"/>
  <c r="BC18" i="31"/>
  <c r="BC17" i="31"/>
  <c r="BC16" i="31"/>
  <c r="BC15" i="31"/>
  <c r="BC14" i="31"/>
  <c r="BC13" i="31"/>
  <c r="BC12" i="31"/>
  <c r="BC11" i="31"/>
  <c r="BC10" i="31"/>
  <c r="AO27" i="31" l="1"/>
  <c r="AO24" i="31"/>
  <c r="AO25" i="31"/>
  <c r="AO11" i="31"/>
  <c r="AA11" i="31" s="1"/>
  <c r="AO26" i="31"/>
  <c r="AA26" i="31" s="1"/>
  <c r="AO18" i="31"/>
  <c r="AA30" i="31"/>
  <c r="AO16" i="31"/>
  <c r="AA16" i="31" s="1"/>
  <c r="AO15" i="31"/>
  <c r="AA15" i="31" s="1"/>
  <c r="AO32" i="31"/>
  <c r="AA32" i="31" s="1"/>
  <c r="AA28" i="31"/>
  <c r="AO17" i="31"/>
  <c r="AA17" i="31" s="1"/>
  <c r="AO31" i="31"/>
  <c r="AA31" i="31" s="1"/>
  <c r="AO14" i="31"/>
  <c r="AA14" i="31" s="1"/>
  <c r="AO13" i="31"/>
  <c r="AO19" i="31"/>
  <c r="AA19" i="31" s="1"/>
  <c r="AA24" i="31"/>
  <c r="AO12" i="31"/>
  <c r="AA12" i="31" s="1"/>
  <c r="AA23" i="31"/>
  <c r="AA25" i="31"/>
  <c r="AA29" i="31"/>
  <c r="AA27" i="31"/>
  <c r="AA18" i="31"/>
  <c r="AA13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C8" i="36" l="1"/>
  <c r="D12" i="42" l="1"/>
  <c r="D10" i="42"/>
  <c r="D8" i="42"/>
  <c r="C21" i="36"/>
  <c r="C21" i="31"/>
  <c r="C8" i="31"/>
  <c r="C21" i="24"/>
  <c r="C8" i="24"/>
  <c r="M16" i="21"/>
  <c r="M15" i="21"/>
  <c r="M14" i="21"/>
  <c r="K16" i="21"/>
  <c r="K15" i="21"/>
  <c r="K14" i="21"/>
  <c r="I15" i="21"/>
  <c r="I16" i="21"/>
  <c r="I14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2" i="31" l="1"/>
  <c r="AV44" i="31"/>
  <c r="AV36" i="31"/>
  <c r="R44" i="31"/>
  <c r="R36" i="31"/>
  <c r="R52" i="31"/>
  <c r="AH52" i="31"/>
  <c r="AH44" i="31"/>
  <c r="AH36" i="31"/>
  <c r="BJ52" i="31"/>
  <c r="BJ44" i="31"/>
  <c r="BJ36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<sst xmlns="http://schemas.openxmlformats.org/spreadsheetml/2006/main" count="784" uniqueCount="234">
  <si>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</si>
  <si>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</si>
  <si>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</si>
  <si>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</si>
  <si>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</si>
  <si>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</si>
  <si>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</si>
  <si>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</si>
  <si>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</si>
  <si>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</si>
  <si>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</si>
  <si>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</si>
  <si>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</si>
  <si>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</si>
  <si>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</si>
  <si>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</si>
  <si>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</si>
  <si>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</si>
  <si>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</si>
  <si>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</si>
  <si>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</si>
  <si>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</si>
  <si>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</si>
  <si>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</si>
  <si>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</si>
  <si>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</si>
  <si>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</si>
  <si>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</si>
  <si>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</si>
  <si>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</si>
  <si>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</si>
  <si>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</si>
  <si>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</si>
  <si>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</si>
  <si>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</si>
  <si>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</si>
  <si>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</si>
  <si>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</si>
  <si>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</si>
  <si>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</si>
  <si>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</si>
  <si>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</si>
  <si>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</si>
  <si>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</si>
  <si>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</si>
  <si>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</si>
  <si>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</si>
  <si>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</si>
  <si>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</si>
  <si>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</si>
  <si>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</si>
  <si>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</si>
  <si>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</si>
  <si>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</si>
  <si>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</si>
  <si>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</si>
  <si>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</si>
  <si>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</si>
  <si>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</si>
  <si>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</si>
  <si>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</si>
  <si>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</si>
  <si>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</si>
  <si>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</si>
  <si>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</si>
  <si>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</si>
  <si>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</si>
  <si>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</si>
  <si>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</si>
  <si>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</si>
  <si>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</si>
  <si>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</si>
  <si>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</si>
  <si>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</si>
  <si>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</si>
  <si>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</si>
  <si>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</si>
  <si>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</si>
  <si>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</si>
  <si>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</si>
  <si>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</si>
  <si>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</si>
  <si>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</si>
  <si>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</si>
  <si>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</si>
  <si>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</si>
  <si>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</si>
  <si>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</si>
  <si>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</si>
  <si>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</si>
  <si>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</si>
  <si>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</si>
  <si>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</si>
  <si>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</si>
  <si>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</si>
  <si>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</si>
  <si>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</si>
  <si>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</si>
  <si>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</si>
  <si>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</si>
  <si>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</si>
  <si>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</si>
  <si>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</si>
  <si>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</si>
  <si>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</si>
  <si>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</si>
  <si>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</si>
  <si>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</si>
  <si>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</si>
  <si>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</si>
  <si>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</si>
  <si>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</si>
  <si>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</si>
  <si>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</si>
  <si>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</si>
  <si>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</si>
  <si>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</si>
  <si>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</si>
  <si>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</si>
  <si>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</si>
  <si>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</si>
  <si>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</si>
  <si>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</si>
  <si>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</si>
  <si>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</si>
  <si>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</si>
  <si>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</si>
  <si>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</si>
  <si>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</si>
  <si>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</si>
  <si>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</si>
  <si>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</si>
  <si>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</si>
  <si>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</si>
  <si>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</si>
  <si>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</si>
  <si>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</si>
  <si>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</si>
  <si>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</si>
  <si>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</si>
  <si>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</si>
  <si>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</si>
  <si>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</si>
  <si>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</si>
  <si>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</si>
  <si>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</si>
  <si>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</si>
  <si>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</si>
  <si>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</si>
  <si>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</si>
  <si>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</si>
  <si>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</si>
  <si>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</si>
  <si>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</si>
  <si>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</si>
  <si>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</si>
  <si>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</si>
  <si>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</si>
  <si>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</si>
  <si>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</si>
  <si>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</si>
  <si>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</si>
  <si>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</si>
  <si>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</si>
  <si>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</si>
  <si>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</si>
  <si>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</si>
  <si>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</si>
  <si>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</si>
  <si>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</si>
  <si>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</si>
  <si>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</si>
  <si>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</si>
  <si>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</si>
  <si>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</si>
  <si>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</si>
  <si>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</si>
  <si>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</si>
  <si>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</si>
  <si>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</si>
  <si>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</si>
  <si>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</si>
  <si>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</si>
  <si>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</si>
  <si>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</si>
  <si>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</si>
  <si>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</si>
  <si>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</si>
  <si>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</si>
  <si>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</si>
  <si>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</si>
  <si>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</si>
  <si>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</si>
  <si>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</si>
  <si>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</si>
  <si>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</si>
  <si>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</si>
  <si>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</si>
  <si>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</si>
  <si>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</si>
  <si>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</si>
  <si>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</si>
  <si>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</si>
  <si>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</si>
  <si>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</si>
  <si>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</si>
  <si>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</si>
  <si>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</si>
  <si>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</si>
  <si>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</si>
  <si>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</si>
  <si>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</si>
  <si>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</si>
  <si>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</si>
  <si>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</si>
  <si>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</si>
  <si>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</si>
  <si>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</si>
  <si>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</si>
  <si>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</si>
  <si>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</si>
  <si>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</si>
  <si>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</si>
  <si>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</si>
  <si>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</si>
  <si>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</si>
  <si>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</si>
  <si>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</si>
  <si>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</si>
  <si>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</si>
  <si>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</si>
  <si>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</si>
  <si>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</si>
  <si>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Wegdekreiniging en calamiteitenbestrijding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</si>
</sst>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73" formatCode="0.0;\-0.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5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166" fontId="18" fillId="6" borderId="7" xfId="0" applyNumberFormat="1" applyFont="1" applyFill="1" applyBorder="1" applyAlignment="1" applyProtection="1">
      <alignment horizontal="center" vertical="center" wrapText="1"/>
      <protection locked="0"/>
    </xf>
    <xf numFmtId="166" fontId="18" fillId="6" borderId="8" xfId="0" applyNumberFormat="1" applyFont="1" applyFill="1" applyBorder="1" applyAlignment="1" applyProtection="1">
      <alignment horizontal="center" vertical="center" wrapText="1"/>
      <protection locked="0"/>
    </xf>
    <xf numFmtId="166" fontId="18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>
      <alignment vertical="top"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173" fontId="12" fillId="0" borderId="26" xfId="2" applyNumberFormat="1" applyFont="1" applyBorder="1" applyAlignment="1" applyProtection="1">
      <alignment horizontal="center"/>
    </xf>
    <xf numFmtId="173" fontId="12" fillId="0" borderId="18" xfId="2" applyNumberFormat="1" applyFont="1" applyBorder="1" applyAlignment="1" applyProtection="1">
      <alignment horizontal="center"/>
    </xf>
    <xf numFmtId="173" fontId="5" fillId="0" borderId="20" xfId="0" applyNumberFormat="1" applyFont="1" applyBorder="1" applyAlignment="1">
      <alignment horizontal="center" wrapText="1"/>
    </xf>
    <xf numFmtId="173" fontId="5" fillId="0" borderId="29" xfId="0" applyNumberFormat="1" applyFont="1" applyBorder="1" applyAlignment="1">
      <alignment horizontal="center" wrapText="1"/>
    </xf>
    <xf numFmtId="173" fontId="5" fillId="0" borderId="27" xfId="0" applyNumberFormat="1" applyFont="1" applyBorder="1" applyAlignment="1">
      <alignment horizontal="center" wrapText="1"/>
    </xf>
    <xf numFmtId="173" fontId="5" fillId="0" borderId="35" xfId="0" applyNumberFormat="1" applyFont="1" applyBorder="1" applyAlignment="1">
      <alignment horizontal="center" wrapText="1"/>
    </xf>
    <xf numFmtId="0" fontId="18" fillId="6" borderId="39" xfId="0" applyFont="1" applyFill="1" applyBorder="1" applyAlignment="1" applyProtection="1">
      <alignment horizontal="left" vertical="center" wrapText="1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/>
    </xf>
    <xf numFmtId="0" fontId="30" fillId="0" borderId="77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C1" sqref="C1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6.7265625" bestFit="1" customWidth="1"/>
    <col min="15" max="15" width="16" style="126" customWidth="1"/>
    <col min="16" max="16" width="27.7265625" style="126" customWidth="1"/>
    <col min="17" max="17" width="16.7265625" style="126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1" t="s">
        <v>233</v>
      </c>
    </row>
    <row r="2" spans="3:21" s="3" customFormat="1" ht="15" customHeight="1">
      <c r="C2" s="2" t="s">
        <v>125</v>
      </c>
      <c r="D2" s="2" t="s">
        <v>126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100</v>
      </c>
      <c r="D4" s="291" t="s">
        <v>101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450" t="str">
        <f>IF('invulblad opdrachtnemer'!D36="","",'invulblad opdrachtnemer'!D36)</f>
        <v/>
      </c>
      <c r="N6" s="11"/>
      <c r="R6" s="82"/>
      <c r="T6" s="4"/>
      <c r="U6" s="4"/>
    </row>
    <row r="7" spans="3:21" s="3" customFormat="1" ht="15" customHeight="1"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11"/>
      <c r="R7" s="82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2"/>
      <c r="T8" s="4"/>
      <c r="U8" s="4"/>
    </row>
    <row r="9" spans="3:21" s="3" customFormat="1" ht="22" customHeight="1">
      <c r="C9" s="84" t="s">
        <v>9</v>
      </c>
      <c r="D9" s="29">
        <f>$N$18+$N$35</f>
        <v>0</v>
      </c>
      <c r="E9"/>
      <c r="F9" s="129"/>
      <c r="G9" s="14"/>
      <c r="H9" s="14"/>
      <c r="I9" s="14"/>
      <c r="J9" s="14"/>
      <c r="K9" s="14"/>
      <c r="L9" s="14"/>
      <c r="M9" s="14"/>
      <c r="N9" s="14"/>
      <c r="R9" s="82"/>
      <c r="T9" s="4"/>
      <c r="U9" s="4"/>
    </row>
    <row r="10" spans="3:21" s="3" customFormat="1" ht="22" customHeight="1" thickBot="1">
      <c r="C10" s="85" t="s">
        <v>41</v>
      </c>
      <c r="D10" s="28">
        <f>N19+N36</f>
        <v>60000</v>
      </c>
      <c r="E10"/>
      <c r="F10" s="14">
        <f>60/175</f>
        <v>0.34285714285714286</v>
      </c>
      <c r="G10" s="14"/>
      <c r="H10" s="14"/>
      <c r="I10" s="14"/>
      <c r="J10" s="14"/>
      <c r="K10" s="14"/>
      <c r="L10" s="14"/>
      <c r="M10" s="14"/>
      <c r="N10" s="14"/>
      <c r="R10" s="82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2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86" t="s">
        <v>37</v>
      </c>
      <c r="G12" s="128">
        <v>1</v>
      </c>
      <c r="H12" s="86" t="s">
        <v>37</v>
      </c>
      <c r="I12" s="128">
        <v>2</v>
      </c>
      <c r="J12" s="86" t="s">
        <v>37</v>
      </c>
      <c r="K12" s="128">
        <v>3</v>
      </c>
      <c r="L12" s="86" t="s">
        <v>37</v>
      </c>
      <c r="M12" s="128">
        <v>4</v>
      </c>
      <c r="N12" s="87"/>
      <c r="P12" s="297" t="s">
        <v>104</v>
      </c>
      <c r="Q12" s="298"/>
      <c r="R12" s="298"/>
      <c r="S12" s="299"/>
    </row>
    <row r="13" spans="3:21" s="5" customFormat="1" ht="32.15" customHeight="1" thickBot="1">
      <c r="C13" s="88" t="s">
        <v>13</v>
      </c>
      <c r="D13" s="89" t="s">
        <v>30</v>
      </c>
      <c r="E13" s="90" t="s">
        <v>0</v>
      </c>
      <c r="F13" s="91" t="s">
        <v>1</v>
      </c>
      <c r="G13" s="92" t="s">
        <v>86</v>
      </c>
      <c r="H13" s="91" t="s">
        <v>1</v>
      </c>
      <c r="I13" s="92" t="s">
        <v>86</v>
      </c>
      <c r="J13" s="91" t="s">
        <v>1</v>
      </c>
      <c r="K13" s="92" t="s">
        <v>86</v>
      </c>
      <c r="L13" s="91" t="s">
        <v>1</v>
      </c>
      <c r="M13" s="92" t="s">
        <v>86</v>
      </c>
      <c r="N13" s="261" t="s">
        <v>33</v>
      </c>
      <c r="P13" s="309" t="s">
        <v>105</v>
      </c>
      <c r="Q13" s="310" t="s">
        <v>106</v>
      </c>
      <c r="R13" s="310" t="s">
        <v>107</v>
      </c>
      <c r="S13" s="311" t="s">
        <v>108</v>
      </c>
    </row>
    <row r="14" spans="3:21" s="3" customFormat="1" ht="15.65" customHeight="1">
      <c r="C14" s="93" t="s">
        <v>38</v>
      </c>
      <c r="D14" s="94" t="s">
        <v>34</v>
      </c>
      <c r="E14" s="95">
        <v>10</v>
      </c>
      <c r="F14" s="96">
        <f t="shared" ref="F14:F16" si="0">IFERROR(($E14*G14),0)</f>
        <v>0</v>
      </c>
      <c r="G14" s="446">
        <f>SUMIFS('invulblad opdrachtnemer'!G$10:G$19,'invulblad opdrachtnemer'!$D$10:$D$19,'gunningscriterium SEB'!$C14,'invulblad opdrachtnemer'!$E$10:$E$19,'gunningscriterium SEB'!$D14)</f>
        <v>0</v>
      </c>
      <c r="H14" s="97">
        <f t="shared" ref="H14:H16" si="1">IFERROR(($E14*I14),0)</f>
        <v>0</v>
      </c>
      <c r="I14" s="446">
        <f>SUMIFS('invulblad opdrachtnemer'!H$10:H$19,'invulblad opdrachtnemer'!$D$10:$D$19,'gunningscriterium SEB'!$C14,'invulblad opdrachtnemer'!$E$10:$E$19,'gunningscriterium SEB'!$D14)</f>
        <v>0</v>
      </c>
      <c r="J14" s="97">
        <f t="shared" ref="J14:J16" si="2">IFERROR(($E14*K14),0)</f>
        <v>0</v>
      </c>
      <c r="K14" s="446">
        <f>SUMIFS('invulblad opdrachtnemer'!I$10:I$19,'invulblad opdrachtnemer'!$D$10:$D$19,'gunningscriterium SEB'!$C14,'invulblad opdrachtnemer'!$E$10:$E$19,'gunningscriterium SEB'!$D14)</f>
        <v>0</v>
      </c>
      <c r="L14" s="97">
        <f t="shared" ref="L14:L16" si="3">IFERROR(($E14*M14),0)</f>
        <v>0</v>
      </c>
      <c r="M14" s="446">
        <f>SUMIFS('invulblad opdrachtnemer'!J$10:J$19,'invulblad opdrachtnemer'!$D$10:$D$19,'gunningscriterium SEB'!$C14,'invulblad opdrachtnemer'!$E$10:$E$19,'gunningscriterium SEB'!$D14)</f>
        <v>0</v>
      </c>
      <c r="N14" s="98"/>
      <c r="P14" s="312" t="s">
        <v>109</v>
      </c>
      <c r="Q14" s="387" t="s">
        <v>110</v>
      </c>
      <c r="R14" s="313" t="s">
        <v>111</v>
      </c>
      <c r="S14" s="314" t="s">
        <v>111</v>
      </c>
    </row>
    <row r="15" spans="3:21" s="3" customFormat="1">
      <c r="C15" s="99" t="s">
        <v>38</v>
      </c>
      <c r="D15" s="118" t="s">
        <v>35</v>
      </c>
      <c r="E15" s="300">
        <v>10</v>
      </c>
      <c r="F15" s="301">
        <f t="shared" si="0"/>
        <v>0</v>
      </c>
      <c r="G15" s="445">
        <f>SUMIFS('invulblad opdrachtnemer'!G$10:G$19,'invulblad opdrachtnemer'!$D$10:$D$19,'gunningscriterium SEB'!$C15,'invulblad opdrachtnemer'!$E$10:$E$19,'gunningscriterium SEB'!$D15)</f>
        <v>0</v>
      </c>
      <c r="H15" s="302">
        <f t="shared" si="1"/>
        <v>0</v>
      </c>
      <c r="I15" s="445">
        <f>SUMIFS('invulblad opdrachtnemer'!H$10:H$19,'invulblad opdrachtnemer'!$D$10:$D$19,'gunningscriterium SEB'!$C15,'invulblad opdrachtnemer'!$E$10:$E$19,'gunningscriterium SEB'!$D15)</f>
        <v>0</v>
      </c>
      <c r="J15" s="302">
        <f t="shared" si="2"/>
        <v>0</v>
      </c>
      <c r="K15" s="445">
        <f>SUMIFS('invulblad opdrachtnemer'!I$10:I$19,'invulblad opdrachtnemer'!$D$10:$D$19,'gunningscriterium SEB'!$C15,'invulblad opdrachtnemer'!$E$10:$E$19,'gunningscriterium SEB'!$D15)</f>
        <v>0</v>
      </c>
      <c r="L15" s="302">
        <f t="shared" si="3"/>
        <v>0</v>
      </c>
      <c r="M15" s="444">
        <f>SUMIFS('invulblad opdrachtnemer'!J$10:J$19,'invulblad opdrachtnemer'!$D$10:$D$19,'gunningscriterium SEB'!$C15,'invulblad opdrachtnemer'!$E$10:$E$19,'gunningscriterium SEB'!$D15)</f>
        <v>0</v>
      </c>
      <c r="N15" s="98"/>
      <c r="P15" s="312" t="s">
        <v>112</v>
      </c>
      <c r="Q15" s="387"/>
      <c r="R15" s="387" t="s">
        <v>113</v>
      </c>
      <c r="S15" s="389"/>
    </row>
    <row r="16" spans="3:21" s="3" customFormat="1" ht="15" thickBot="1">
      <c r="C16" s="99" t="s">
        <v>2</v>
      </c>
      <c r="D16" s="303" t="s">
        <v>36</v>
      </c>
      <c r="E16" s="304">
        <v>0</v>
      </c>
      <c r="F16" s="305">
        <f t="shared" si="0"/>
        <v>0</v>
      </c>
      <c r="G16" s="445">
        <f>SUMIFS('invulblad opdrachtnemer'!G$10:G$19,'invulblad opdrachtnemer'!$D$10:$D$19,'gunningscriterium SEB'!$C16,'invulblad opdrachtnemer'!$E$10:$E$19,'gunningscriterium SEB'!$D16)</f>
        <v>0</v>
      </c>
      <c r="H16" s="306">
        <f t="shared" si="1"/>
        <v>0</v>
      </c>
      <c r="I16" s="445">
        <f>SUMIFS('invulblad opdrachtnemer'!H$10:H$19,'invulblad opdrachtnemer'!$D$10:$D$19,'gunningscriterium SEB'!$C16,'invulblad opdrachtnemer'!$E$10:$E$19,'gunningscriterium SEB'!$D16)</f>
        <v>0</v>
      </c>
      <c r="J16" s="306">
        <f t="shared" si="2"/>
        <v>0</v>
      </c>
      <c r="K16" s="445">
        <f>SUMIFS('invulblad opdrachtnemer'!I$10:I$19,'invulblad opdrachtnemer'!$D$10:$D$19,'gunningscriterium SEB'!$C16,'invulblad opdrachtnemer'!$E$10:$E$19,'gunningscriterium SEB'!$D16)</f>
        <v>0</v>
      </c>
      <c r="L16" s="306">
        <f t="shared" si="3"/>
        <v>0</v>
      </c>
      <c r="M16" s="444">
        <f>SUMIFS('invulblad opdrachtnemer'!J$10:J$19,'invulblad opdrachtnemer'!$D$10:$D$19,'gunningscriterium SEB'!$C16,'invulblad opdrachtnemer'!$E$10:$E$19,'gunningscriterium SEB'!$D16)</f>
        <v>0</v>
      </c>
      <c r="N16" s="98"/>
      <c r="P16" s="315" t="s">
        <v>114</v>
      </c>
      <c r="Q16" s="388"/>
      <c r="R16" s="388"/>
      <c r="S16" s="390"/>
    </row>
    <row r="17" spans="3:19" s="10" customFormat="1" ht="15" customHeight="1" thickBot="1">
      <c r="C17" s="100"/>
      <c r="D17" s="101"/>
      <c r="E17" s="102" t="s">
        <v>33</v>
      </c>
      <c r="F17" s="52">
        <f t="shared" ref="F17:M17" si="4">SUM(F14:F16)</f>
        <v>0</v>
      </c>
      <c r="G17" s="442">
        <f t="shared" si="4"/>
        <v>0</v>
      </c>
      <c r="H17" s="52">
        <f t="shared" si="4"/>
        <v>0</v>
      </c>
      <c r="I17" s="442">
        <f t="shared" si="4"/>
        <v>0</v>
      </c>
      <c r="J17" s="52">
        <f t="shared" si="4"/>
        <v>0</v>
      </c>
      <c r="K17" s="442">
        <f t="shared" si="4"/>
        <v>0</v>
      </c>
      <c r="L17" s="52">
        <f t="shared" si="4"/>
        <v>0</v>
      </c>
      <c r="M17" s="443">
        <f t="shared" si="4"/>
        <v>0</v>
      </c>
      <c r="N17" s="103"/>
    </row>
    <row r="18" spans="3:19" s="10" customFormat="1" ht="20.149999999999999" customHeight="1">
      <c r="C18" s="104"/>
      <c r="D18" s="105"/>
      <c r="E18" s="106" t="s">
        <v>42</v>
      </c>
      <c r="F18" s="107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08">
        <f>SUM(F18:M18)</f>
        <v>0</v>
      </c>
    </row>
    <row r="19" spans="3:19" s="3" customFormat="1" ht="20.149999999999999" customHeight="1" thickBot="1">
      <c r="C19" s="109"/>
      <c r="D19" s="110"/>
      <c r="E19" s="111" t="s">
        <v>43</v>
      </c>
      <c r="F19" s="112"/>
      <c r="G19" s="130">
        <v>3000</v>
      </c>
      <c r="H19" s="48"/>
      <c r="I19" s="130">
        <v>3000</v>
      </c>
      <c r="J19" s="48"/>
      <c r="K19" s="130">
        <v>4000</v>
      </c>
      <c r="L19" s="48"/>
      <c r="M19" s="130">
        <v>5000</v>
      </c>
      <c r="N19" s="51">
        <f>SUM(F19:M19)</f>
        <v>15000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3"/>
    </row>
    <row r="21" spans="3:19" s="5" customFormat="1" ht="50.15" customHeight="1" thickBot="1">
      <c r="C21" s="12" t="s">
        <v>119</v>
      </c>
      <c r="D21" s="13"/>
      <c r="E21" s="13"/>
      <c r="F21" s="86" t="s">
        <v>37</v>
      </c>
      <c r="G21" s="128">
        <v>1</v>
      </c>
      <c r="H21" s="86" t="s">
        <v>37</v>
      </c>
      <c r="I21" s="128">
        <v>2</v>
      </c>
      <c r="J21" s="86" t="s">
        <v>37</v>
      </c>
      <c r="K21" s="128">
        <v>3</v>
      </c>
      <c r="L21" s="86" t="s">
        <v>37</v>
      </c>
      <c r="M21" s="128">
        <v>4</v>
      </c>
      <c r="N21" s="87"/>
      <c r="P21" s="297" t="s">
        <v>104</v>
      </c>
      <c r="Q21" s="298"/>
      <c r="R21" s="298"/>
      <c r="S21" s="299"/>
    </row>
    <row r="22" spans="3:19" s="3" customFormat="1" ht="32.15" customHeight="1" thickBot="1">
      <c r="C22" s="88" t="s">
        <v>13</v>
      </c>
      <c r="D22" s="89" t="s">
        <v>30</v>
      </c>
      <c r="E22" s="90" t="s">
        <v>0</v>
      </c>
      <c r="F22" s="88" t="s">
        <v>1</v>
      </c>
      <c r="G22" s="114" t="s">
        <v>86</v>
      </c>
      <c r="H22" s="115" t="s">
        <v>1</v>
      </c>
      <c r="I22" s="114" t="s">
        <v>86</v>
      </c>
      <c r="J22" s="115" t="s">
        <v>1</v>
      </c>
      <c r="K22" s="114" t="s">
        <v>86</v>
      </c>
      <c r="L22" s="115" t="s">
        <v>1</v>
      </c>
      <c r="M22" s="92" t="s">
        <v>86</v>
      </c>
      <c r="N22" s="261" t="s">
        <v>33</v>
      </c>
      <c r="P22" s="309" t="s">
        <v>115</v>
      </c>
      <c r="Q22" s="310" t="s">
        <v>106</v>
      </c>
      <c r="R22" s="310" t="s">
        <v>107</v>
      </c>
      <c r="S22" s="311" t="s">
        <v>108</v>
      </c>
    </row>
    <row r="23" spans="3:19" s="3" customFormat="1" ht="15" customHeight="1">
      <c r="C23" s="93" t="s">
        <v>38</v>
      </c>
      <c r="D23" s="94" t="s">
        <v>34</v>
      </c>
      <c r="E23" s="116">
        <v>10</v>
      </c>
      <c r="F23" s="26">
        <f t="shared" ref="F23:F33" si="5">$E23*G23</f>
        <v>0</v>
      </c>
      <c r="G23" s="447">
        <f>SUMIFS('invulblad opdrachtnemer'!G$23:G$34,'invulblad opdrachtnemer'!$D$23:$D$34,'gunningscriterium SEB'!$C23,'invulblad opdrachtnemer'!$E$23:$E$34,'gunningscriterium SEB'!$D23)</f>
        <v>0</v>
      </c>
      <c r="H23" s="27">
        <f t="shared" ref="H23:H33" si="6">$E23*I23</f>
        <v>0</v>
      </c>
      <c r="I23" s="447">
        <f>SUMIFS('invulblad opdrachtnemer'!H$23:H$34,'invulblad opdrachtnemer'!$D$23:$D$34,'gunningscriterium SEB'!$C23,'invulblad opdrachtnemer'!$E$23:$E$34,'gunningscriterium SEB'!$D23)</f>
        <v>0</v>
      </c>
      <c r="J23" s="27">
        <f t="shared" ref="J23:J33" si="7">$E23*K23</f>
        <v>0</v>
      </c>
      <c r="K23" s="447">
        <f>SUMIFS('invulblad opdrachtnemer'!I$23:I$34,'invulblad opdrachtnemer'!$D$23:$D$34,'gunningscriterium SEB'!$C23,'invulblad opdrachtnemer'!$E$23:$E$34,'gunningscriterium SEB'!$D23)</f>
        <v>0</v>
      </c>
      <c r="L23" s="27">
        <f>$E23*M23</f>
        <v>0</v>
      </c>
      <c r="M23" s="447">
        <f>SUMIFS('invulblad opdrachtnemer'!J$23:J$34,'invulblad opdrachtnemer'!$D$23:$D$34,'gunningscriterium SEB'!$C23,'invulblad opdrachtnemer'!$E$23:$E$34,'gunningscriterium SEB'!$D23)</f>
        <v>0</v>
      </c>
      <c r="N23" s="117"/>
      <c r="P23" s="391" t="s">
        <v>116</v>
      </c>
      <c r="Q23" s="394" t="s">
        <v>117</v>
      </c>
      <c r="R23" s="395"/>
      <c r="S23" s="396"/>
    </row>
    <row r="24" spans="3:19" s="3" customFormat="1" ht="15" customHeight="1">
      <c r="C24" s="99" t="s">
        <v>38</v>
      </c>
      <c r="D24" s="118" t="s">
        <v>35</v>
      </c>
      <c r="E24" s="119">
        <v>10</v>
      </c>
      <c r="F24" s="9">
        <f t="shared" si="5"/>
        <v>0</v>
      </c>
      <c r="G24" s="444">
        <f>SUMIFS('invulblad opdrachtnemer'!G$23:G$34,'invulblad opdrachtnemer'!$D$23:$D$34,'gunningscriterium SEB'!$C24,'invulblad opdrachtnemer'!$E$23:$E$34,'gunningscriterium SEB'!$D24)</f>
        <v>0</v>
      </c>
      <c r="H24" s="16">
        <f t="shared" si="6"/>
        <v>0</v>
      </c>
      <c r="I24" s="444">
        <f>SUMIFS('invulblad opdrachtnemer'!H$23:H$34,'invulblad opdrachtnemer'!$D$23:$D$34,'gunningscriterium SEB'!$C24,'invulblad opdrachtnemer'!$E$23:$E$34,'gunningscriterium SEB'!$D24)</f>
        <v>0</v>
      </c>
      <c r="J24" s="16">
        <f t="shared" si="7"/>
        <v>0</v>
      </c>
      <c r="K24" s="444">
        <f>SUMIFS('invulblad opdrachtnemer'!I$23:I$34,'invulblad opdrachtnemer'!$D$23:$D$34,'gunningscriterium SEB'!$C24,'invulblad opdrachtnemer'!$E$23:$E$34,'gunningscriterium SEB'!$D24)</f>
        <v>0</v>
      </c>
      <c r="L24" s="16">
        <f t="shared" ref="L24:L33" si="8">$E24*M24</f>
        <v>0</v>
      </c>
      <c r="M24" s="444">
        <f>SUMIFS('invulblad opdrachtnemer'!J$23:J$34,'invulblad opdrachtnemer'!$D$23:$D$34,'gunningscriterium SEB'!$C24,'invulblad opdrachtnemer'!$E$23:$E$34,'gunningscriterium SEB'!$D24)</f>
        <v>0</v>
      </c>
      <c r="N24" s="98"/>
      <c r="P24" s="392"/>
      <c r="Q24" s="395"/>
      <c r="R24" s="395"/>
      <c r="S24" s="396"/>
    </row>
    <row r="25" spans="3:19" s="3" customFormat="1" ht="15" customHeight="1">
      <c r="C25" s="307" t="s">
        <v>39</v>
      </c>
      <c r="D25" s="118" t="s">
        <v>4</v>
      </c>
      <c r="E25" s="308">
        <v>5.5</v>
      </c>
      <c r="F25" s="9">
        <f t="shared" si="5"/>
        <v>0</v>
      </c>
      <c r="G25" s="444">
        <f>SUMIFS('invulblad opdrachtnemer'!G$23:G$34,'invulblad opdrachtnemer'!$D$23:$D$34,'gunningscriterium SEB'!$C25,'invulblad opdrachtnemer'!$E$23:$E$34,'gunningscriterium SEB'!$D25)</f>
        <v>0</v>
      </c>
      <c r="H25" s="16">
        <f t="shared" si="6"/>
        <v>0</v>
      </c>
      <c r="I25" s="444">
        <f>SUMIFS('invulblad opdrachtnemer'!H$23:H$34,'invulblad opdrachtnemer'!$D$23:$D$34,'gunningscriterium SEB'!$C25,'invulblad opdrachtnemer'!$E$23:$E$34,'gunningscriterium SEB'!$D25)</f>
        <v>0</v>
      </c>
      <c r="J25" s="16">
        <f t="shared" si="7"/>
        <v>0</v>
      </c>
      <c r="K25" s="444">
        <f>SUMIFS('invulblad opdrachtnemer'!I$23:I$34,'invulblad opdrachtnemer'!$D$23:$D$34,'gunningscriterium SEB'!$C25,'invulblad opdrachtnemer'!$E$23:$E$34,'gunningscriterium SEB'!$D25)</f>
        <v>0</v>
      </c>
      <c r="L25" s="16">
        <f t="shared" si="8"/>
        <v>0</v>
      </c>
      <c r="M25" s="444">
        <f>SUMIFS('invulblad opdrachtnemer'!J$23:J$34,'invulblad opdrachtnemer'!$D$23:$D$34,'gunningscriterium SEB'!$C25,'invulblad opdrachtnemer'!$E$23:$E$34,'gunningscriterium SEB'!$D25)</f>
        <v>0</v>
      </c>
      <c r="N25" s="98"/>
      <c r="O25" s="113"/>
      <c r="P25" s="392"/>
      <c r="Q25" s="395"/>
      <c r="R25" s="395"/>
      <c r="S25" s="396"/>
    </row>
    <row r="26" spans="3:19" s="3" customFormat="1" ht="15" customHeight="1" thickBot="1">
      <c r="C26" s="99" t="s">
        <v>39</v>
      </c>
      <c r="D26" s="118" t="s">
        <v>5</v>
      </c>
      <c r="E26" s="119">
        <v>4.5</v>
      </c>
      <c r="F26" s="9">
        <f t="shared" si="5"/>
        <v>0</v>
      </c>
      <c r="G26" s="444">
        <f>SUMIFS('invulblad opdrachtnemer'!G$23:G$34,'invulblad opdrachtnemer'!$D$23:$D$34,'gunningscriterium SEB'!$C26,'invulblad opdrachtnemer'!$E$23:$E$34,'gunningscriterium SEB'!$D26)</f>
        <v>0</v>
      </c>
      <c r="H26" s="16">
        <f t="shared" si="6"/>
        <v>0</v>
      </c>
      <c r="I26" s="444">
        <f>SUMIFS('invulblad opdrachtnemer'!H$23:H$34,'invulblad opdrachtnemer'!$D$23:$D$34,'gunningscriterium SEB'!$C26,'invulblad opdrachtnemer'!$E$23:$E$34,'gunningscriterium SEB'!$D26)</f>
        <v>0</v>
      </c>
      <c r="J26" s="16">
        <f t="shared" si="7"/>
        <v>0</v>
      </c>
      <c r="K26" s="444">
        <f>SUMIFS('invulblad opdrachtnemer'!I$23:I$34,'invulblad opdrachtnemer'!$D$23:$D$34,'gunningscriterium SEB'!$C26,'invulblad opdrachtnemer'!$E$23:$E$34,'gunningscriterium SEB'!$D26)</f>
        <v>0</v>
      </c>
      <c r="L26" s="16">
        <f t="shared" si="8"/>
        <v>0</v>
      </c>
      <c r="M26" s="444">
        <f>SUMIFS('invulblad opdrachtnemer'!J$23:J$34,'invulblad opdrachtnemer'!$D$23:$D$34,'gunningscriterium SEB'!$C26,'invulblad opdrachtnemer'!$E$23:$E$34,'gunningscriterium SEB'!$D26)</f>
        <v>0</v>
      </c>
      <c r="N26" s="98"/>
      <c r="P26" s="393"/>
      <c r="Q26" s="397"/>
      <c r="R26" s="397"/>
      <c r="S26" s="398"/>
    </row>
    <row r="27" spans="3:19" s="3" customFormat="1" ht="15" customHeight="1">
      <c r="C27" s="99" t="s">
        <v>39</v>
      </c>
      <c r="D27" s="118" t="s">
        <v>36</v>
      </c>
      <c r="E27" s="119">
        <v>4.5</v>
      </c>
      <c r="F27" s="9">
        <f t="shared" si="5"/>
        <v>0</v>
      </c>
      <c r="G27" s="444">
        <f>SUMIFS('invulblad opdrachtnemer'!G$23:G$34,'invulblad opdrachtnemer'!$D$23:$D$34,'gunningscriterium SEB'!$C27,'invulblad opdrachtnemer'!$E$23:$E$34,'gunningscriterium SEB'!$D27)</f>
        <v>0</v>
      </c>
      <c r="H27" s="16">
        <f t="shared" si="6"/>
        <v>0</v>
      </c>
      <c r="I27" s="444">
        <f>SUMIFS('invulblad opdrachtnemer'!H$23:H$34,'invulblad opdrachtnemer'!$D$23:$D$34,'gunningscriterium SEB'!$C27,'invulblad opdrachtnemer'!$E$23:$E$34,'gunningscriterium SEB'!$D27)</f>
        <v>0</v>
      </c>
      <c r="J27" s="16">
        <f t="shared" si="7"/>
        <v>0</v>
      </c>
      <c r="K27" s="444">
        <f>SUMIFS('invulblad opdrachtnemer'!I$23:I$34,'invulblad opdrachtnemer'!$D$23:$D$34,'gunningscriterium SEB'!$C27,'invulblad opdrachtnemer'!$E$23:$E$34,'gunningscriterium SEB'!$D27)</f>
        <v>0</v>
      </c>
      <c r="L27" s="16">
        <f t="shared" si="8"/>
        <v>0</v>
      </c>
      <c r="M27" s="444">
        <f>SUMIFS('invulblad opdrachtnemer'!J$23:J$34,'invulblad opdrachtnemer'!$D$23:$D$34,'gunningscriterium SEB'!$C27,'invulblad opdrachtnemer'!$E$23:$E$34,'gunningscriterium SEB'!$D27)</f>
        <v>0</v>
      </c>
      <c r="N27" s="98"/>
    </row>
    <row r="28" spans="3:19" s="3" customFormat="1" ht="15" customHeight="1">
      <c r="C28" s="307" t="s">
        <v>40</v>
      </c>
      <c r="D28" s="118" t="s">
        <v>4</v>
      </c>
      <c r="E28" s="308">
        <v>3.5</v>
      </c>
      <c r="F28" s="9">
        <f t="shared" si="5"/>
        <v>0</v>
      </c>
      <c r="G28" s="444">
        <f>SUMIFS('invulblad opdrachtnemer'!G$23:G$34,'invulblad opdrachtnemer'!$D$23:$D$34,'gunningscriterium SEB'!$C28,'invulblad opdrachtnemer'!$E$23:$E$34,'gunningscriterium SEB'!$D28)</f>
        <v>0</v>
      </c>
      <c r="H28" s="16">
        <f t="shared" si="6"/>
        <v>0</v>
      </c>
      <c r="I28" s="444">
        <f>SUMIFS('invulblad opdrachtnemer'!H$23:H$34,'invulblad opdrachtnemer'!$D$23:$D$34,'gunningscriterium SEB'!$C28,'invulblad opdrachtnemer'!$E$23:$E$34,'gunningscriterium SEB'!$D28)</f>
        <v>0</v>
      </c>
      <c r="J28" s="16">
        <f t="shared" si="7"/>
        <v>0</v>
      </c>
      <c r="K28" s="444">
        <f>SUMIFS('invulblad opdrachtnemer'!I$23:I$34,'invulblad opdrachtnemer'!$D$23:$D$34,'gunningscriterium SEB'!$C28,'invulblad opdrachtnemer'!$E$23:$E$34,'gunningscriterium SEB'!$D28)</f>
        <v>0</v>
      </c>
      <c r="L28" s="16">
        <f t="shared" si="8"/>
        <v>0</v>
      </c>
      <c r="M28" s="444">
        <f>SUMIFS('invulblad opdrachtnemer'!J$23:J$34,'invulblad opdrachtnemer'!$D$23:$D$34,'gunningscriterium SEB'!$C28,'invulblad opdrachtnemer'!$E$23:$E$34,'gunningscriterium SEB'!$D28)</f>
        <v>0</v>
      </c>
      <c r="N28" s="98"/>
    </row>
    <row r="29" spans="3:19" s="3" customFormat="1" ht="15" customHeight="1">
      <c r="C29" s="99" t="s">
        <v>40</v>
      </c>
      <c r="D29" s="118" t="s">
        <v>5</v>
      </c>
      <c r="E29" s="119">
        <v>2.5</v>
      </c>
      <c r="F29" s="9">
        <f t="shared" si="5"/>
        <v>0</v>
      </c>
      <c r="G29" s="444">
        <f>SUMIFS('invulblad opdrachtnemer'!G$23:G$34,'invulblad opdrachtnemer'!$D$23:$D$34,'gunningscriterium SEB'!$C29,'invulblad opdrachtnemer'!$E$23:$E$34,'gunningscriterium SEB'!$D29)</f>
        <v>0</v>
      </c>
      <c r="H29" s="16">
        <f t="shared" si="6"/>
        <v>0</v>
      </c>
      <c r="I29" s="444">
        <f>SUMIFS('invulblad opdrachtnemer'!H$23:H$34,'invulblad opdrachtnemer'!$D$23:$D$34,'gunningscriterium SEB'!$C29,'invulblad opdrachtnemer'!$E$23:$E$34,'gunningscriterium SEB'!$D29)</f>
        <v>0</v>
      </c>
      <c r="J29" s="16">
        <f t="shared" si="7"/>
        <v>0</v>
      </c>
      <c r="K29" s="444">
        <f>SUMIFS('invulblad opdrachtnemer'!I$23:I$34,'invulblad opdrachtnemer'!$D$23:$D$34,'gunningscriterium SEB'!$C29,'invulblad opdrachtnemer'!$E$23:$E$34,'gunningscriterium SEB'!$D29)</f>
        <v>0</v>
      </c>
      <c r="L29" s="16">
        <f t="shared" si="8"/>
        <v>0</v>
      </c>
      <c r="M29" s="444">
        <f>SUMIFS('invulblad opdrachtnemer'!J$23:J$34,'invulblad opdrachtnemer'!$D$23:$D$34,'gunningscriterium SEB'!$C29,'invulblad opdrachtnemer'!$E$23:$E$34,'gunningscriterium SEB'!$D29)</f>
        <v>0</v>
      </c>
      <c r="N29" s="98"/>
    </row>
    <row r="30" spans="3:19" s="3" customFormat="1" ht="15" customHeight="1">
      <c r="C30" s="99" t="s">
        <v>40</v>
      </c>
      <c r="D30" s="118" t="s">
        <v>36</v>
      </c>
      <c r="E30" s="119">
        <v>2.5</v>
      </c>
      <c r="F30" s="9">
        <f t="shared" si="5"/>
        <v>0</v>
      </c>
      <c r="G30" s="444">
        <f>SUMIFS('invulblad opdrachtnemer'!G$23:G$34,'invulblad opdrachtnemer'!$D$23:$D$34,'gunningscriterium SEB'!$C30,'invulblad opdrachtnemer'!$E$23:$E$34,'gunningscriterium SEB'!$D30)</f>
        <v>0</v>
      </c>
      <c r="H30" s="16">
        <f t="shared" si="6"/>
        <v>0</v>
      </c>
      <c r="I30" s="444">
        <f>SUMIFS('invulblad opdrachtnemer'!H$23:H$34,'invulblad opdrachtnemer'!$D$23:$D$34,'gunningscriterium SEB'!$C30,'invulblad opdrachtnemer'!$E$23:$E$34,'gunningscriterium SEB'!$D30)</f>
        <v>0</v>
      </c>
      <c r="J30" s="16">
        <f t="shared" si="7"/>
        <v>0</v>
      </c>
      <c r="K30" s="444">
        <f>SUMIFS('invulblad opdrachtnemer'!I$23:I$34,'invulblad opdrachtnemer'!$D$23:$D$34,'gunningscriterium SEB'!$C30,'invulblad opdrachtnemer'!$E$23:$E$34,'gunningscriterium SEB'!$D30)</f>
        <v>0</v>
      </c>
      <c r="L30" s="16">
        <f t="shared" si="8"/>
        <v>0</v>
      </c>
      <c r="M30" s="444">
        <f>SUMIFS('invulblad opdrachtnemer'!J$23:J$34,'invulblad opdrachtnemer'!$D$23:$D$34,'gunningscriterium SEB'!$C30,'invulblad opdrachtnemer'!$E$23:$E$34,'gunningscriterium SEB'!$D30)</f>
        <v>0</v>
      </c>
      <c r="N30" s="98"/>
    </row>
    <row r="31" spans="3:19" s="3" customFormat="1" ht="15" customHeight="1">
      <c r="C31" s="99" t="s">
        <v>3</v>
      </c>
      <c r="D31" s="118" t="s">
        <v>4</v>
      </c>
      <c r="E31" s="308">
        <v>2</v>
      </c>
      <c r="F31" s="9">
        <f t="shared" si="5"/>
        <v>0</v>
      </c>
      <c r="G31" s="444">
        <f>SUMIFS('invulblad opdrachtnemer'!G$23:G$34,'invulblad opdrachtnemer'!$D$23:$D$34,'gunningscriterium SEB'!$C31,'invulblad opdrachtnemer'!$E$23:$E$34,'gunningscriterium SEB'!$D31)</f>
        <v>0</v>
      </c>
      <c r="H31" s="16">
        <f t="shared" si="6"/>
        <v>0</v>
      </c>
      <c r="I31" s="444">
        <f>SUMIFS('invulblad opdrachtnemer'!H$23:H$34,'invulblad opdrachtnemer'!$D$23:$D$34,'gunningscriterium SEB'!$C31,'invulblad opdrachtnemer'!$E$23:$E$34,'gunningscriterium SEB'!$D31)</f>
        <v>0</v>
      </c>
      <c r="J31" s="16">
        <f t="shared" si="7"/>
        <v>0</v>
      </c>
      <c r="K31" s="444">
        <f>SUMIFS('invulblad opdrachtnemer'!I$23:I$34,'invulblad opdrachtnemer'!$D$23:$D$34,'gunningscriterium SEB'!$C31,'invulblad opdrachtnemer'!$E$23:$E$34,'gunningscriterium SEB'!$D31)</f>
        <v>0</v>
      </c>
      <c r="L31" s="16">
        <f t="shared" si="8"/>
        <v>0</v>
      </c>
      <c r="M31" s="444">
        <f>SUMIFS('invulblad opdrachtnemer'!J$23:J$34,'invulblad opdrachtnemer'!$D$23:$D$34,'gunningscriterium SEB'!$C31,'invulblad opdrachtnemer'!$E$23:$E$34,'gunningscriterium SEB'!$D31)</f>
        <v>0</v>
      </c>
      <c r="N31" s="98"/>
    </row>
    <row r="32" spans="3:19" s="3" customFormat="1" ht="15" customHeight="1">
      <c r="C32" s="99" t="s">
        <v>3</v>
      </c>
      <c r="D32" s="320" t="s">
        <v>5</v>
      </c>
      <c r="E32" s="119">
        <v>0.5</v>
      </c>
      <c r="F32" s="9">
        <f t="shared" si="5"/>
        <v>0</v>
      </c>
      <c r="G32" s="444">
        <f>SUMIFS('invulblad opdrachtnemer'!G$23:G$34,'invulblad opdrachtnemer'!$D$23:$D$34,'gunningscriterium SEB'!$C32,'invulblad opdrachtnemer'!$E$23:$E$34,'gunningscriterium SEB'!$D32)</f>
        <v>0</v>
      </c>
      <c r="H32" s="16">
        <f t="shared" si="6"/>
        <v>0</v>
      </c>
      <c r="I32" s="444">
        <f>SUMIFS('invulblad opdrachtnemer'!H$23:H$34,'invulblad opdrachtnemer'!$D$23:$D$34,'gunningscriterium SEB'!$C32,'invulblad opdrachtnemer'!$E$23:$E$34,'gunningscriterium SEB'!$D32)</f>
        <v>0</v>
      </c>
      <c r="J32" s="16">
        <f t="shared" si="7"/>
        <v>0</v>
      </c>
      <c r="K32" s="444">
        <f>SUMIFS('invulblad opdrachtnemer'!I$23:I$34,'invulblad opdrachtnemer'!$D$23:$D$34,'gunningscriterium SEB'!$C32,'invulblad opdrachtnemer'!$E$23:$E$34,'gunningscriterium SEB'!$D32)</f>
        <v>0</v>
      </c>
      <c r="L32" s="16">
        <f t="shared" si="8"/>
        <v>0</v>
      </c>
      <c r="M32" s="444">
        <f>SUMIFS('invulblad opdrachtnemer'!J$23:J$34,'invulblad opdrachtnemer'!$D$23:$D$34,'gunningscriterium SEB'!$C32,'invulblad opdrachtnemer'!$E$23:$E$34,'gunningscriterium SEB'!$D32)</f>
        <v>0</v>
      </c>
      <c r="N32" s="98"/>
    </row>
    <row r="33" spans="3:21" s="3" customFormat="1" ht="15" customHeight="1" thickBot="1">
      <c r="C33" s="99" t="s">
        <v>3</v>
      </c>
      <c r="D33" s="321" t="s">
        <v>36</v>
      </c>
      <c r="E33" s="119">
        <v>0</v>
      </c>
      <c r="F33" s="9">
        <f t="shared" si="5"/>
        <v>0</v>
      </c>
      <c r="G33" s="444">
        <f>SUMIFS('invulblad opdrachtnemer'!G$23:G$34,'invulblad opdrachtnemer'!$D$23:$D$34,'gunningscriterium SEB'!$C33,'invulblad opdrachtnemer'!$E$23:$E$34,'gunningscriterium SEB'!$D33)</f>
        <v>0</v>
      </c>
      <c r="H33" s="16">
        <f t="shared" si="6"/>
        <v>0</v>
      </c>
      <c r="I33" s="444">
        <f>SUMIFS('invulblad opdrachtnemer'!H$23:H$34,'invulblad opdrachtnemer'!$D$23:$D$34,'gunningscriterium SEB'!$C33,'invulblad opdrachtnemer'!$E$23:$E$34,'gunningscriterium SEB'!$D33)</f>
        <v>0</v>
      </c>
      <c r="J33" s="16">
        <f t="shared" si="7"/>
        <v>0</v>
      </c>
      <c r="K33" s="444">
        <f>SUMIFS('invulblad opdrachtnemer'!I$23:I$34,'invulblad opdrachtnemer'!$D$23:$D$34,'gunningscriterium SEB'!$C33,'invulblad opdrachtnemer'!$E$23:$E$34,'gunningscriterium SEB'!$D33)</f>
        <v>0</v>
      </c>
      <c r="L33" s="16">
        <f t="shared" si="8"/>
        <v>0</v>
      </c>
      <c r="M33" s="444">
        <f>SUMIFS('invulblad opdrachtnemer'!J$23:J$34,'invulblad opdrachtnemer'!$D$23:$D$34,'gunningscriterium SEB'!$C33,'invulblad opdrachtnemer'!$E$23:$E$34,'gunningscriterium SEB'!$D33)</f>
        <v>0</v>
      </c>
      <c r="N33" s="98"/>
    </row>
    <row r="34" spans="3:21" s="3" customFormat="1" ht="15" customHeight="1" thickBot="1">
      <c r="C34" s="100"/>
      <c r="D34" s="101"/>
      <c r="E34" s="102" t="s">
        <v>33</v>
      </c>
      <c r="F34" s="52">
        <f t="shared" ref="F34:M34" si="9">SUM(F23:F33)</f>
        <v>0</v>
      </c>
      <c r="G34" s="442">
        <f t="shared" si="9"/>
        <v>0</v>
      </c>
      <c r="H34" s="52">
        <f t="shared" si="9"/>
        <v>0</v>
      </c>
      <c r="I34" s="442">
        <f t="shared" si="9"/>
        <v>0</v>
      </c>
      <c r="J34" s="52">
        <f t="shared" si="9"/>
        <v>0</v>
      </c>
      <c r="K34" s="442">
        <f t="shared" si="9"/>
        <v>0</v>
      </c>
      <c r="L34" s="52">
        <f t="shared" si="9"/>
        <v>0</v>
      </c>
      <c r="M34" s="442">
        <f t="shared" si="9"/>
        <v>0</v>
      </c>
      <c r="N34" s="103"/>
    </row>
    <row r="35" spans="3:21" s="10" customFormat="1" ht="20.149999999999999" customHeight="1">
      <c r="C35" s="104"/>
      <c r="D35" s="105"/>
      <c r="E35" s="106" t="s">
        <v>42</v>
      </c>
      <c r="F35" s="107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08">
        <f>SUM(F35:M35)</f>
        <v>0</v>
      </c>
    </row>
    <row r="36" spans="3:21" s="10" customFormat="1" ht="20.149999999999999" customHeight="1" thickBot="1">
      <c r="C36" s="109"/>
      <c r="D36" s="110"/>
      <c r="E36" s="111" t="s">
        <v>43</v>
      </c>
      <c r="F36" s="112"/>
      <c r="G36" s="130">
        <v>8000</v>
      </c>
      <c r="H36" s="48"/>
      <c r="I36" s="130">
        <v>10000</v>
      </c>
      <c r="J36" s="48"/>
      <c r="K36" s="130">
        <v>12000</v>
      </c>
      <c r="L36" s="48"/>
      <c r="M36" s="130">
        <v>15000</v>
      </c>
      <c r="N36" s="51">
        <f>SUM(F36:M36)</f>
        <v>45000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42"/>
      <c r="G38" s="128"/>
      <c r="H38" s="142"/>
      <c r="I38" s="128"/>
      <c r="J38" s="142"/>
      <c r="K38" s="128"/>
      <c r="L38" s="142"/>
      <c r="M38" s="128"/>
      <c r="N38" s="120"/>
      <c r="P38" s="297" t="s">
        <v>104</v>
      </c>
      <c r="Q38" s="298"/>
      <c r="R38" s="298"/>
      <c r="S38" s="299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09"/>
      <c r="Q39" s="310" t="s">
        <v>106</v>
      </c>
      <c r="R39" s="310" t="s">
        <v>107</v>
      </c>
      <c r="S39" s="311" t="s">
        <v>108</v>
      </c>
    </row>
    <row r="40" spans="3:21" s="3" customFormat="1" ht="15" customHeight="1">
      <c r="P40" s="391" t="s">
        <v>118</v>
      </c>
      <c r="Q40" s="400" t="s">
        <v>111</v>
      </c>
      <c r="R40" s="400"/>
      <c r="S40" s="401"/>
    </row>
    <row r="41" spans="3:21" s="3" customFormat="1" ht="15" customHeight="1">
      <c r="P41" s="391"/>
      <c r="Q41" s="400"/>
      <c r="R41" s="400"/>
      <c r="S41" s="401"/>
    </row>
    <row r="42" spans="3:21" s="3" customFormat="1" ht="15" customHeight="1" thickBot="1">
      <c r="P42" s="399"/>
      <c r="Q42" s="402"/>
      <c r="R42" s="402"/>
      <c r="S42" s="403"/>
    </row>
    <row r="43" spans="3:21" s="3" customFormat="1" ht="15" customHeight="1">
      <c r="O43" s="7"/>
      <c r="P43" s="7"/>
      <c r="Q43" s="7"/>
      <c r="R43" s="82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24"/>
      <c r="Q50" s="4"/>
    </row>
    <row r="51" spans="3:17" s="3" customFormat="1" ht="10" customHeight="1">
      <c r="O51" s="124"/>
      <c r="Q51" s="4"/>
    </row>
    <row r="52" spans="3:17" s="3" customFormat="1" ht="76.5" customHeight="1">
      <c r="O52" s="124"/>
      <c r="Q52" s="4"/>
    </row>
    <row r="53" spans="3:17" s="3" customFormat="1" ht="15" customHeight="1">
      <c r="O53" s="124"/>
      <c r="Q53" s="4"/>
    </row>
    <row r="54" spans="3:17" s="3" customFormat="1" ht="10" customHeight="1">
      <c r="O54" s="124"/>
      <c r="Q54" s="4"/>
    </row>
    <row r="55" spans="3:17" s="3" customFormat="1" ht="15" customHeight="1">
      <c r="O55" s="124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24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24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24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24"/>
      <c r="Q59" s="4"/>
    </row>
    <row r="60" spans="3:17" ht="10" customHeight="1">
      <c r="O60" s="124"/>
    </row>
    <row r="61" spans="3:17" ht="15" customHeight="1">
      <c r="O61" s="124"/>
    </row>
    <row r="62" spans="3:17">
      <c r="O62" s="124"/>
    </row>
    <row r="63" spans="3:17" ht="15" customHeight="1">
      <c r="O63" s="124"/>
    </row>
    <row r="64" spans="3:17">
      <c r="O64" s="124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18 I18 G14:K16 M14:M16 G34:M35 G37:M48 H36 J36 L36 L23 J33 J31:J32 J25:J27 J24 J28:J30 J23 H33 H31:H32 H25:H27 H24 H28:H30 H23 L24 L25:L27 L31:L33 L28:L30 G23 G33 G28:G30 M28:M30 M31:M33 G25:G27 M25:M27 G24 M24 I23 I28:I30 I24 I25:I27 G31:G32 I31:I32 I33 K23 K28:K30 K24 K25:K27 K31:K32 K33 M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42"/>
  <sheetViews>
    <sheetView showGridLines="0" zoomScale="85" zoomScaleNormal="85" workbookViewId="0">
      <selection activeCell="C10" sqref="C10"/>
    </sheetView>
  </sheetViews>
  <sheetFormatPr defaultColWidth="9.1796875" defaultRowHeight="14.5"/>
  <cols>
    <col min="1" max="1" width="2.54296875" customWidth="1"/>
    <col min="2" max="2" width="3" style="263" bestFit="1" customWidth="1"/>
    <col min="3" max="3" width="45.81640625" bestFit="1" customWidth="1"/>
    <col min="4" max="4" width="16.54296875" customWidth="1"/>
    <col min="5" max="5" width="19.08984375" bestFit="1" customWidth="1"/>
    <col min="6" max="6" width="16.54296875" customWidth="1"/>
    <col min="7" max="10" width="16.453125" customWidth="1"/>
  </cols>
  <sheetData>
    <row r="1" spans="2:10" ht="20.149999999999999" customHeight="1">
      <c r="C1" s="81" t="str">
        <f>'gunningscriterium SEB'!C1</f>
        <v>Wegdekreiniging en calamiteitenbestrijding</v>
      </c>
      <c r="E1" s="404" t="e" vm="1">
        <v>#VALUE!</v>
      </c>
      <c r="F1" s="404"/>
    </row>
    <row r="2" spans="2:10" ht="15" customHeight="1">
      <c r="B2" s="264"/>
      <c r="C2" s="2" t="s">
        <v>102</v>
      </c>
      <c r="E2" s="404"/>
      <c r="F2" s="404"/>
    </row>
    <row r="3" spans="2:10" ht="15" customHeight="1">
      <c r="B3" s="264"/>
      <c r="C3" s="3"/>
    </row>
    <row r="4" spans="2:10" ht="15" customHeight="1">
      <c r="B4" s="264"/>
      <c r="C4" s="14" t="s">
        <v>12</v>
      </c>
      <c r="D4" s="131" t="s">
        <v>122</v>
      </c>
      <c r="E4" s="131"/>
    </row>
    <row r="5" spans="2:10" ht="15" customHeight="1">
      <c r="B5" s="264"/>
      <c r="C5" s="14"/>
      <c r="D5" s="14"/>
      <c r="E5" s="14"/>
      <c r="F5" s="14"/>
    </row>
    <row r="6" spans="2:10" ht="15" customHeight="1">
      <c r="B6" s="264"/>
      <c r="C6" s="14"/>
      <c r="D6" s="122"/>
      <c r="E6" s="3"/>
    </row>
    <row r="7" spans="2:10" ht="15" customHeight="1" thickBot="1">
      <c r="B7" s="264"/>
      <c r="D7" s="7"/>
      <c r="E7" s="7"/>
      <c r="F7" s="7"/>
    </row>
    <row r="8" spans="2:10" s="38" customFormat="1" ht="59.15" customHeight="1" thickBot="1">
      <c r="B8" s="264"/>
      <c r="C8" s="12" t="str">
        <f>'gunningscriterium SEB'!C12</f>
        <v>WERKTUIGEN</v>
      </c>
      <c r="D8" s="405" t="s">
        <v>207</v>
      </c>
      <c r="E8" s="406"/>
      <c r="F8" s="266" t="s">
        <v>37</v>
      </c>
      <c r="G8" s="267">
        <f>'gunningscriterium SEB'!G12</f>
        <v>1</v>
      </c>
      <c r="H8" s="270">
        <f>'gunningscriterium SEB'!I12</f>
        <v>2</v>
      </c>
      <c r="I8" s="268">
        <f>'gunningscriterium SEB'!K12</f>
        <v>3</v>
      </c>
      <c r="J8" s="269">
        <f>'gunningscriterium SEB'!M12</f>
        <v>4</v>
      </c>
    </row>
    <row r="9" spans="2:10" s="38" customFormat="1" ht="70.5" thickBot="1">
      <c r="B9" s="264"/>
      <c r="C9" s="132" t="s">
        <v>206</v>
      </c>
      <c r="D9" s="133" t="s">
        <v>13</v>
      </c>
      <c r="E9" s="134" t="s">
        <v>30</v>
      </c>
      <c r="F9" s="319" t="s">
        <v>32</v>
      </c>
      <c r="G9" s="35" t="s">
        <v>120</v>
      </c>
      <c r="H9" s="36" t="s">
        <v>120</v>
      </c>
      <c r="I9" s="36" t="s">
        <v>120</v>
      </c>
      <c r="J9" s="259" t="s">
        <v>120</v>
      </c>
    </row>
    <row r="10" spans="2:10" s="38" customFormat="1" ht="15" customHeight="1">
      <c r="B10" s="265">
        <v>1</v>
      </c>
      <c r="C10" s="31"/>
      <c r="D10" s="32"/>
      <c r="E10" s="67"/>
      <c r="F10" s="316"/>
      <c r="G10" s="271"/>
      <c r="H10" s="272"/>
      <c r="I10" s="272"/>
      <c r="J10" s="273"/>
    </row>
    <row r="11" spans="2:10" s="38" customFormat="1" ht="15" customHeight="1">
      <c r="B11" s="265">
        <v>2</v>
      </c>
      <c r="C11" s="31"/>
      <c r="D11" s="32"/>
      <c r="E11" s="67"/>
      <c r="F11" s="317"/>
      <c r="G11" s="274"/>
      <c r="H11" s="275"/>
      <c r="I11" s="275"/>
      <c r="J11" s="276"/>
    </row>
    <row r="12" spans="2:10" s="38" customFormat="1" ht="15" customHeight="1">
      <c r="B12" s="265">
        <v>3</v>
      </c>
      <c r="C12" s="31"/>
      <c r="D12" s="32"/>
      <c r="E12" s="67"/>
      <c r="F12" s="317"/>
      <c r="G12" s="274"/>
      <c r="H12" s="275"/>
      <c r="I12" s="275"/>
      <c r="J12" s="276"/>
    </row>
    <row r="13" spans="2:10" s="38" customFormat="1" ht="15" customHeight="1">
      <c r="B13" s="265">
        <v>4</v>
      </c>
      <c r="C13" s="31"/>
      <c r="D13" s="32"/>
      <c r="E13" s="67"/>
      <c r="F13" s="317"/>
      <c r="G13" s="274"/>
      <c r="H13" s="275"/>
      <c r="I13" s="275"/>
      <c r="J13" s="276"/>
    </row>
    <row r="14" spans="2:10" s="38" customFormat="1" ht="15" customHeight="1">
      <c r="B14" s="265">
        <v>5</v>
      </c>
      <c r="C14" s="31"/>
      <c r="D14" s="32"/>
      <c r="E14" s="67"/>
      <c r="F14" s="317"/>
      <c r="G14" s="274"/>
      <c r="H14" s="275"/>
      <c r="I14" s="275"/>
      <c r="J14" s="276"/>
    </row>
    <row r="15" spans="2:10" s="38" customFormat="1" ht="15" customHeight="1">
      <c r="B15" s="265">
        <v>6</v>
      </c>
      <c r="C15" s="31"/>
      <c r="D15" s="32"/>
      <c r="E15" s="67"/>
      <c r="F15" s="317"/>
      <c r="G15" s="274"/>
      <c r="H15" s="275"/>
      <c r="I15" s="275"/>
      <c r="J15" s="276"/>
    </row>
    <row r="16" spans="2:10" s="38" customFormat="1" ht="15" customHeight="1">
      <c r="B16" s="265">
        <v>7</v>
      </c>
      <c r="C16" s="31"/>
      <c r="D16" s="32"/>
      <c r="E16" s="67"/>
      <c r="F16" s="317"/>
      <c r="G16" s="274"/>
      <c r="H16" s="275"/>
      <c r="I16" s="275"/>
      <c r="J16" s="276"/>
    </row>
    <row r="17" spans="2:15" s="38" customFormat="1" ht="15" customHeight="1">
      <c r="B17" s="265">
        <v>8</v>
      </c>
      <c r="C17" s="31"/>
      <c r="D17" s="32"/>
      <c r="E17" s="67"/>
      <c r="F17" s="317"/>
      <c r="G17" s="274"/>
      <c r="H17" s="275"/>
      <c r="I17" s="275"/>
      <c r="J17" s="276"/>
    </row>
    <row r="18" spans="2:15" s="38" customFormat="1" ht="15" customHeight="1">
      <c r="B18" s="265">
        <v>9</v>
      </c>
      <c r="C18" s="74"/>
      <c r="D18" s="32"/>
      <c r="E18" s="262"/>
      <c r="F18" s="317"/>
      <c r="G18" s="274"/>
      <c r="H18" s="275"/>
      <c r="I18" s="275"/>
      <c r="J18" s="276"/>
    </row>
    <row r="19" spans="2:15" s="38" customFormat="1" ht="15" customHeight="1" thickBot="1">
      <c r="B19" s="265">
        <v>10</v>
      </c>
      <c r="C19" s="61"/>
      <c r="D19" s="33"/>
      <c r="E19" s="362"/>
      <c r="F19" s="318"/>
      <c r="G19" s="277"/>
      <c r="H19" s="278"/>
      <c r="I19" s="278"/>
      <c r="J19" s="279"/>
    </row>
    <row r="20" spans="2:15" ht="15" customHeight="1" thickBot="1">
      <c r="B20" s="264"/>
      <c r="C20" s="135"/>
      <c r="D20" s="136"/>
      <c r="E20" s="136"/>
      <c r="F20" s="135"/>
      <c r="G20" s="135"/>
    </row>
    <row r="21" spans="2:15" s="38" customFormat="1" ht="59.15" customHeight="1" thickBot="1">
      <c r="B21" s="264"/>
      <c r="C21" s="12" t="str">
        <f>'gunningscriterium SEB'!C21</f>
        <v>TRANSPORTMIDDELEN (N1, N2 en N3)</v>
      </c>
      <c r="D21" s="405" t="s">
        <v>208</v>
      </c>
      <c r="E21" s="405"/>
      <c r="F21" s="266" t="s">
        <v>37</v>
      </c>
      <c r="G21" s="267">
        <f>'gunningscriterium SEB'!G21</f>
        <v>1</v>
      </c>
      <c r="H21" s="270">
        <f>'gunningscriterium SEB'!I21</f>
        <v>2</v>
      </c>
      <c r="I21" s="268">
        <f>'gunningscriterium SEB'!K21</f>
        <v>3</v>
      </c>
      <c r="J21" s="269">
        <f>'gunningscriterium SEB'!M21</f>
        <v>4</v>
      </c>
    </row>
    <row r="22" spans="2:15" s="38" customFormat="1" ht="70.5" thickBot="1">
      <c r="B22" s="264"/>
      <c r="C22" s="132" t="s">
        <v>205</v>
      </c>
      <c r="D22" s="133" t="s">
        <v>13</v>
      </c>
      <c r="E22" s="134" t="s">
        <v>30</v>
      </c>
      <c r="F22" s="134" t="s">
        <v>32</v>
      </c>
      <c r="G22" s="35" t="s">
        <v>120</v>
      </c>
      <c r="H22" s="36" t="s">
        <v>120</v>
      </c>
      <c r="I22" s="36" t="s">
        <v>120</v>
      </c>
      <c r="J22" s="259" t="s">
        <v>120</v>
      </c>
    </row>
    <row r="23" spans="2:15" s="38" customFormat="1" ht="15" customHeight="1">
      <c r="B23" s="265">
        <v>1</v>
      </c>
      <c r="C23" s="64"/>
      <c r="D23" s="71"/>
      <c r="E23" s="71"/>
      <c r="F23" s="316"/>
      <c r="G23" s="271"/>
      <c r="H23" s="272"/>
      <c r="I23" s="272"/>
      <c r="J23" s="273"/>
      <c r="K23" s="451"/>
      <c r="L23" s="452"/>
      <c r="M23" s="452"/>
      <c r="N23" s="452"/>
      <c r="O23" s="452"/>
    </row>
    <row r="24" spans="2:15" s="38" customFormat="1" ht="15" customHeight="1">
      <c r="B24" s="265">
        <v>2</v>
      </c>
      <c r="C24" s="74"/>
      <c r="D24" s="72"/>
      <c r="E24" s="72"/>
      <c r="F24" s="317"/>
      <c r="G24" s="274"/>
      <c r="H24" s="275"/>
      <c r="I24" s="275"/>
      <c r="J24" s="276"/>
      <c r="K24" s="451"/>
      <c r="L24" s="452"/>
      <c r="M24" s="452"/>
      <c r="N24" s="452"/>
      <c r="O24" s="452"/>
    </row>
    <row r="25" spans="2:15" s="38" customFormat="1" ht="15" customHeight="1">
      <c r="B25" s="265">
        <v>3</v>
      </c>
      <c r="C25" s="74"/>
      <c r="D25" s="72"/>
      <c r="E25" s="72"/>
      <c r="F25" s="317"/>
      <c r="G25" s="274"/>
      <c r="H25" s="275"/>
      <c r="I25" s="275"/>
      <c r="J25" s="276"/>
      <c r="K25" s="451"/>
      <c r="L25" s="452"/>
      <c r="M25" s="452"/>
      <c r="N25" s="452"/>
      <c r="O25" s="452"/>
    </row>
    <row r="26" spans="2:15" s="38" customFormat="1" ht="15" customHeight="1">
      <c r="B26" s="265">
        <v>4</v>
      </c>
      <c r="C26" s="74"/>
      <c r="D26" s="72"/>
      <c r="E26" s="72"/>
      <c r="F26" s="317"/>
      <c r="G26" s="434"/>
      <c r="H26" s="435"/>
      <c r="I26" s="435"/>
      <c r="J26" s="436"/>
      <c r="K26" s="451"/>
      <c r="L26" s="452"/>
      <c r="M26" s="452"/>
      <c r="N26" s="452"/>
      <c r="O26" s="452"/>
    </row>
    <row r="27" spans="2:15" s="38" customFormat="1" ht="15" customHeight="1">
      <c r="B27" s="265">
        <v>5</v>
      </c>
      <c r="C27" s="74"/>
      <c r="D27" s="72"/>
      <c r="E27" s="72"/>
      <c r="F27" s="317"/>
      <c r="G27" s="274"/>
      <c r="H27" s="275"/>
      <c r="I27" s="275"/>
      <c r="J27" s="276"/>
      <c r="K27" s="451"/>
      <c r="L27" s="452"/>
      <c r="M27" s="452"/>
      <c r="N27" s="452"/>
      <c r="O27" s="452"/>
    </row>
    <row r="28" spans="2:15" s="38" customFormat="1" ht="15" customHeight="1">
      <c r="B28" s="265">
        <v>6</v>
      </c>
      <c r="C28" s="74"/>
      <c r="D28" s="72"/>
      <c r="E28" s="72"/>
      <c r="F28" s="317"/>
      <c r="G28" s="274"/>
      <c r="H28" s="275"/>
      <c r="I28" s="275"/>
      <c r="J28" s="276"/>
      <c r="K28" s="437"/>
      <c r="L28" s="437"/>
      <c r="M28" s="437"/>
      <c r="N28" s="437"/>
    </row>
    <row r="29" spans="2:15" s="38" customFormat="1" ht="15" customHeight="1">
      <c r="B29" s="265">
        <v>7</v>
      </c>
      <c r="C29" s="74"/>
      <c r="D29" s="72"/>
      <c r="E29" s="72"/>
      <c r="F29" s="317"/>
      <c r="G29" s="274"/>
      <c r="H29" s="275"/>
      <c r="I29" s="275"/>
      <c r="J29" s="276"/>
      <c r="K29" s="437"/>
      <c r="L29" s="437"/>
      <c r="M29" s="437"/>
      <c r="N29" s="437"/>
    </row>
    <row r="30" spans="2:15" s="38" customFormat="1" ht="15" customHeight="1">
      <c r="B30" s="265">
        <v>8</v>
      </c>
      <c r="C30" s="74"/>
      <c r="D30" s="72"/>
      <c r="E30" s="72"/>
      <c r="F30" s="317"/>
      <c r="G30" s="274"/>
      <c r="H30" s="275"/>
      <c r="I30" s="275"/>
      <c r="J30" s="276"/>
      <c r="K30" s="437"/>
      <c r="L30" s="437"/>
      <c r="M30" s="437"/>
      <c r="N30" s="437"/>
    </row>
    <row r="31" spans="2:15" s="38" customFormat="1" ht="15" customHeight="1">
      <c r="B31" s="265">
        <v>9</v>
      </c>
      <c r="C31" s="74"/>
      <c r="D31" s="72"/>
      <c r="E31" s="72"/>
      <c r="F31" s="317"/>
      <c r="G31" s="274"/>
      <c r="H31" s="275"/>
      <c r="I31" s="275"/>
      <c r="J31" s="276"/>
    </row>
    <row r="32" spans="2:15" s="38" customFormat="1" ht="15" customHeight="1">
      <c r="B32" s="265">
        <v>10</v>
      </c>
      <c r="C32" s="74"/>
      <c r="D32" s="72"/>
      <c r="E32" s="72"/>
      <c r="F32" s="317"/>
      <c r="G32" s="274"/>
      <c r="H32" s="275"/>
      <c r="I32" s="275"/>
      <c r="J32" s="276"/>
    </row>
    <row r="33" spans="2:10" s="38" customFormat="1" ht="15" customHeight="1">
      <c r="B33" s="265">
        <v>11</v>
      </c>
      <c r="C33" s="438"/>
      <c r="D33" s="439"/>
      <c r="E33" s="439"/>
      <c r="F33" s="448"/>
      <c r="G33" s="449"/>
      <c r="H33" s="440"/>
      <c r="I33" s="440"/>
      <c r="J33" s="441"/>
    </row>
    <row r="34" spans="2:10" s="38" customFormat="1" ht="15" customHeight="1" thickBot="1">
      <c r="B34" s="265">
        <v>12</v>
      </c>
      <c r="C34" s="61"/>
      <c r="D34" s="73"/>
      <c r="E34" s="73"/>
      <c r="F34" s="318"/>
      <c r="G34" s="277"/>
      <c r="H34" s="278"/>
      <c r="I34" s="278"/>
      <c r="J34" s="279"/>
    </row>
    <row r="35" spans="2:10" ht="15" customHeight="1">
      <c r="B35" s="264"/>
      <c r="C35" s="135"/>
      <c r="D35" s="136"/>
      <c r="E35" s="136"/>
      <c r="F35" s="135"/>
    </row>
    <row r="36" spans="2:10" ht="15" customHeight="1">
      <c r="C36" s="121" t="s">
        <v>6</v>
      </c>
      <c r="D36" s="75"/>
      <c r="E36" s="292"/>
      <c r="F36" s="3"/>
      <c r="G36" s="5"/>
      <c r="H36" s="5"/>
      <c r="I36" s="3"/>
    </row>
    <row r="37" spans="2:10" ht="15" customHeight="1">
      <c r="C37" s="121"/>
      <c r="D37" s="3"/>
      <c r="E37" s="3"/>
      <c r="F37" s="3"/>
      <c r="G37" s="5"/>
      <c r="H37" s="5"/>
      <c r="I37" s="3"/>
    </row>
    <row r="38" spans="2:10">
      <c r="C38" s="121" t="s">
        <v>68</v>
      </c>
      <c r="D38" s="75"/>
      <c r="E38" s="3"/>
      <c r="F38" s="3"/>
      <c r="G38" s="5"/>
      <c r="H38" s="5"/>
      <c r="I38" s="3"/>
    </row>
    <row r="39" spans="2:10">
      <c r="C39" s="121"/>
      <c r="D39" s="123"/>
      <c r="E39" s="5"/>
      <c r="F39" s="5"/>
      <c r="G39" s="5"/>
      <c r="H39" s="5"/>
      <c r="I39" s="3"/>
    </row>
    <row r="40" spans="2:10">
      <c r="C40" s="121" t="s">
        <v>11</v>
      </c>
      <c r="D40" s="76">
        <v>45987</v>
      </c>
      <c r="E40" s="3"/>
      <c r="F40" s="3"/>
      <c r="G40" s="124"/>
      <c r="H40" s="124"/>
      <c r="I40" s="124"/>
    </row>
    <row r="41" spans="2:10">
      <c r="C41" s="121"/>
      <c r="D41" s="123"/>
      <c r="E41" s="5"/>
      <c r="F41" s="5"/>
      <c r="G41" s="124"/>
      <c r="H41" s="124"/>
      <c r="I41" s="124"/>
    </row>
    <row r="42" spans="2:10" ht="84" customHeight="1">
      <c r="C42" s="121" t="s">
        <v>7</v>
      </c>
      <c r="D42" s="75"/>
      <c r="E42" s="292"/>
      <c r="F42" s="292"/>
      <c r="G42" s="124"/>
      <c r="H42" s="124"/>
      <c r="I42" s="124"/>
    </row>
  </sheetData>
  <sheetProtection sheet="1"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5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8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F23:F34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D23:D34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E23:E34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8"/>
  <sheetViews>
    <sheetView showGridLines="0" zoomScaleNormal="100" workbookViewId="0">
      <selection activeCell="I30" sqref="I30"/>
    </sheetView>
  </sheetViews>
  <sheetFormatPr defaultColWidth="9.1796875" defaultRowHeight="14.5"/>
  <cols>
    <col min="1" max="1" width="2.7265625" style="162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69" customWidth="1"/>
    <col min="8" max="10" width="16.54296875" style="6" customWidth="1"/>
    <col min="11" max="12" width="16.54296875" style="69" customWidth="1"/>
    <col min="13" max="13" width="16.54296875" style="126" customWidth="1"/>
    <col min="14" max="15" width="4.54296875" style="126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1" t="str">
        <f>'gunningscriterium SEB'!C1</f>
        <v>Wegdekreiniging en calamiteitenbestrijding</v>
      </c>
      <c r="E1" s="404"/>
      <c r="F1" s="404"/>
      <c r="G1" s="68"/>
      <c r="K1" s="68"/>
      <c r="L1" s="68"/>
    </row>
    <row r="2" spans="1:67" s="3" customFormat="1" ht="15" customHeight="1">
      <c r="A2" s="10"/>
      <c r="C2" s="2" t="s">
        <v>103</v>
      </c>
      <c r="E2" s="404"/>
      <c r="F2" s="404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1" t="s">
        <v>67</v>
      </c>
      <c r="E4" s="125"/>
      <c r="F4" s="125"/>
      <c r="G4" s="4"/>
      <c r="K4" s="4"/>
      <c r="L4" s="4"/>
      <c r="M4" s="4"/>
      <c r="N4" s="138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39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opdrachtnemer'!D36="","",'invulblad opdrachtnemer'!D36)</f>
        <v/>
      </c>
      <c r="G6" s="4"/>
      <c r="K6" s="4"/>
      <c r="L6" s="4"/>
      <c r="N6" s="139"/>
      <c r="P6" s="82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2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1"/>
      <c r="P8" s="141"/>
      <c r="Q8" s="141"/>
      <c r="R8" s="13">
        <f>'gunningscriterium SEB'!G12</f>
        <v>1</v>
      </c>
      <c r="S8" s="416" t="s">
        <v>121</v>
      </c>
      <c r="T8" s="416"/>
      <c r="U8" s="416"/>
      <c r="V8" s="416"/>
      <c r="W8" s="416"/>
      <c r="X8" s="416"/>
      <c r="Y8" s="417"/>
      <c r="Z8" s="360"/>
      <c r="AA8" s="360"/>
      <c r="AB8" s="141"/>
      <c r="AC8" s="141"/>
      <c r="AD8" s="141"/>
      <c r="AE8" s="141"/>
      <c r="AF8" s="141"/>
      <c r="AG8" s="142" t="s">
        <v>37</v>
      </c>
      <c r="AH8" s="13">
        <f>'gunningscriterium SEB'!I12</f>
        <v>2</v>
      </c>
      <c r="AI8" s="141"/>
      <c r="AJ8" s="141"/>
      <c r="AK8" s="141"/>
      <c r="AL8" s="141"/>
      <c r="AM8" s="143"/>
      <c r="AN8" s="141"/>
      <c r="AO8" s="141"/>
      <c r="AP8" s="141"/>
      <c r="AQ8" s="141"/>
      <c r="AR8" s="141"/>
      <c r="AS8" s="141"/>
      <c r="AT8" s="141"/>
      <c r="AU8" s="142" t="s">
        <v>37</v>
      </c>
      <c r="AV8" s="13">
        <f>'gunningscriterium SEB'!K12</f>
        <v>3</v>
      </c>
      <c r="AW8" s="141"/>
      <c r="AX8" s="141"/>
      <c r="AY8" s="141"/>
      <c r="AZ8" s="141"/>
      <c r="BA8" s="143"/>
      <c r="BB8" s="141"/>
      <c r="BC8" s="141"/>
      <c r="BD8" s="141"/>
      <c r="BE8" s="141"/>
      <c r="BF8" s="141"/>
      <c r="BG8" s="141"/>
      <c r="BH8" s="141"/>
      <c r="BI8" s="142" t="s">
        <v>37</v>
      </c>
      <c r="BJ8" s="13">
        <f>'gunningscriterium SEB'!M12</f>
        <v>4</v>
      </c>
      <c r="BK8" s="141"/>
      <c r="BL8" s="141"/>
      <c r="BM8" s="141"/>
      <c r="BN8" s="141"/>
      <c r="BO8" s="143"/>
    </row>
    <row r="9" spans="1:67" s="34" customFormat="1" ht="32.15" customHeight="1" thickBot="1">
      <c r="A9" s="144"/>
      <c r="C9" s="145" t="s">
        <v>29</v>
      </c>
      <c r="D9" s="146" t="s">
        <v>13</v>
      </c>
      <c r="E9" s="147" t="s">
        <v>30</v>
      </c>
      <c r="F9" s="59" t="s">
        <v>209</v>
      </c>
      <c r="G9" s="70" t="s">
        <v>66</v>
      </c>
      <c r="H9" s="58" t="s">
        <v>14</v>
      </c>
      <c r="I9" s="58" t="s">
        <v>28</v>
      </c>
      <c r="J9" s="59" t="s">
        <v>63</v>
      </c>
      <c r="K9" s="70" t="s">
        <v>16</v>
      </c>
      <c r="L9" s="366" t="s">
        <v>232</v>
      </c>
      <c r="M9" s="349" t="s">
        <v>222</v>
      </c>
      <c r="N9" s="151" t="s">
        <v>17</v>
      </c>
      <c r="O9" s="149" t="s">
        <v>18</v>
      </c>
      <c r="P9" s="150" t="s">
        <v>19</v>
      </c>
      <c r="Q9" s="151" t="s">
        <v>20</v>
      </c>
      <c r="R9" s="152" t="s">
        <v>21</v>
      </c>
      <c r="S9" s="150" t="s">
        <v>22</v>
      </c>
      <c r="T9" s="153" t="s">
        <v>23</v>
      </c>
      <c r="U9" s="152" t="s">
        <v>24</v>
      </c>
      <c r="V9" s="150" t="s">
        <v>55</v>
      </c>
      <c r="W9" s="153" t="s">
        <v>25</v>
      </c>
      <c r="X9" s="152" t="s">
        <v>26</v>
      </c>
      <c r="Y9" s="154" t="s">
        <v>27</v>
      </c>
      <c r="Z9" s="366" t="s">
        <v>232</v>
      </c>
      <c r="AA9" s="349" t="s">
        <v>221</v>
      </c>
      <c r="AB9" s="148" t="s">
        <v>17</v>
      </c>
      <c r="AC9" s="149" t="s">
        <v>18</v>
      </c>
      <c r="AD9" s="150" t="s">
        <v>19</v>
      </c>
      <c r="AE9" s="151" t="s">
        <v>20</v>
      </c>
      <c r="AF9" s="152" t="s">
        <v>21</v>
      </c>
      <c r="AG9" s="150" t="s">
        <v>22</v>
      </c>
      <c r="AH9" s="153" t="s">
        <v>23</v>
      </c>
      <c r="AI9" s="152" t="s">
        <v>24</v>
      </c>
      <c r="AJ9" s="150" t="s">
        <v>55</v>
      </c>
      <c r="AK9" s="153" t="s">
        <v>25</v>
      </c>
      <c r="AL9" s="152" t="s">
        <v>26</v>
      </c>
      <c r="AM9" s="154" t="s">
        <v>27</v>
      </c>
      <c r="AN9" s="366" t="s">
        <v>232</v>
      </c>
      <c r="AO9" s="349" t="s">
        <v>221</v>
      </c>
      <c r="AP9" s="148" t="s">
        <v>17</v>
      </c>
      <c r="AQ9" s="149" t="s">
        <v>18</v>
      </c>
      <c r="AR9" s="150" t="s">
        <v>19</v>
      </c>
      <c r="AS9" s="151" t="s">
        <v>20</v>
      </c>
      <c r="AT9" s="152" t="s">
        <v>21</v>
      </c>
      <c r="AU9" s="150" t="s">
        <v>22</v>
      </c>
      <c r="AV9" s="153" t="s">
        <v>23</v>
      </c>
      <c r="AW9" s="152" t="s">
        <v>24</v>
      </c>
      <c r="AX9" s="150" t="s">
        <v>55</v>
      </c>
      <c r="AY9" s="153" t="s">
        <v>25</v>
      </c>
      <c r="AZ9" s="152" t="s">
        <v>26</v>
      </c>
      <c r="BA9" s="154" t="s">
        <v>27</v>
      </c>
      <c r="BB9" s="366" t="s">
        <v>232</v>
      </c>
      <c r="BC9" s="349" t="s">
        <v>221</v>
      </c>
      <c r="BD9" s="148" t="s">
        <v>17</v>
      </c>
      <c r="BE9" s="149" t="s">
        <v>18</v>
      </c>
      <c r="BF9" s="150" t="s">
        <v>19</v>
      </c>
      <c r="BG9" s="151" t="s">
        <v>20</v>
      </c>
      <c r="BH9" s="152" t="s">
        <v>21</v>
      </c>
      <c r="BI9" s="150" t="s">
        <v>22</v>
      </c>
      <c r="BJ9" s="153" t="s">
        <v>23</v>
      </c>
      <c r="BK9" s="152" t="s">
        <v>24</v>
      </c>
      <c r="BL9" s="150" t="s">
        <v>55</v>
      </c>
      <c r="BM9" s="153" t="s">
        <v>25</v>
      </c>
      <c r="BN9" s="152" t="s">
        <v>26</v>
      </c>
      <c r="BO9" s="154" t="s">
        <v>27</v>
      </c>
    </row>
    <row r="10" spans="1:67" s="3" customFormat="1" ht="15" customHeight="1">
      <c r="A10" s="63"/>
      <c r="B10" s="3">
        <v>1</v>
      </c>
      <c r="C10" s="39" t="str">
        <f>IF('invulblad opdrachtnemer'!C10="","",'invulblad opdrachtnemer'!C10)</f>
        <v/>
      </c>
      <c r="D10" s="54" t="str">
        <f>IF('invulblad opdrachtnemer'!D10="","",'invulblad opdrachtnemer'!D10)</f>
        <v/>
      </c>
      <c r="E10" s="62" t="str">
        <f>IF('invulblad opdrachtnemer'!E10="","",'invulblad opdrachtnemer'!E10)</f>
        <v/>
      </c>
      <c r="F10" s="54" t="str">
        <f>IF('invulblad opdrachtnemer'!F10="","",'invulblad opdrachtnemer'!F10)</f>
        <v/>
      </c>
      <c r="G10" s="163"/>
      <c r="H10" s="164"/>
      <c r="I10" s="164"/>
      <c r="J10" s="164"/>
      <c r="K10" s="363"/>
      <c r="L10" s="367">
        <f>'invulblad opdrachtnemer'!G10</f>
        <v>0</v>
      </c>
      <c r="M10" s="371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67">
        <f>'invulblad opdrachtnemer'!H10</f>
        <v>0</v>
      </c>
      <c r="AA10" s="371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67">
        <f>'invulblad opdrachtnemer'!I10</f>
        <v>0</v>
      </c>
      <c r="AO10" s="371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67">
        <f>'invulblad opdrachtnemer'!J10</f>
        <v>0</v>
      </c>
      <c r="BC10" s="371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0"/>
      <c r="B11" s="3">
        <v>2</v>
      </c>
      <c r="C11" s="17" t="str">
        <f>IF('invulblad opdrachtnemer'!C11="","",'invulblad opdrachtnemer'!C11)</f>
        <v/>
      </c>
      <c r="D11" s="55" t="str">
        <f>IF('invulblad opdrachtnemer'!D11="","",'invulblad opdrachtnemer'!D11)</f>
        <v/>
      </c>
      <c r="E11" s="155" t="str">
        <f>IF('invulblad opdrachtnemer'!E11="","",'invulblad opdrachtnemer'!E11)</f>
        <v/>
      </c>
      <c r="F11" s="55" t="str">
        <f>IF('invulblad opdrachtnemer'!F11="","",'invulblad opdrachtnemer'!F11)</f>
        <v/>
      </c>
      <c r="G11" s="166"/>
      <c r="H11" s="167"/>
      <c r="I11" s="167"/>
      <c r="J11" s="167"/>
      <c r="K11" s="364"/>
      <c r="L11" s="368">
        <f>'invulblad opdrachtnemer'!G11</f>
        <v>0</v>
      </c>
      <c r="M11" s="372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68">
        <f>'invulblad opdrachtnemer'!H11</f>
        <v>0</v>
      </c>
      <c r="AA11" s="372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68">
        <f>'invulblad opdrachtnemer'!I11</f>
        <v>0</v>
      </c>
      <c r="AO11" s="372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68">
        <f>'invulblad opdrachtnemer'!J11</f>
        <v>0</v>
      </c>
      <c r="BC11" s="372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0"/>
      <c r="B12" s="3">
        <v>3</v>
      </c>
      <c r="C12" s="17" t="str">
        <f>IF('invulblad opdrachtnemer'!C12="","",'invulblad opdrachtnemer'!C12)</f>
        <v/>
      </c>
      <c r="D12" s="55" t="str">
        <f>IF('invulblad opdrachtnemer'!D12="","",'invulblad opdrachtnemer'!D12)</f>
        <v/>
      </c>
      <c r="E12" s="155" t="str">
        <f>IF('invulblad opdrachtnemer'!E12="","",'invulblad opdrachtnemer'!E12)</f>
        <v/>
      </c>
      <c r="F12" s="55" t="str">
        <f>IF('invulblad opdrachtnemer'!F12="","",'invulblad opdrachtnemer'!F12)</f>
        <v/>
      </c>
      <c r="G12" s="166"/>
      <c r="H12" s="167"/>
      <c r="I12" s="167"/>
      <c r="J12" s="167"/>
      <c r="K12" s="364"/>
      <c r="L12" s="368">
        <f>'invulblad opdrachtnemer'!G12</f>
        <v>0</v>
      </c>
      <c r="M12" s="372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68">
        <f>'invulblad opdrachtnemer'!H12</f>
        <v>0</v>
      </c>
      <c r="AA12" s="372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68">
        <f>'invulblad opdrachtnemer'!I12</f>
        <v>0</v>
      </c>
      <c r="AO12" s="372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68">
        <f>'invulblad opdrachtnemer'!J12</f>
        <v>0</v>
      </c>
      <c r="BC12" s="372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0"/>
      <c r="B13" s="3">
        <v>4</v>
      </c>
      <c r="C13" s="17" t="str">
        <f>IF('invulblad opdrachtnemer'!C13="","",'invulblad opdrachtnemer'!C13)</f>
        <v/>
      </c>
      <c r="D13" s="55" t="str">
        <f>IF('invulblad opdrachtnemer'!D13="","",'invulblad opdrachtnemer'!D13)</f>
        <v/>
      </c>
      <c r="E13" s="155" t="str">
        <f>IF('invulblad opdrachtnemer'!E13="","",'invulblad opdrachtnemer'!E13)</f>
        <v/>
      </c>
      <c r="F13" s="55" t="str">
        <f>IF('invulblad opdrachtnemer'!F13="","",'invulblad opdrachtnemer'!F13)</f>
        <v/>
      </c>
      <c r="G13" s="166"/>
      <c r="H13" s="167"/>
      <c r="I13" s="167"/>
      <c r="J13" s="167"/>
      <c r="K13" s="364"/>
      <c r="L13" s="368">
        <f>'invulblad opdrachtnemer'!G13</f>
        <v>0</v>
      </c>
      <c r="M13" s="372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68">
        <f>'invulblad opdrachtnemer'!H13</f>
        <v>0</v>
      </c>
      <c r="AA13" s="372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68">
        <f>'invulblad opdrachtnemer'!I13</f>
        <v>0</v>
      </c>
      <c r="AO13" s="372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68">
        <f>'invulblad opdrachtnemer'!J13</f>
        <v>0</v>
      </c>
      <c r="BC13" s="372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0"/>
      <c r="B14" s="3">
        <v>5</v>
      </c>
      <c r="C14" s="17" t="str">
        <f>IF('invulblad opdrachtnemer'!C14="","",'invulblad opdrachtnemer'!C14)</f>
        <v/>
      </c>
      <c r="D14" s="55" t="str">
        <f>IF('invulblad opdrachtnemer'!D14="","",'invulblad opdrachtnemer'!D14)</f>
        <v/>
      </c>
      <c r="E14" s="55" t="str">
        <f>IF('invulblad opdrachtnemer'!E14="","",'invulblad opdrachtnemer'!E14)</f>
        <v/>
      </c>
      <c r="F14" s="55" t="str">
        <f>IF('invulblad opdrachtnemer'!F14="","",'invulblad opdrachtnemer'!F14)</f>
        <v/>
      </c>
      <c r="G14" s="166"/>
      <c r="H14" s="167"/>
      <c r="I14" s="167"/>
      <c r="J14" s="167"/>
      <c r="K14" s="364"/>
      <c r="L14" s="368">
        <f>'invulblad opdrachtnemer'!G14</f>
        <v>0</v>
      </c>
      <c r="M14" s="372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68">
        <f>'invulblad opdrachtnemer'!H14</f>
        <v>0</v>
      </c>
      <c r="AA14" s="372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68">
        <f>'invulblad opdrachtnemer'!I14</f>
        <v>0</v>
      </c>
      <c r="AO14" s="372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68">
        <f>'invulblad opdrachtnemer'!J14</f>
        <v>0</v>
      </c>
      <c r="BC14" s="372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3"/>
      <c r="B15" s="3">
        <v>6</v>
      </c>
      <c r="C15" s="17" t="str">
        <f>IF('invulblad opdrachtnemer'!C15="","",'invulblad opdrachtnemer'!C15)</f>
        <v/>
      </c>
      <c r="D15" s="55" t="str">
        <f>IF('invulblad opdrachtnemer'!D15="","",'invulblad opdrachtnemer'!D15)</f>
        <v/>
      </c>
      <c r="E15" s="55" t="str">
        <f>IF('invulblad opdrachtnemer'!E15="","",'invulblad opdrachtnemer'!E15)</f>
        <v/>
      </c>
      <c r="F15" s="55" t="str">
        <f>IF('invulblad opdrachtnemer'!F15="","",'invulblad opdrachtnemer'!F15)</f>
        <v/>
      </c>
      <c r="G15" s="166"/>
      <c r="H15" s="167"/>
      <c r="I15" s="167"/>
      <c r="J15" s="167"/>
      <c r="K15" s="364"/>
      <c r="L15" s="368">
        <f>'invulblad opdrachtnemer'!G15</f>
        <v>0</v>
      </c>
      <c r="M15" s="372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68">
        <f>'invulblad opdrachtnemer'!H15</f>
        <v>0</v>
      </c>
      <c r="AA15" s="372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68">
        <f>'invulblad opdrachtnemer'!I15</f>
        <v>0</v>
      </c>
      <c r="AO15" s="372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68">
        <f>'invulblad opdrachtnemer'!J15</f>
        <v>0</v>
      </c>
      <c r="BC15" s="372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0"/>
      <c r="B16" s="3">
        <v>7</v>
      </c>
      <c r="C16" s="17" t="str">
        <f>IF('invulblad opdrachtnemer'!C16="","",'invulblad opdrachtnemer'!C16)</f>
        <v/>
      </c>
      <c r="D16" s="55" t="str">
        <f>IF('invulblad opdrachtnemer'!D16="","",'invulblad opdrachtnemer'!D16)</f>
        <v/>
      </c>
      <c r="E16" s="55" t="str">
        <f>IF('invulblad opdrachtnemer'!E16="","",'invulblad opdrachtnemer'!E16)</f>
        <v/>
      </c>
      <c r="F16" s="55" t="str">
        <f>IF('invulblad opdrachtnemer'!F16="","",'invulblad opdrachtnemer'!F16)</f>
        <v/>
      </c>
      <c r="G16" s="166"/>
      <c r="H16" s="167"/>
      <c r="I16" s="167"/>
      <c r="J16" s="167"/>
      <c r="K16" s="364"/>
      <c r="L16" s="368">
        <f>'invulblad opdrachtnemer'!G16</f>
        <v>0</v>
      </c>
      <c r="M16" s="372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68">
        <f>'invulblad opdrachtnemer'!H16</f>
        <v>0</v>
      </c>
      <c r="AA16" s="372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68">
        <f>'invulblad opdrachtnemer'!I16</f>
        <v>0</v>
      </c>
      <c r="AO16" s="372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68">
        <f>'invulblad opdrachtnemer'!J16</f>
        <v>0</v>
      </c>
      <c r="BC16" s="372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0"/>
      <c r="B17" s="3">
        <v>8</v>
      </c>
      <c r="C17" s="17" t="str">
        <f>IF('invulblad opdrachtnemer'!C17="","",'invulblad opdrachtnemer'!C17)</f>
        <v/>
      </c>
      <c r="D17" s="55" t="str">
        <f>IF('invulblad opdrachtnemer'!D17="","",'invulblad opdrachtnemer'!D17)</f>
        <v/>
      </c>
      <c r="E17" s="55" t="str">
        <f>IF('invulblad opdrachtnemer'!E17="","",'invulblad opdrachtnemer'!E17)</f>
        <v/>
      </c>
      <c r="F17" s="55" t="str">
        <f>IF('invulblad opdrachtnemer'!F17="","",'invulblad opdrachtnemer'!F17)</f>
        <v/>
      </c>
      <c r="G17" s="166"/>
      <c r="H17" s="167"/>
      <c r="I17" s="167"/>
      <c r="J17" s="167"/>
      <c r="K17" s="364"/>
      <c r="L17" s="368">
        <f>'invulblad opdrachtnemer'!G17</f>
        <v>0</v>
      </c>
      <c r="M17" s="372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68">
        <f>'invulblad opdrachtnemer'!H17</f>
        <v>0</v>
      </c>
      <c r="AA17" s="372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68">
        <f>'invulblad opdrachtnemer'!I17</f>
        <v>0</v>
      </c>
      <c r="AO17" s="372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68">
        <f>'invulblad opdrachtnemer'!J17</f>
        <v>0</v>
      </c>
      <c r="BC17" s="372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0"/>
      <c r="B18" s="3">
        <v>9</v>
      </c>
      <c r="C18" s="17" t="str">
        <f>IF('invulblad opdrachtnemer'!C18="","",'invulblad opdrachtnemer'!C18)</f>
        <v/>
      </c>
      <c r="D18" s="55" t="str">
        <f>IF('invulblad opdrachtnemer'!D18="","",'invulblad opdrachtnemer'!D18)</f>
        <v/>
      </c>
      <c r="E18" s="55" t="str">
        <f>IF('invulblad opdrachtnemer'!E18="","",'invulblad opdrachtnemer'!E18)</f>
        <v/>
      </c>
      <c r="F18" s="55" t="str">
        <f>IF('invulblad opdrachtnemer'!F18="","",'invulblad opdrachtnemer'!F18)</f>
        <v/>
      </c>
      <c r="G18" s="166"/>
      <c r="H18" s="167"/>
      <c r="I18" s="167"/>
      <c r="J18" s="167"/>
      <c r="K18" s="364"/>
      <c r="L18" s="368">
        <f>'invulblad opdrachtnemer'!G18</f>
        <v>0</v>
      </c>
      <c r="M18" s="372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68">
        <f>'invulblad opdrachtnemer'!H18</f>
        <v>0</v>
      </c>
      <c r="AA18" s="372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68">
        <f>'invulblad opdrachtnemer'!I18</f>
        <v>0</v>
      </c>
      <c r="AO18" s="372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68">
        <f>'invulblad opdrachtnemer'!J18</f>
        <v>0</v>
      </c>
      <c r="BC18" s="372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0"/>
      <c r="B19" s="3">
        <v>10</v>
      </c>
      <c r="C19" s="40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72"/>
      <c r="H19" s="173"/>
      <c r="I19" s="173"/>
      <c r="J19" s="173"/>
      <c r="K19" s="365"/>
      <c r="L19" s="369">
        <f>'invulblad opdrachtnemer'!G19</f>
        <v>0</v>
      </c>
      <c r="M19" s="373">
        <f t="shared" si="3"/>
        <v>0</v>
      </c>
      <c r="N19" s="284"/>
      <c r="O19" s="282"/>
      <c r="P19" s="283"/>
      <c r="Q19" s="284"/>
      <c r="R19" s="285"/>
      <c r="S19" s="283"/>
      <c r="T19" s="286"/>
      <c r="U19" s="285"/>
      <c r="V19" s="283"/>
      <c r="W19" s="286"/>
      <c r="X19" s="285"/>
      <c r="Y19" s="41"/>
      <c r="Z19" s="369">
        <f>'invulblad opdrachtnemer'!H19</f>
        <v>0</v>
      </c>
      <c r="AA19" s="373">
        <f t="shared" si="0"/>
        <v>0</v>
      </c>
      <c r="AB19" s="281"/>
      <c r="AC19" s="282"/>
      <c r="AD19" s="283"/>
      <c r="AE19" s="284"/>
      <c r="AF19" s="285"/>
      <c r="AG19" s="283"/>
      <c r="AH19" s="286"/>
      <c r="AI19" s="285"/>
      <c r="AJ19" s="283"/>
      <c r="AK19" s="286"/>
      <c r="AL19" s="285"/>
      <c r="AM19" s="41"/>
      <c r="AN19" s="369">
        <f>'invulblad opdrachtnemer'!I19</f>
        <v>0</v>
      </c>
      <c r="AO19" s="373">
        <f t="shared" si="1"/>
        <v>0</v>
      </c>
      <c r="AP19" s="281"/>
      <c r="AQ19" s="282"/>
      <c r="AR19" s="283"/>
      <c r="AS19" s="284"/>
      <c r="AT19" s="285"/>
      <c r="AU19" s="283"/>
      <c r="AV19" s="286"/>
      <c r="AW19" s="285"/>
      <c r="AX19" s="283"/>
      <c r="AY19" s="286"/>
      <c r="AZ19" s="285"/>
      <c r="BA19" s="41"/>
      <c r="BB19" s="369">
        <f>'invulblad opdrachtnemer'!J19</f>
        <v>0</v>
      </c>
      <c r="BC19" s="373">
        <f t="shared" si="2"/>
        <v>0</v>
      </c>
      <c r="BD19" s="281"/>
      <c r="BE19" s="282"/>
      <c r="BF19" s="283"/>
      <c r="BG19" s="284"/>
      <c r="BH19" s="285"/>
      <c r="BI19" s="283"/>
      <c r="BJ19" s="286"/>
      <c r="BK19" s="285"/>
      <c r="BL19" s="283"/>
      <c r="BM19" s="286"/>
      <c r="BN19" s="285"/>
      <c r="BO19" s="41"/>
    </row>
    <row r="20" spans="1:67" s="3" customFormat="1" ht="15" thickBot="1">
      <c r="A20" s="137"/>
      <c r="G20" s="4"/>
      <c r="K20" s="4"/>
      <c r="L20" s="4"/>
      <c r="M20" s="4"/>
      <c r="N20" s="113"/>
      <c r="O20" s="4"/>
      <c r="AB20" s="113"/>
      <c r="AC20" s="4"/>
      <c r="AP20" s="113"/>
      <c r="AQ20" s="4"/>
      <c r="BD20" s="113"/>
      <c r="BE20" s="4"/>
    </row>
    <row r="21" spans="1:67" s="5" customFormat="1" ht="50.25" customHeight="1" thickBot="1">
      <c r="A21" s="157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1"/>
      <c r="P21" s="141"/>
      <c r="Q21" s="141"/>
      <c r="R21" s="13">
        <f>'gunningscriterium SEB'!G21</f>
        <v>1</v>
      </c>
      <c r="S21" s="416" t="s">
        <v>121</v>
      </c>
      <c r="T21" s="416"/>
      <c r="U21" s="416"/>
      <c r="V21" s="416"/>
      <c r="W21" s="416"/>
      <c r="X21" s="416"/>
      <c r="Y21" s="417"/>
      <c r="Z21" s="360"/>
      <c r="AA21" s="360"/>
      <c r="AB21" s="141"/>
      <c r="AC21" s="141"/>
      <c r="AD21" s="141"/>
      <c r="AE21" s="141"/>
      <c r="AF21" s="141"/>
      <c r="AG21" s="142" t="s">
        <v>37</v>
      </c>
      <c r="AH21" s="13">
        <f>'gunningscriterium SEB'!I21</f>
        <v>2</v>
      </c>
      <c r="AI21" s="141"/>
      <c r="AJ21" s="141"/>
      <c r="AK21" s="141"/>
      <c r="AL21" s="141"/>
      <c r="AM21" s="143"/>
      <c r="AN21" s="141"/>
      <c r="AO21" s="141"/>
      <c r="AP21" s="141"/>
      <c r="AQ21" s="141"/>
      <c r="AR21" s="141"/>
      <c r="AS21" s="141"/>
      <c r="AT21" s="141"/>
      <c r="AU21" s="142" t="s">
        <v>37</v>
      </c>
      <c r="AV21" s="13">
        <f>'gunningscriterium SEB'!K21</f>
        <v>3</v>
      </c>
      <c r="AW21" s="141"/>
      <c r="AX21" s="141"/>
      <c r="AY21" s="141"/>
      <c r="AZ21" s="141"/>
      <c r="BA21" s="143"/>
      <c r="BB21" s="141"/>
      <c r="BC21" s="141"/>
      <c r="BD21" s="141"/>
      <c r="BE21" s="141"/>
      <c r="BF21" s="141"/>
      <c r="BG21" s="141"/>
      <c r="BH21" s="141"/>
      <c r="BI21" s="142" t="s">
        <v>37</v>
      </c>
      <c r="BJ21" s="13">
        <f>'gunningscriterium SEB'!M21</f>
        <v>4</v>
      </c>
      <c r="BK21" s="141"/>
      <c r="BL21" s="141"/>
      <c r="BM21" s="141"/>
      <c r="BN21" s="141"/>
      <c r="BO21" s="143"/>
    </row>
    <row r="22" spans="1:67" s="37" customFormat="1" ht="32.15" customHeight="1" thickBot="1">
      <c r="A22" s="158"/>
      <c r="C22" s="145" t="s">
        <v>29</v>
      </c>
      <c r="D22" s="159" t="s">
        <v>13</v>
      </c>
      <c r="E22" s="160" t="s">
        <v>30</v>
      </c>
      <c r="F22" s="59" t="s">
        <v>209</v>
      </c>
      <c r="G22" s="70" t="s">
        <v>66</v>
      </c>
      <c r="H22" s="58" t="s">
        <v>14</v>
      </c>
      <c r="I22" s="58" t="s">
        <v>28</v>
      </c>
      <c r="J22" s="59" t="s">
        <v>63</v>
      </c>
      <c r="K22" s="70" t="s">
        <v>16</v>
      </c>
      <c r="L22" s="370" t="s">
        <v>232</v>
      </c>
      <c r="M22" s="259" t="s">
        <v>222</v>
      </c>
      <c r="N22" s="148" t="s">
        <v>17</v>
      </c>
      <c r="O22" s="149" t="s">
        <v>18</v>
      </c>
      <c r="P22" s="152" t="s">
        <v>19</v>
      </c>
      <c r="Q22" s="161" t="s">
        <v>20</v>
      </c>
      <c r="R22" s="152" t="s">
        <v>21</v>
      </c>
      <c r="S22" s="152" t="s">
        <v>22</v>
      </c>
      <c r="T22" s="161" t="s">
        <v>23</v>
      </c>
      <c r="U22" s="152" t="s">
        <v>24</v>
      </c>
      <c r="V22" s="150" t="s">
        <v>55</v>
      </c>
      <c r="W22" s="152" t="s">
        <v>25</v>
      </c>
      <c r="X22" s="152" t="s">
        <v>26</v>
      </c>
      <c r="Y22" s="154" t="s">
        <v>27</v>
      </c>
      <c r="Z22" s="370" t="s">
        <v>232</v>
      </c>
      <c r="AA22" s="259" t="s">
        <v>222</v>
      </c>
      <c r="AB22" s="148" t="s">
        <v>17</v>
      </c>
      <c r="AC22" s="149" t="s">
        <v>18</v>
      </c>
      <c r="AD22" s="152" t="s">
        <v>19</v>
      </c>
      <c r="AE22" s="161" t="s">
        <v>20</v>
      </c>
      <c r="AF22" s="152" t="s">
        <v>21</v>
      </c>
      <c r="AG22" s="152" t="s">
        <v>22</v>
      </c>
      <c r="AH22" s="161" t="s">
        <v>23</v>
      </c>
      <c r="AI22" s="152" t="s">
        <v>24</v>
      </c>
      <c r="AJ22" s="150" t="s">
        <v>55</v>
      </c>
      <c r="AK22" s="152" t="s">
        <v>25</v>
      </c>
      <c r="AL22" s="152" t="s">
        <v>26</v>
      </c>
      <c r="AM22" s="154" t="s">
        <v>27</v>
      </c>
      <c r="AN22" s="370" t="s">
        <v>232</v>
      </c>
      <c r="AO22" s="259" t="s">
        <v>222</v>
      </c>
      <c r="AP22" s="148" t="s">
        <v>17</v>
      </c>
      <c r="AQ22" s="149" t="s">
        <v>18</v>
      </c>
      <c r="AR22" s="152" t="s">
        <v>19</v>
      </c>
      <c r="AS22" s="161" t="s">
        <v>20</v>
      </c>
      <c r="AT22" s="152" t="s">
        <v>21</v>
      </c>
      <c r="AU22" s="152" t="s">
        <v>22</v>
      </c>
      <c r="AV22" s="161" t="s">
        <v>23</v>
      </c>
      <c r="AW22" s="152" t="s">
        <v>24</v>
      </c>
      <c r="AX22" s="150" t="s">
        <v>55</v>
      </c>
      <c r="AY22" s="152" t="s">
        <v>25</v>
      </c>
      <c r="AZ22" s="152" t="s">
        <v>26</v>
      </c>
      <c r="BA22" s="154" t="s">
        <v>27</v>
      </c>
      <c r="BB22" s="370" t="s">
        <v>232</v>
      </c>
      <c r="BC22" s="259" t="s">
        <v>222</v>
      </c>
      <c r="BD22" s="148" t="s">
        <v>17</v>
      </c>
      <c r="BE22" s="149" t="s">
        <v>18</v>
      </c>
      <c r="BF22" s="152" t="s">
        <v>19</v>
      </c>
      <c r="BG22" s="161" t="s">
        <v>20</v>
      </c>
      <c r="BH22" s="152" t="s">
        <v>21</v>
      </c>
      <c r="BI22" s="152" t="s">
        <v>22</v>
      </c>
      <c r="BJ22" s="161" t="s">
        <v>23</v>
      </c>
      <c r="BK22" s="152" t="s">
        <v>24</v>
      </c>
      <c r="BL22" s="150" t="s">
        <v>55</v>
      </c>
      <c r="BM22" s="152" t="s">
        <v>25</v>
      </c>
      <c r="BN22" s="152" t="s">
        <v>26</v>
      </c>
      <c r="BO22" s="154" t="s">
        <v>27</v>
      </c>
    </row>
    <row r="23" spans="1:67" s="3" customFormat="1" ht="15" customHeight="1">
      <c r="A23" s="63"/>
      <c r="B23" s="3">
        <v>1</v>
      </c>
      <c r="C23" s="39" t="str">
        <f>IF('invulblad opdrachtnemer'!C23="","",'invulblad opdrachtnemer'!C23)</f>
        <v/>
      </c>
      <c r="D23" s="54" t="str">
        <f>IF('invulblad opdrachtnemer'!D23="","",'invulblad opdrachtnemer'!D23)</f>
        <v/>
      </c>
      <c r="E23" s="62" t="str">
        <f>IF('invulblad opdrachtnemer'!E23="","",'invulblad opdrachtnemer'!E23)</f>
        <v/>
      </c>
      <c r="F23" s="54" t="str">
        <f>IF('invulblad opdrachtnemer'!F23="","",'invulblad opdrachtnemer'!F23)</f>
        <v/>
      </c>
      <c r="G23" s="163"/>
      <c r="H23" s="164"/>
      <c r="I23" s="164"/>
      <c r="J23" s="164"/>
      <c r="K23" s="165"/>
      <c r="L23" s="374">
        <f>'invulblad opdrachtnemer'!G23</f>
        <v>0</v>
      </c>
      <c r="M23" s="371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67">
        <f>'invulblad opdrachtnemer'!H23</f>
        <v>0</v>
      </c>
      <c r="AA23" s="371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67">
        <f>'invulblad opdrachtnemer'!I23</f>
        <v>0</v>
      </c>
      <c r="AO23" s="371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67">
        <f>'invulblad opdrachtnemer'!J23</f>
        <v>0</v>
      </c>
      <c r="BC23" s="371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0"/>
      <c r="B24" s="3">
        <v>2</v>
      </c>
      <c r="C24" s="17" t="str">
        <f>IF('invulblad opdrachtnemer'!C24="","",'invulblad opdrachtnemer'!C24)</f>
        <v/>
      </c>
      <c r="D24" s="55" t="str">
        <f>IF('invulblad opdrachtnemer'!D24="","",'invulblad opdrachtnemer'!D24)</f>
        <v/>
      </c>
      <c r="E24" s="155" t="str">
        <f>IF('invulblad opdrachtnemer'!E24="","",'invulblad opdrachtnemer'!E24)</f>
        <v/>
      </c>
      <c r="F24" s="55" t="str">
        <f>IF('invulblad opdrachtnemer'!F24="","",'invulblad opdrachtnemer'!F24)</f>
        <v/>
      </c>
      <c r="G24" s="166"/>
      <c r="H24" s="167"/>
      <c r="I24" s="167"/>
      <c r="J24" s="167"/>
      <c r="K24" s="168"/>
      <c r="L24" s="375">
        <f>'invulblad opdrachtnemer'!G24</f>
        <v>0</v>
      </c>
      <c r="M24" s="372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68">
        <f>'invulblad opdrachtnemer'!H24</f>
        <v>0</v>
      </c>
      <c r="AA24" s="372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68">
        <f>'invulblad opdrachtnemer'!I24</f>
        <v>0</v>
      </c>
      <c r="AO24" s="372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68">
        <f>'invulblad opdrachtnemer'!J24</f>
        <v>0</v>
      </c>
      <c r="BC24" s="372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0"/>
      <c r="B25" s="3">
        <v>3</v>
      </c>
      <c r="C25" s="17" t="str">
        <f>IF('invulblad opdrachtnemer'!C25="","",'invulblad opdrachtnemer'!C25)</f>
        <v/>
      </c>
      <c r="D25" s="55" t="str">
        <f>IF('invulblad opdrachtnemer'!D25="","",'invulblad opdrachtnemer'!D25)</f>
        <v/>
      </c>
      <c r="E25" s="155" t="str">
        <f>IF('invulblad opdrachtnemer'!E25="","",'invulblad opdrachtnemer'!E25)</f>
        <v/>
      </c>
      <c r="F25" s="55" t="str">
        <f>IF('invulblad opdrachtnemer'!F25="","",'invulblad opdrachtnemer'!F25)</f>
        <v/>
      </c>
      <c r="G25" s="166"/>
      <c r="H25" s="167"/>
      <c r="I25" s="167"/>
      <c r="J25" s="167"/>
      <c r="K25" s="168"/>
      <c r="L25" s="375">
        <f>'invulblad opdrachtnemer'!G25</f>
        <v>0</v>
      </c>
      <c r="M25" s="372">
        <f t="shared" ref="M25:M34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68">
        <f>'invulblad opdrachtnemer'!H25</f>
        <v>0</v>
      </c>
      <c r="AA25" s="372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68">
        <f>'invulblad opdrachtnemer'!I25</f>
        <v>0</v>
      </c>
      <c r="AO25" s="372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68">
        <f>'invulblad opdrachtnemer'!J25</f>
        <v>0</v>
      </c>
      <c r="BC25" s="372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0"/>
      <c r="B26" s="3">
        <v>4</v>
      </c>
      <c r="C26" s="17" t="str">
        <f>IF('invulblad opdrachtnemer'!C26="","",'invulblad opdrachtnemer'!C26)</f>
        <v/>
      </c>
      <c r="D26" s="55" t="str">
        <f>IF('invulblad opdrachtnemer'!D26="","",'invulblad opdrachtnemer'!D26)</f>
        <v/>
      </c>
      <c r="E26" s="155" t="str">
        <f>IF('invulblad opdrachtnemer'!E26="","",'invulblad opdrachtnemer'!E26)</f>
        <v/>
      </c>
      <c r="F26" s="55" t="str">
        <f>IF('invulblad opdrachtnemer'!F26="","",'invulblad opdrachtnemer'!F26)</f>
        <v/>
      </c>
      <c r="G26" s="166"/>
      <c r="H26" s="167"/>
      <c r="I26" s="167"/>
      <c r="J26" s="167"/>
      <c r="K26" s="168"/>
      <c r="L26" s="375">
        <f>'invulblad opdrachtnemer'!G26</f>
        <v>0</v>
      </c>
      <c r="M26" s="372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68">
        <f>'invulblad opdrachtnemer'!H26</f>
        <v>0</v>
      </c>
      <c r="AA26" s="372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68">
        <f>'invulblad opdrachtnemer'!I26</f>
        <v>0</v>
      </c>
      <c r="AO26" s="372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68">
        <f>'invulblad opdrachtnemer'!J26</f>
        <v>0</v>
      </c>
      <c r="BC26" s="372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0"/>
      <c r="B27" s="3">
        <v>5</v>
      </c>
      <c r="C27" s="53" t="str">
        <f>IF('invulblad opdrachtnemer'!C27="","",'invulblad opdrachtnemer'!C27)</f>
        <v/>
      </c>
      <c r="D27" s="56" t="str">
        <f>IF('invulblad opdrachtnemer'!D27="","",'invulblad opdrachtnemer'!D27)</f>
        <v/>
      </c>
      <c r="E27" s="156" t="str">
        <f>IF('invulblad opdrachtnemer'!E27="","",'invulblad opdrachtnemer'!E27)</f>
        <v/>
      </c>
      <c r="F27" s="56" t="str">
        <f>IF('invulblad opdrachtnemer'!F27="","",'invulblad opdrachtnemer'!F27)</f>
        <v/>
      </c>
      <c r="G27" s="169"/>
      <c r="H27" s="170"/>
      <c r="I27" s="170"/>
      <c r="J27" s="170"/>
      <c r="K27" s="171"/>
      <c r="L27" s="375">
        <f>'invulblad opdrachtnemer'!G27</f>
        <v>0</v>
      </c>
      <c r="M27" s="372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68">
        <f>'invulblad opdrachtnemer'!H27</f>
        <v>0</v>
      </c>
      <c r="AA27" s="372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68">
        <f>'invulblad opdrachtnemer'!I27</f>
        <v>0</v>
      </c>
      <c r="AO27" s="372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68">
        <f>'invulblad opdrachtnemer'!J27</f>
        <v>0</v>
      </c>
      <c r="BC27" s="372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0"/>
      <c r="B28" s="3">
        <v>6</v>
      </c>
      <c r="C28" s="53" t="str">
        <f>IF('invulblad opdrachtnemer'!C28="","",'invulblad opdrachtnemer'!C28)</f>
        <v/>
      </c>
      <c r="D28" s="56" t="str">
        <f>IF('invulblad opdrachtnemer'!D28="","",'invulblad opdrachtnemer'!D28)</f>
        <v/>
      </c>
      <c r="E28" s="156" t="str">
        <f>IF('invulblad opdrachtnemer'!E28="","",'invulblad opdrachtnemer'!E28)</f>
        <v/>
      </c>
      <c r="F28" s="56" t="str">
        <f>IF('invulblad opdrachtnemer'!F28="","",'invulblad opdrachtnemer'!F28)</f>
        <v/>
      </c>
      <c r="G28" s="169"/>
      <c r="H28" s="170"/>
      <c r="I28" s="170"/>
      <c r="J28" s="170"/>
      <c r="K28" s="171"/>
      <c r="L28" s="375">
        <f>'invulblad opdrachtnemer'!G28</f>
        <v>0</v>
      </c>
      <c r="M28" s="372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68">
        <f>'invulblad opdrachtnemer'!H28</f>
        <v>0</v>
      </c>
      <c r="AA28" s="372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68">
        <f>'invulblad opdrachtnemer'!I28</f>
        <v>0</v>
      </c>
      <c r="AO28" s="372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68">
        <f>'invulblad opdrachtnemer'!J28</f>
        <v>0</v>
      </c>
      <c r="BC28" s="372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0"/>
      <c r="B29" s="3">
        <v>7</v>
      </c>
      <c r="C29" s="53" t="str">
        <f>IF('invulblad opdrachtnemer'!C29="","",'invulblad opdrachtnemer'!C29)</f>
        <v/>
      </c>
      <c r="D29" s="56" t="str">
        <f>IF('invulblad opdrachtnemer'!D29="","",'invulblad opdrachtnemer'!D29)</f>
        <v/>
      </c>
      <c r="E29" s="156" t="str">
        <f>IF('invulblad opdrachtnemer'!E29="","",'invulblad opdrachtnemer'!E29)</f>
        <v/>
      </c>
      <c r="F29" s="56" t="str">
        <f>IF('invulblad opdrachtnemer'!F29="","",'invulblad opdrachtnemer'!F29)</f>
        <v/>
      </c>
      <c r="G29" s="169"/>
      <c r="H29" s="170"/>
      <c r="I29" s="170"/>
      <c r="J29" s="170"/>
      <c r="K29" s="171"/>
      <c r="L29" s="375">
        <f>'invulblad opdrachtnemer'!G29</f>
        <v>0</v>
      </c>
      <c r="M29" s="372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68">
        <f>'invulblad opdrachtnemer'!H29</f>
        <v>0</v>
      </c>
      <c r="AA29" s="372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68">
        <f>'invulblad opdrachtnemer'!I29</f>
        <v>0</v>
      </c>
      <c r="AO29" s="372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68">
        <f>'invulblad opdrachtnemer'!J29</f>
        <v>0</v>
      </c>
      <c r="BC29" s="372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0"/>
      <c r="B30" s="3">
        <v>8</v>
      </c>
      <c r="C30" s="53" t="str">
        <f>IF('invulblad opdrachtnemer'!C30="","",'invulblad opdrachtnemer'!C30)</f>
        <v/>
      </c>
      <c r="D30" s="56" t="str">
        <f>IF('invulblad opdrachtnemer'!D30="","",'invulblad opdrachtnemer'!D30)</f>
        <v/>
      </c>
      <c r="E30" s="156" t="str">
        <f>IF('invulblad opdrachtnemer'!E30="","",'invulblad opdrachtnemer'!E30)</f>
        <v/>
      </c>
      <c r="F30" s="56" t="str">
        <f>IF('invulblad opdrachtnemer'!F30="","",'invulblad opdrachtnemer'!F30)</f>
        <v/>
      </c>
      <c r="G30" s="169"/>
      <c r="H30" s="170"/>
      <c r="I30" s="170"/>
      <c r="J30" s="170"/>
      <c r="K30" s="171"/>
      <c r="L30" s="375">
        <f>'invulblad opdrachtnemer'!G30</f>
        <v>0</v>
      </c>
      <c r="M30" s="372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68">
        <f>'invulblad opdrachtnemer'!H30</f>
        <v>0</v>
      </c>
      <c r="AA30" s="372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68">
        <f>'invulblad opdrachtnemer'!I30</f>
        <v>0</v>
      </c>
      <c r="AO30" s="372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68">
        <f>'invulblad opdrachtnemer'!J30</f>
        <v>0</v>
      </c>
      <c r="BC30" s="372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0"/>
      <c r="B31" s="3">
        <v>9</v>
      </c>
      <c r="C31" s="53" t="str">
        <f>IF('invulblad opdrachtnemer'!C31="","",'invulblad opdrachtnemer'!C31)</f>
        <v/>
      </c>
      <c r="D31" s="56" t="str">
        <f>IF('invulblad opdrachtnemer'!D31="","",'invulblad opdrachtnemer'!D31)</f>
        <v/>
      </c>
      <c r="E31" s="156" t="str">
        <f>IF('invulblad opdrachtnemer'!E31="","",'invulblad opdrachtnemer'!E31)</f>
        <v/>
      </c>
      <c r="F31" s="56" t="str">
        <f>IF('invulblad opdrachtnemer'!F31="","",'invulblad opdrachtnemer'!F31)</f>
        <v/>
      </c>
      <c r="G31" s="169"/>
      <c r="H31" s="170"/>
      <c r="I31" s="170"/>
      <c r="J31" s="170"/>
      <c r="K31" s="171"/>
      <c r="L31" s="375">
        <f>'invulblad opdrachtnemer'!G31</f>
        <v>0</v>
      </c>
      <c r="M31" s="372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68">
        <f>'invulblad opdrachtnemer'!H31</f>
        <v>0</v>
      </c>
      <c r="AA31" s="372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68">
        <f>'invulblad opdrachtnemer'!I31</f>
        <v>0</v>
      </c>
      <c r="AO31" s="372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68">
        <f>'invulblad opdrachtnemer'!J31</f>
        <v>0</v>
      </c>
      <c r="BC31" s="372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>
      <c r="A32" s="280"/>
      <c r="B32" s="3">
        <v>10</v>
      </c>
      <c r="C32" s="53" t="str">
        <f>IF('invulblad opdrachtnemer'!C32="","",'invulblad opdrachtnemer'!C32)</f>
        <v/>
      </c>
      <c r="D32" s="56" t="str">
        <f>IF('invulblad opdrachtnemer'!D32="","",'invulblad opdrachtnemer'!D32)</f>
        <v/>
      </c>
      <c r="E32" s="156" t="str">
        <f>IF('invulblad opdrachtnemer'!E32="","",'invulblad opdrachtnemer'!E32)</f>
        <v/>
      </c>
      <c r="F32" s="56" t="str">
        <f>IF('invulblad opdrachtnemer'!F32="","",'invulblad opdrachtnemer'!F32)</f>
        <v/>
      </c>
      <c r="G32" s="169"/>
      <c r="H32" s="170"/>
      <c r="I32" s="170"/>
      <c r="J32" s="170"/>
      <c r="K32" s="171"/>
      <c r="L32" s="375">
        <f>'invulblad opdrachtnemer'!G32</f>
        <v>0</v>
      </c>
      <c r="M32" s="372">
        <f t="shared" si="7"/>
        <v>0</v>
      </c>
      <c r="N32" s="22"/>
      <c r="O32" s="23"/>
      <c r="P32" s="47"/>
      <c r="Q32" s="43"/>
      <c r="R32" s="24"/>
      <c r="S32" s="47"/>
      <c r="T32" s="45"/>
      <c r="U32" s="24"/>
      <c r="V32" s="47"/>
      <c r="W32" s="45"/>
      <c r="X32" s="24"/>
      <c r="Y32" s="25"/>
      <c r="Z32" s="368">
        <f>'invulblad opdrachtnemer'!H32</f>
        <v>0</v>
      </c>
      <c r="AA32" s="372">
        <f t="shared" si="4"/>
        <v>0</v>
      </c>
      <c r="AB32" s="22"/>
      <c r="AC32" s="23"/>
      <c r="AD32" s="47"/>
      <c r="AE32" s="43"/>
      <c r="AF32" s="24"/>
      <c r="AG32" s="47"/>
      <c r="AH32" s="45"/>
      <c r="AI32" s="24"/>
      <c r="AJ32" s="47"/>
      <c r="AK32" s="45"/>
      <c r="AL32" s="24"/>
      <c r="AM32" s="25"/>
      <c r="AN32" s="368">
        <f>'invulblad opdrachtnemer'!I32</f>
        <v>0</v>
      </c>
      <c r="AO32" s="372">
        <f t="shared" si="5"/>
        <v>0</v>
      </c>
      <c r="AP32" s="22"/>
      <c r="AQ32" s="23"/>
      <c r="AR32" s="47"/>
      <c r="AS32" s="43"/>
      <c r="AT32" s="24"/>
      <c r="AU32" s="47"/>
      <c r="AV32" s="45"/>
      <c r="AW32" s="24"/>
      <c r="AX32" s="47"/>
      <c r="AY32" s="45"/>
      <c r="AZ32" s="24"/>
      <c r="BA32" s="25"/>
      <c r="BB32" s="368">
        <f>'invulblad opdrachtnemer'!J32</f>
        <v>0</v>
      </c>
      <c r="BC32" s="372">
        <f t="shared" si="6"/>
        <v>0</v>
      </c>
      <c r="BD32" s="22"/>
      <c r="BE32" s="23"/>
      <c r="BF32" s="47"/>
      <c r="BG32" s="43"/>
      <c r="BH32" s="24"/>
      <c r="BI32" s="47"/>
      <c r="BJ32" s="45"/>
      <c r="BK32" s="24"/>
      <c r="BL32" s="47"/>
      <c r="BM32" s="45"/>
      <c r="BN32" s="24"/>
      <c r="BO32" s="25"/>
    </row>
    <row r="33" spans="1:67" s="3" customFormat="1" ht="15" customHeight="1">
      <c r="A33" s="280"/>
      <c r="B33" s="3">
        <v>11</v>
      </c>
      <c r="C33" s="53" t="str">
        <f>IF('invulblad opdrachtnemer'!C33="","",'invulblad opdrachtnemer'!C33)</f>
        <v/>
      </c>
      <c r="D33" s="56" t="str">
        <f>IF('invulblad opdrachtnemer'!D33="","",'invulblad opdrachtnemer'!D33)</f>
        <v/>
      </c>
      <c r="E33" s="156" t="str">
        <f>IF('invulblad opdrachtnemer'!E33="","",'invulblad opdrachtnemer'!E33)</f>
        <v/>
      </c>
      <c r="F33" s="56" t="str">
        <f>IF('invulblad opdrachtnemer'!F33="","",'invulblad opdrachtnemer'!F33)</f>
        <v/>
      </c>
      <c r="G33" s="169"/>
      <c r="H33" s="170"/>
      <c r="I33" s="170"/>
      <c r="J33" s="170"/>
      <c r="K33" s="171"/>
      <c r="L33" s="375">
        <f>'invulblad opdrachtnemer'!G33</f>
        <v>0</v>
      </c>
      <c r="M33" s="372">
        <f t="shared" si="7"/>
        <v>0</v>
      </c>
      <c r="N33" s="22"/>
      <c r="O33" s="23"/>
      <c r="P33" s="47"/>
      <c r="Q33" s="43"/>
      <c r="R33" s="24"/>
      <c r="S33" s="47"/>
      <c r="T33" s="45"/>
      <c r="U33" s="24"/>
      <c r="V33" s="47"/>
      <c r="W33" s="45"/>
      <c r="X33" s="24"/>
      <c r="Y33" s="25"/>
      <c r="Z33" s="368"/>
      <c r="AA33" s="372"/>
      <c r="AB33" s="22"/>
      <c r="AC33" s="23"/>
      <c r="AD33" s="47"/>
      <c r="AE33" s="43"/>
      <c r="AF33" s="24"/>
      <c r="AG33" s="47"/>
      <c r="AH33" s="45"/>
      <c r="AI33" s="24"/>
      <c r="AJ33" s="47"/>
      <c r="AK33" s="45"/>
      <c r="AL33" s="24"/>
      <c r="AM33" s="25"/>
      <c r="AN33" s="368"/>
      <c r="AO33" s="372"/>
      <c r="AP33" s="22"/>
      <c r="AQ33" s="23"/>
      <c r="AR33" s="47"/>
      <c r="AS33" s="43"/>
      <c r="AT33" s="24"/>
      <c r="AU33" s="47"/>
      <c r="AV33" s="45"/>
      <c r="AW33" s="24"/>
      <c r="AX33" s="47"/>
      <c r="AY33" s="45"/>
      <c r="AZ33" s="24"/>
      <c r="BA33" s="25"/>
      <c r="BB33" s="368"/>
      <c r="BC33" s="372"/>
      <c r="BD33" s="22"/>
      <c r="BE33" s="23"/>
      <c r="BF33" s="47"/>
      <c r="BG33" s="43"/>
      <c r="BH33" s="24"/>
      <c r="BI33" s="47"/>
      <c r="BJ33" s="45"/>
      <c r="BK33" s="24"/>
      <c r="BL33" s="47"/>
      <c r="BM33" s="45"/>
      <c r="BN33" s="24"/>
      <c r="BO33" s="25"/>
    </row>
    <row r="34" spans="1:67" s="3" customFormat="1" ht="15" customHeight="1" thickBot="1">
      <c r="A34" s="280"/>
      <c r="B34" s="3">
        <v>12</v>
      </c>
      <c r="C34" s="40" t="str">
        <f>IF('invulblad opdrachtnemer'!C34="","",'invulblad opdrachtnemer'!C34)</f>
        <v/>
      </c>
      <c r="D34" s="57" t="str">
        <f>IF('invulblad opdrachtnemer'!D34="","",'invulblad opdrachtnemer'!D34)</f>
        <v/>
      </c>
      <c r="E34" s="57" t="str">
        <f>IF('invulblad opdrachtnemer'!E34="","",'invulblad opdrachtnemer'!E34)</f>
        <v/>
      </c>
      <c r="F34" s="57" t="str">
        <f>IF('invulblad opdrachtnemer'!F34="","",'invulblad opdrachtnemer'!F34)</f>
        <v/>
      </c>
      <c r="G34" s="172"/>
      <c r="H34" s="173"/>
      <c r="I34" s="173"/>
      <c r="J34" s="173"/>
      <c r="K34" s="287"/>
      <c r="L34" s="376">
        <f>'invulblad opdrachtnemer'!G34</f>
        <v>0</v>
      </c>
      <c r="M34" s="373">
        <f t="shared" si="7"/>
        <v>0</v>
      </c>
      <c r="N34" s="281"/>
      <c r="O34" s="282"/>
      <c r="P34" s="283"/>
      <c r="Q34" s="284"/>
      <c r="R34" s="285"/>
      <c r="S34" s="283"/>
      <c r="T34" s="286"/>
      <c r="U34" s="285"/>
      <c r="V34" s="283"/>
      <c r="W34" s="286"/>
      <c r="X34" s="285"/>
      <c r="Y34" s="41"/>
      <c r="Z34" s="369"/>
      <c r="AA34" s="373"/>
      <c r="AB34" s="281"/>
      <c r="AC34" s="282"/>
      <c r="AD34" s="283"/>
      <c r="AE34" s="284"/>
      <c r="AF34" s="285"/>
      <c r="AG34" s="283"/>
      <c r="AH34" s="286"/>
      <c r="AI34" s="285"/>
      <c r="AJ34" s="283"/>
      <c r="AK34" s="286"/>
      <c r="AL34" s="285"/>
      <c r="AM34" s="41"/>
      <c r="AN34" s="369"/>
      <c r="AO34" s="373"/>
      <c r="AP34" s="281"/>
      <c r="AQ34" s="282"/>
      <c r="AR34" s="283"/>
      <c r="AS34" s="284"/>
      <c r="AT34" s="285"/>
      <c r="AU34" s="283"/>
      <c r="AV34" s="286"/>
      <c r="AW34" s="285"/>
      <c r="AX34" s="283"/>
      <c r="AY34" s="286"/>
      <c r="AZ34" s="285"/>
      <c r="BA34" s="41"/>
      <c r="BB34" s="369"/>
      <c r="BC34" s="373"/>
      <c r="BD34" s="281"/>
      <c r="BE34" s="282"/>
      <c r="BF34" s="283"/>
      <c r="BG34" s="284"/>
      <c r="BH34" s="285"/>
      <c r="BI34" s="283"/>
      <c r="BJ34" s="286"/>
      <c r="BK34" s="285"/>
      <c r="BL34" s="283"/>
      <c r="BM34" s="286"/>
      <c r="BN34" s="285"/>
      <c r="BO34" s="41"/>
    </row>
    <row r="35" spans="1:67" s="10" customFormat="1" ht="15" thickBot="1">
      <c r="C35" s="3"/>
      <c r="D35" s="3"/>
      <c r="E35" s="3"/>
      <c r="F35" s="3"/>
      <c r="G35" s="4"/>
      <c r="H35" s="3"/>
      <c r="I35" s="3"/>
      <c r="J35" s="3"/>
      <c r="K35" s="4"/>
      <c r="L35" s="4"/>
      <c r="M35" s="4"/>
      <c r="N35" s="3"/>
      <c r="O35" s="4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4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4"/>
      <c r="BF35" s="3"/>
      <c r="BG35" s="3"/>
      <c r="BH35" s="3"/>
      <c r="BI35" s="3"/>
      <c r="BJ35" s="3"/>
      <c r="BK35" s="3"/>
      <c r="BL35" s="3"/>
      <c r="BM35" s="3"/>
      <c r="BN35" s="3"/>
      <c r="BO35" s="3"/>
    </row>
    <row r="36" spans="1:67" ht="50.25" customHeight="1" thickBot="1">
      <c r="C36" s="12" t="s">
        <v>212</v>
      </c>
      <c r="D36" s="405" t="s">
        <v>210</v>
      </c>
      <c r="E36" s="405"/>
      <c r="F36" s="405"/>
      <c r="G36" s="141"/>
      <c r="H36" s="141"/>
      <c r="I36" s="141"/>
      <c r="J36" s="141"/>
      <c r="K36" s="361"/>
      <c r="L36" s="418" t="s">
        <v>231</v>
      </c>
      <c r="M36" s="419"/>
      <c r="N36" s="13" t="s">
        <v>37</v>
      </c>
      <c r="O36" s="141"/>
      <c r="P36" s="141"/>
      <c r="Q36" s="141"/>
      <c r="R36" s="13">
        <f>$R$21</f>
        <v>1</v>
      </c>
      <c r="S36" s="416" t="s">
        <v>121</v>
      </c>
      <c r="T36" s="416"/>
      <c r="U36" s="416"/>
      <c r="V36" s="416"/>
      <c r="W36" s="416"/>
      <c r="X36" s="416"/>
      <c r="Y36" s="417"/>
      <c r="Z36" s="360"/>
      <c r="AA36" s="360"/>
      <c r="AB36" s="141"/>
      <c r="AC36" s="141"/>
      <c r="AD36" s="141"/>
      <c r="AE36" s="141"/>
      <c r="AF36" s="141"/>
      <c r="AG36" s="142" t="s">
        <v>37</v>
      </c>
      <c r="AH36" s="13">
        <f>AH21</f>
        <v>2</v>
      </c>
      <c r="AI36" s="141"/>
      <c r="AJ36" s="141"/>
      <c r="AK36" s="141"/>
      <c r="AL36" s="141"/>
      <c r="AM36" s="143"/>
      <c r="AN36" s="141"/>
      <c r="AO36" s="141"/>
      <c r="AP36" s="141"/>
      <c r="AQ36" s="141"/>
      <c r="AR36" s="141"/>
      <c r="AS36" s="141"/>
      <c r="AT36" s="141"/>
      <c r="AU36" s="142" t="s">
        <v>37</v>
      </c>
      <c r="AV36" s="13">
        <f>AV21</f>
        <v>3</v>
      </c>
      <c r="AW36" s="141"/>
      <c r="AX36" s="141"/>
      <c r="AY36" s="141"/>
      <c r="AZ36" s="141"/>
      <c r="BA36" s="143"/>
      <c r="BB36" s="141"/>
      <c r="BC36" s="141"/>
      <c r="BD36" s="141"/>
      <c r="BE36" s="141"/>
      <c r="BF36" s="141"/>
      <c r="BG36" s="141"/>
      <c r="BH36" s="141"/>
      <c r="BI36" s="142" t="s">
        <v>37</v>
      </c>
      <c r="BJ36" s="13">
        <f>$BJ$21</f>
        <v>4</v>
      </c>
      <c r="BK36" s="141"/>
      <c r="BL36" s="141"/>
      <c r="BM36" s="141"/>
      <c r="BN36" s="141"/>
      <c r="BO36" s="143"/>
    </row>
    <row r="37" spans="1:67" s="38" customFormat="1" ht="32.15" customHeight="1" thickBot="1">
      <c r="A37" s="14"/>
      <c r="C37" s="322" t="s">
        <v>211</v>
      </c>
      <c r="D37" s="323"/>
      <c r="E37" s="323"/>
      <c r="F37" s="58" t="s">
        <v>209</v>
      </c>
      <c r="G37" s="344"/>
      <c r="H37" s="36" t="s">
        <v>14</v>
      </c>
      <c r="I37" s="193"/>
      <c r="J37" s="327"/>
      <c r="K37" s="328"/>
      <c r="L37" s="339" t="s">
        <v>230</v>
      </c>
      <c r="M37" s="259" t="s">
        <v>222</v>
      </c>
      <c r="N37" s="148" t="s">
        <v>17</v>
      </c>
      <c r="O37" s="149" t="s">
        <v>18</v>
      </c>
      <c r="P37" s="152" t="s">
        <v>19</v>
      </c>
      <c r="Q37" s="161" t="s">
        <v>20</v>
      </c>
      <c r="R37" s="152" t="s">
        <v>21</v>
      </c>
      <c r="S37" s="152" t="s">
        <v>22</v>
      </c>
      <c r="T37" s="161" t="s">
        <v>23</v>
      </c>
      <c r="U37" s="152" t="s">
        <v>24</v>
      </c>
      <c r="V37" s="150" t="s">
        <v>55</v>
      </c>
      <c r="W37" s="152" t="s">
        <v>25</v>
      </c>
      <c r="X37" s="152" t="s">
        <v>26</v>
      </c>
      <c r="Y37" s="154" t="s">
        <v>27</v>
      </c>
      <c r="Z37" s="339" t="s">
        <v>230</v>
      </c>
      <c r="AA37" s="259" t="s">
        <v>222</v>
      </c>
      <c r="AB37" s="148" t="s">
        <v>17</v>
      </c>
      <c r="AC37" s="149" t="s">
        <v>18</v>
      </c>
      <c r="AD37" s="152" t="s">
        <v>19</v>
      </c>
      <c r="AE37" s="161" t="s">
        <v>20</v>
      </c>
      <c r="AF37" s="152" t="s">
        <v>21</v>
      </c>
      <c r="AG37" s="152" t="s">
        <v>22</v>
      </c>
      <c r="AH37" s="161" t="s">
        <v>23</v>
      </c>
      <c r="AI37" s="152" t="s">
        <v>24</v>
      </c>
      <c r="AJ37" s="150" t="s">
        <v>55</v>
      </c>
      <c r="AK37" s="152" t="s">
        <v>25</v>
      </c>
      <c r="AL37" s="152" t="s">
        <v>26</v>
      </c>
      <c r="AM37" s="154" t="s">
        <v>27</v>
      </c>
      <c r="AN37" s="339" t="s">
        <v>230</v>
      </c>
      <c r="AO37" s="259" t="s">
        <v>222</v>
      </c>
      <c r="AP37" s="148" t="s">
        <v>17</v>
      </c>
      <c r="AQ37" s="149" t="s">
        <v>18</v>
      </c>
      <c r="AR37" s="152" t="s">
        <v>19</v>
      </c>
      <c r="AS37" s="161" t="s">
        <v>20</v>
      </c>
      <c r="AT37" s="152" t="s">
        <v>21</v>
      </c>
      <c r="AU37" s="152" t="s">
        <v>22</v>
      </c>
      <c r="AV37" s="161" t="s">
        <v>23</v>
      </c>
      <c r="AW37" s="152" t="s">
        <v>24</v>
      </c>
      <c r="AX37" s="150" t="s">
        <v>55</v>
      </c>
      <c r="AY37" s="152" t="s">
        <v>25</v>
      </c>
      <c r="AZ37" s="152" t="s">
        <v>26</v>
      </c>
      <c r="BA37" s="154" t="s">
        <v>27</v>
      </c>
      <c r="BB37" s="339" t="s">
        <v>230</v>
      </c>
      <c r="BC37" s="259" t="s">
        <v>222</v>
      </c>
      <c r="BD37" s="148" t="s">
        <v>17</v>
      </c>
      <c r="BE37" s="149" t="s">
        <v>18</v>
      </c>
      <c r="BF37" s="152" t="s">
        <v>19</v>
      </c>
      <c r="BG37" s="161" t="s">
        <v>20</v>
      </c>
      <c r="BH37" s="152" t="s">
        <v>21</v>
      </c>
      <c r="BI37" s="152" t="s">
        <v>22</v>
      </c>
      <c r="BJ37" s="161" t="s">
        <v>23</v>
      </c>
      <c r="BK37" s="152" t="s">
        <v>24</v>
      </c>
      <c r="BL37" s="150" t="s">
        <v>55</v>
      </c>
      <c r="BM37" s="152" t="s">
        <v>25</v>
      </c>
      <c r="BN37" s="152" t="s">
        <v>26</v>
      </c>
      <c r="BO37" s="154" t="s">
        <v>27</v>
      </c>
    </row>
    <row r="38" spans="1:67" ht="15" customHeight="1">
      <c r="A38" s="63"/>
      <c r="B38" s="3">
        <v>1</v>
      </c>
      <c r="C38" s="420"/>
      <c r="D38" s="421"/>
      <c r="E38" s="422"/>
      <c r="F38" s="324"/>
      <c r="G38" s="345"/>
      <c r="H38" s="164"/>
      <c r="I38" s="329"/>
      <c r="J38" s="330"/>
      <c r="K38" s="331"/>
      <c r="L38" s="377"/>
      <c r="M38" s="371">
        <f>SUM(N38:Y38)</f>
        <v>0</v>
      </c>
      <c r="N38" s="18"/>
      <c r="O38" s="19"/>
      <c r="P38" s="46"/>
      <c r="Q38" s="42"/>
      <c r="R38" s="20"/>
      <c r="S38" s="46"/>
      <c r="T38" s="44"/>
      <c r="U38" s="20"/>
      <c r="V38" s="46"/>
      <c r="W38" s="44"/>
      <c r="X38" s="20"/>
      <c r="Y38" s="21"/>
      <c r="Z38" s="377"/>
      <c r="AA38" s="371">
        <f>SUM(AB38:AM38)</f>
        <v>0</v>
      </c>
      <c r="AB38" s="18"/>
      <c r="AC38" s="19"/>
      <c r="AD38" s="46"/>
      <c r="AE38" s="42"/>
      <c r="AF38" s="20"/>
      <c r="AG38" s="46"/>
      <c r="AH38" s="44"/>
      <c r="AI38" s="20"/>
      <c r="AJ38" s="46"/>
      <c r="AK38" s="44"/>
      <c r="AL38" s="20"/>
      <c r="AM38" s="21"/>
      <c r="AN38" s="377"/>
      <c r="AO38" s="371">
        <f>SUM(AP38:BA38)</f>
        <v>0</v>
      </c>
      <c r="AP38" s="18"/>
      <c r="AQ38" s="19"/>
      <c r="AR38" s="46"/>
      <c r="AS38" s="42"/>
      <c r="AT38" s="20"/>
      <c r="AU38" s="46"/>
      <c r="AV38" s="44"/>
      <c r="AW38" s="20"/>
      <c r="AX38" s="46"/>
      <c r="AY38" s="44"/>
      <c r="AZ38" s="20"/>
      <c r="BA38" s="21"/>
      <c r="BB38" s="377"/>
      <c r="BC38" s="371">
        <f>SUM(BD38:BO38)</f>
        <v>0</v>
      </c>
      <c r="BD38" s="18"/>
      <c r="BE38" s="19"/>
      <c r="BF38" s="46"/>
      <c r="BG38" s="42"/>
      <c r="BH38" s="20"/>
      <c r="BI38" s="46"/>
      <c r="BJ38" s="44"/>
      <c r="BK38" s="20"/>
      <c r="BL38" s="46"/>
      <c r="BM38" s="44"/>
      <c r="BN38" s="20"/>
      <c r="BO38" s="21"/>
    </row>
    <row r="39" spans="1:67" ht="15" customHeight="1">
      <c r="A39" s="280"/>
      <c r="B39" s="3">
        <v>2</v>
      </c>
      <c r="C39" s="410"/>
      <c r="D39" s="411"/>
      <c r="E39" s="412"/>
      <c r="F39" s="325"/>
      <c r="G39" s="346"/>
      <c r="H39" s="167"/>
      <c r="I39" s="332"/>
      <c r="J39" s="333"/>
      <c r="K39" s="334"/>
      <c r="L39" s="378"/>
      <c r="M39" s="372">
        <f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78"/>
      <c r="AA39" s="372">
        <f>SUM(AB39:AM39)</f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78"/>
      <c r="AO39" s="372">
        <f>SUM(AP39:BA39)</f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78"/>
      <c r="BC39" s="372">
        <f>SUM(BD39:BO39)</f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>
      <c r="A40" s="280"/>
      <c r="B40" s="3">
        <v>3</v>
      </c>
      <c r="C40" s="410"/>
      <c r="D40" s="411"/>
      <c r="E40" s="412"/>
      <c r="F40" s="325"/>
      <c r="G40" s="346"/>
      <c r="H40" s="167"/>
      <c r="I40" s="332"/>
      <c r="J40" s="333"/>
      <c r="K40" s="334"/>
      <c r="L40" s="378"/>
      <c r="M40" s="372">
        <f>SUM(N40:Y40)</f>
        <v>0</v>
      </c>
      <c r="N40" s="22"/>
      <c r="O40" s="23"/>
      <c r="P40" s="47"/>
      <c r="Q40" s="43"/>
      <c r="R40" s="24"/>
      <c r="S40" s="47"/>
      <c r="T40" s="45"/>
      <c r="U40" s="24"/>
      <c r="V40" s="47"/>
      <c r="W40" s="45"/>
      <c r="X40" s="24"/>
      <c r="Y40" s="25"/>
      <c r="Z40" s="378"/>
      <c r="AA40" s="372">
        <f t="shared" ref="AA40:AA42" si="8">SUM(AB40:AM40)</f>
        <v>0</v>
      </c>
      <c r="AB40" s="22"/>
      <c r="AC40" s="23"/>
      <c r="AD40" s="47"/>
      <c r="AE40" s="43"/>
      <c r="AF40" s="24"/>
      <c r="AG40" s="47"/>
      <c r="AH40" s="45"/>
      <c r="AI40" s="24"/>
      <c r="AJ40" s="47"/>
      <c r="AK40" s="45"/>
      <c r="AL40" s="24"/>
      <c r="AM40" s="25"/>
      <c r="AN40" s="378"/>
      <c r="AO40" s="372">
        <f t="shared" ref="AO40:AO42" si="9">SUM(AP40:BA40)</f>
        <v>0</v>
      </c>
      <c r="AP40" s="22"/>
      <c r="AQ40" s="23"/>
      <c r="AR40" s="47"/>
      <c r="AS40" s="43"/>
      <c r="AT40" s="24"/>
      <c r="AU40" s="47"/>
      <c r="AV40" s="45"/>
      <c r="AW40" s="24"/>
      <c r="AX40" s="47"/>
      <c r="AY40" s="45"/>
      <c r="AZ40" s="24"/>
      <c r="BA40" s="25"/>
      <c r="BB40" s="378"/>
      <c r="BC40" s="372">
        <f t="shared" ref="BC40:BC42" si="10">SUM(BD40:BO40)</f>
        <v>0</v>
      </c>
      <c r="BD40" s="22"/>
      <c r="BE40" s="23"/>
      <c r="BF40" s="47"/>
      <c r="BG40" s="43"/>
      <c r="BH40" s="24"/>
      <c r="BI40" s="47"/>
      <c r="BJ40" s="45"/>
      <c r="BK40" s="24"/>
      <c r="BL40" s="47"/>
      <c r="BM40" s="45"/>
      <c r="BN40" s="24"/>
      <c r="BO40" s="25"/>
    </row>
    <row r="41" spans="1:67" ht="15" customHeight="1">
      <c r="A41" s="280"/>
      <c r="B41" s="3">
        <v>4</v>
      </c>
      <c r="C41" s="410"/>
      <c r="D41" s="411"/>
      <c r="E41" s="412"/>
      <c r="F41" s="325"/>
      <c r="G41" s="346"/>
      <c r="H41" s="167"/>
      <c r="I41" s="332"/>
      <c r="J41" s="333"/>
      <c r="K41" s="334"/>
      <c r="L41" s="378"/>
      <c r="M41" s="372">
        <f t="shared" ref="M41:M42" si="11">SUM(N41:Y41)</f>
        <v>0</v>
      </c>
      <c r="N41" s="22"/>
      <c r="O41" s="23"/>
      <c r="P41" s="47"/>
      <c r="Q41" s="43"/>
      <c r="R41" s="24"/>
      <c r="S41" s="47"/>
      <c r="T41" s="45"/>
      <c r="U41" s="24"/>
      <c r="V41" s="47"/>
      <c r="W41" s="45"/>
      <c r="X41" s="24"/>
      <c r="Y41" s="25"/>
      <c r="Z41" s="378"/>
      <c r="AA41" s="372">
        <f t="shared" si="8"/>
        <v>0</v>
      </c>
      <c r="AB41" s="22"/>
      <c r="AC41" s="23"/>
      <c r="AD41" s="47"/>
      <c r="AE41" s="43"/>
      <c r="AF41" s="24"/>
      <c r="AG41" s="47"/>
      <c r="AH41" s="45"/>
      <c r="AI41" s="24"/>
      <c r="AJ41" s="47"/>
      <c r="AK41" s="45"/>
      <c r="AL41" s="24"/>
      <c r="AM41" s="25"/>
      <c r="AN41" s="378"/>
      <c r="AO41" s="372">
        <f t="shared" si="9"/>
        <v>0</v>
      </c>
      <c r="AP41" s="22"/>
      <c r="AQ41" s="23"/>
      <c r="AR41" s="47"/>
      <c r="AS41" s="43"/>
      <c r="AT41" s="24"/>
      <c r="AU41" s="47"/>
      <c r="AV41" s="45"/>
      <c r="AW41" s="24"/>
      <c r="AX41" s="47"/>
      <c r="AY41" s="45"/>
      <c r="AZ41" s="24"/>
      <c r="BA41" s="25"/>
      <c r="BB41" s="378"/>
      <c r="BC41" s="372">
        <f t="shared" si="10"/>
        <v>0</v>
      </c>
      <c r="BD41" s="22"/>
      <c r="BE41" s="23"/>
      <c r="BF41" s="47"/>
      <c r="BG41" s="43"/>
      <c r="BH41" s="24"/>
      <c r="BI41" s="47"/>
      <c r="BJ41" s="45"/>
      <c r="BK41" s="24"/>
      <c r="BL41" s="47"/>
      <c r="BM41" s="45"/>
      <c r="BN41" s="24"/>
      <c r="BO41" s="25"/>
    </row>
    <row r="42" spans="1:67" ht="15" customHeight="1" thickBot="1">
      <c r="A42" s="280"/>
      <c r="B42" s="3">
        <v>5</v>
      </c>
      <c r="C42" s="413"/>
      <c r="D42" s="414"/>
      <c r="E42" s="415"/>
      <c r="F42" s="326"/>
      <c r="G42" s="347"/>
      <c r="H42" s="173"/>
      <c r="I42" s="335"/>
      <c r="J42" s="336"/>
      <c r="K42" s="337"/>
      <c r="L42" s="379"/>
      <c r="M42" s="373">
        <f t="shared" si="11"/>
        <v>0</v>
      </c>
      <c r="N42" s="281"/>
      <c r="O42" s="282"/>
      <c r="P42" s="283"/>
      <c r="Q42" s="284"/>
      <c r="R42" s="285"/>
      <c r="S42" s="283"/>
      <c r="T42" s="286"/>
      <c r="U42" s="285"/>
      <c r="V42" s="283"/>
      <c r="W42" s="286"/>
      <c r="X42" s="285"/>
      <c r="Y42" s="41"/>
      <c r="Z42" s="379"/>
      <c r="AA42" s="373">
        <f t="shared" si="8"/>
        <v>0</v>
      </c>
      <c r="AB42" s="281"/>
      <c r="AC42" s="282"/>
      <c r="AD42" s="283"/>
      <c r="AE42" s="284"/>
      <c r="AF42" s="285"/>
      <c r="AG42" s="283"/>
      <c r="AH42" s="286"/>
      <c r="AI42" s="285"/>
      <c r="AJ42" s="283"/>
      <c r="AK42" s="286"/>
      <c r="AL42" s="285"/>
      <c r="AM42" s="41"/>
      <c r="AN42" s="379"/>
      <c r="AO42" s="373">
        <f t="shared" si="9"/>
        <v>0</v>
      </c>
      <c r="AP42" s="281"/>
      <c r="AQ42" s="282"/>
      <c r="AR42" s="283"/>
      <c r="AS42" s="284"/>
      <c r="AT42" s="285"/>
      <c r="AU42" s="283"/>
      <c r="AV42" s="286"/>
      <c r="AW42" s="285"/>
      <c r="AX42" s="283"/>
      <c r="AY42" s="286"/>
      <c r="AZ42" s="285"/>
      <c r="BA42" s="41"/>
      <c r="BB42" s="379"/>
      <c r="BC42" s="373">
        <f t="shared" si="10"/>
        <v>0</v>
      </c>
      <c r="BD42" s="281"/>
      <c r="BE42" s="282"/>
      <c r="BF42" s="283"/>
      <c r="BG42" s="284"/>
      <c r="BH42" s="285"/>
      <c r="BI42" s="283"/>
      <c r="BJ42" s="286"/>
      <c r="BK42" s="285"/>
      <c r="BL42" s="283"/>
      <c r="BM42" s="286"/>
      <c r="BN42" s="285"/>
      <c r="BO42" s="41"/>
    </row>
    <row r="43" spans="1:67" ht="15" thickBot="1"/>
    <row r="44" spans="1:67" ht="50.25" customHeight="1" thickBot="1">
      <c r="C44" s="140" t="s">
        <v>213</v>
      </c>
      <c r="D44" s="141"/>
      <c r="E44" s="141"/>
      <c r="F44" s="141"/>
      <c r="G44" s="141"/>
      <c r="H44" s="141"/>
      <c r="I44" s="141"/>
      <c r="J44" s="141"/>
      <c r="K44" s="361"/>
      <c r="L44" s="418" t="s">
        <v>216</v>
      </c>
      <c r="M44" s="419"/>
      <c r="N44" s="13" t="s">
        <v>37</v>
      </c>
      <c r="O44" s="141"/>
      <c r="P44" s="141"/>
      <c r="Q44" s="141"/>
      <c r="R44" s="13">
        <f>$R$21</f>
        <v>1</v>
      </c>
      <c r="S44" s="416" t="s">
        <v>121</v>
      </c>
      <c r="T44" s="416"/>
      <c r="U44" s="416"/>
      <c r="V44" s="416"/>
      <c r="W44" s="416"/>
      <c r="X44" s="416"/>
      <c r="Y44" s="417"/>
      <c r="Z44" s="360"/>
      <c r="AA44" s="360"/>
      <c r="AB44" s="141"/>
      <c r="AC44" s="141"/>
      <c r="AD44" s="141"/>
      <c r="AE44" s="141"/>
      <c r="AF44" s="141"/>
      <c r="AG44" s="142" t="s">
        <v>37</v>
      </c>
      <c r="AH44" s="13">
        <f>$AH$21</f>
        <v>2</v>
      </c>
      <c r="AI44" s="141"/>
      <c r="AJ44" s="141"/>
      <c r="AK44" s="141"/>
      <c r="AL44" s="141"/>
      <c r="AM44" s="143"/>
      <c r="AN44" s="141"/>
      <c r="AO44" s="141"/>
      <c r="AP44" s="141"/>
      <c r="AQ44" s="141"/>
      <c r="AR44" s="141"/>
      <c r="AS44" s="141"/>
      <c r="AT44" s="141"/>
      <c r="AU44" s="142" t="s">
        <v>37</v>
      </c>
      <c r="AV44" s="13">
        <f>$AV$21</f>
        <v>3</v>
      </c>
      <c r="AW44" s="141"/>
      <c r="AX44" s="141"/>
      <c r="AY44" s="141"/>
      <c r="AZ44" s="141"/>
      <c r="BA44" s="143"/>
      <c r="BB44" s="141"/>
      <c r="BC44" s="141"/>
      <c r="BD44" s="141"/>
      <c r="BE44" s="141"/>
      <c r="BF44" s="141"/>
      <c r="BG44" s="141"/>
      <c r="BH44" s="141"/>
      <c r="BI44" s="142" t="s">
        <v>37</v>
      </c>
      <c r="BJ44" s="13">
        <f>$BJ$21</f>
        <v>4</v>
      </c>
      <c r="BK44" s="141"/>
      <c r="BL44" s="141"/>
      <c r="BM44" s="141"/>
      <c r="BN44" s="141"/>
      <c r="BO44" s="143"/>
    </row>
    <row r="45" spans="1:67" ht="31.5" thickBot="1">
      <c r="B45" s="38"/>
      <c r="C45" s="322" t="s">
        <v>211</v>
      </c>
      <c r="D45" s="323"/>
      <c r="E45" s="338"/>
      <c r="F45" s="36" t="s">
        <v>214</v>
      </c>
      <c r="G45" s="344"/>
      <c r="H45" s="36" t="s">
        <v>14</v>
      </c>
      <c r="I45" s="193"/>
      <c r="J45" s="327"/>
      <c r="K45" s="328"/>
      <c r="L45" s="35" t="s">
        <v>230</v>
      </c>
      <c r="M45" s="380" t="s">
        <v>222</v>
      </c>
      <c r="N45" s="148" t="s">
        <v>17</v>
      </c>
      <c r="O45" s="149" t="s">
        <v>18</v>
      </c>
      <c r="P45" s="152" t="s">
        <v>19</v>
      </c>
      <c r="Q45" s="161" t="s">
        <v>20</v>
      </c>
      <c r="R45" s="152" t="s">
        <v>21</v>
      </c>
      <c r="S45" s="152" t="s">
        <v>22</v>
      </c>
      <c r="T45" s="161" t="s">
        <v>23</v>
      </c>
      <c r="U45" s="152" t="s">
        <v>24</v>
      </c>
      <c r="V45" s="150" t="s">
        <v>55</v>
      </c>
      <c r="W45" s="152" t="s">
        <v>25</v>
      </c>
      <c r="X45" s="152" t="s">
        <v>26</v>
      </c>
      <c r="Y45" s="154" t="s">
        <v>27</v>
      </c>
      <c r="Z45" s="339" t="s">
        <v>230</v>
      </c>
      <c r="AA45" s="259" t="s">
        <v>222</v>
      </c>
      <c r="AB45" s="148" t="s">
        <v>17</v>
      </c>
      <c r="AC45" s="149" t="s">
        <v>18</v>
      </c>
      <c r="AD45" s="152" t="s">
        <v>19</v>
      </c>
      <c r="AE45" s="161" t="s">
        <v>20</v>
      </c>
      <c r="AF45" s="152" t="s">
        <v>21</v>
      </c>
      <c r="AG45" s="152" t="s">
        <v>22</v>
      </c>
      <c r="AH45" s="161" t="s">
        <v>23</v>
      </c>
      <c r="AI45" s="152" t="s">
        <v>24</v>
      </c>
      <c r="AJ45" s="150" t="s">
        <v>55</v>
      </c>
      <c r="AK45" s="152" t="s">
        <v>25</v>
      </c>
      <c r="AL45" s="152" t="s">
        <v>26</v>
      </c>
      <c r="AM45" s="154" t="s">
        <v>27</v>
      </c>
      <c r="AN45" s="339" t="s">
        <v>230</v>
      </c>
      <c r="AO45" s="259" t="s">
        <v>222</v>
      </c>
      <c r="AP45" s="148" t="s">
        <v>17</v>
      </c>
      <c r="AQ45" s="149" t="s">
        <v>18</v>
      </c>
      <c r="AR45" s="152" t="s">
        <v>19</v>
      </c>
      <c r="AS45" s="161" t="s">
        <v>20</v>
      </c>
      <c r="AT45" s="152" t="s">
        <v>21</v>
      </c>
      <c r="AU45" s="152" t="s">
        <v>22</v>
      </c>
      <c r="AV45" s="161" t="s">
        <v>23</v>
      </c>
      <c r="AW45" s="152" t="s">
        <v>24</v>
      </c>
      <c r="AX45" s="150" t="s">
        <v>55</v>
      </c>
      <c r="AY45" s="152" t="s">
        <v>25</v>
      </c>
      <c r="AZ45" s="152" t="s">
        <v>26</v>
      </c>
      <c r="BA45" s="154" t="s">
        <v>27</v>
      </c>
      <c r="BB45" s="339" t="s">
        <v>230</v>
      </c>
      <c r="BC45" s="259" t="s">
        <v>222</v>
      </c>
      <c r="BD45" s="148" t="s">
        <v>17</v>
      </c>
      <c r="BE45" s="149" t="s">
        <v>18</v>
      </c>
      <c r="BF45" s="152" t="s">
        <v>19</v>
      </c>
      <c r="BG45" s="161" t="s">
        <v>20</v>
      </c>
      <c r="BH45" s="152" t="s">
        <v>21</v>
      </c>
      <c r="BI45" s="152" t="s">
        <v>22</v>
      </c>
      <c r="BJ45" s="161" t="s">
        <v>23</v>
      </c>
      <c r="BK45" s="152" t="s">
        <v>24</v>
      </c>
      <c r="BL45" s="150" t="s">
        <v>55</v>
      </c>
      <c r="BM45" s="152" t="s">
        <v>25</v>
      </c>
      <c r="BN45" s="152" t="s">
        <v>26</v>
      </c>
      <c r="BO45" s="154" t="s">
        <v>27</v>
      </c>
    </row>
    <row r="46" spans="1:67" ht="15.5">
      <c r="B46" s="3">
        <v>1</v>
      </c>
      <c r="C46" s="407"/>
      <c r="D46" s="408"/>
      <c r="E46" s="409"/>
      <c r="F46" s="356"/>
      <c r="G46" s="345"/>
      <c r="H46" s="164"/>
      <c r="I46" s="329"/>
      <c r="J46" s="330"/>
      <c r="K46" s="331"/>
      <c r="L46" s="384"/>
      <c r="M46" s="381">
        <f>SUM(N46:Y46)</f>
        <v>0</v>
      </c>
      <c r="N46" s="18"/>
      <c r="O46" s="19"/>
      <c r="P46" s="46"/>
      <c r="Q46" s="42"/>
      <c r="R46" s="20"/>
      <c r="S46" s="46"/>
      <c r="T46" s="44"/>
      <c r="U46" s="20"/>
      <c r="V46" s="46"/>
      <c r="W46" s="44"/>
      <c r="X46" s="20"/>
      <c r="Y46" s="21"/>
      <c r="Z46" s="377"/>
      <c r="AA46" s="371">
        <f>SUM(AB46:AM46)</f>
        <v>0</v>
      </c>
      <c r="AB46" s="18"/>
      <c r="AC46" s="19"/>
      <c r="AD46" s="46"/>
      <c r="AE46" s="42"/>
      <c r="AF46" s="20"/>
      <c r="AG46" s="46"/>
      <c r="AH46" s="44"/>
      <c r="AI46" s="20"/>
      <c r="AJ46" s="46"/>
      <c r="AK46" s="44"/>
      <c r="AL46" s="20"/>
      <c r="AM46" s="21"/>
      <c r="AN46" s="377"/>
      <c r="AO46" s="371">
        <f>SUM(AP46:BA46)</f>
        <v>0</v>
      </c>
      <c r="AP46" s="18"/>
      <c r="AQ46" s="19"/>
      <c r="AR46" s="46"/>
      <c r="AS46" s="42"/>
      <c r="AT46" s="20"/>
      <c r="AU46" s="46"/>
      <c r="AV46" s="44"/>
      <c r="AW46" s="20"/>
      <c r="AX46" s="46"/>
      <c r="AY46" s="44"/>
      <c r="AZ46" s="20"/>
      <c r="BA46" s="21"/>
      <c r="BB46" s="377"/>
      <c r="BC46" s="371">
        <f>SUM(BD46:BO46)</f>
        <v>0</v>
      </c>
      <c r="BD46" s="18"/>
      <c r="BE46" s="19"/>
      <c r="BF46" s="46"/>
      <c r="BG46" s="42"/>
      <c r="BH46" s="20"/>
      <c r="BI46" s="46"/>
      <c r="BJ46" s="44"/>
      <c r="BK46" s="20"/>
      <c r="BL46" s="46"/>
      <c r="BM46" s="44"/>
      <c r="BN46" s="20"/>
      <c r="BO46" s="21"/>
    </row>
    <row r="47" spans="1:67" ht="15.5">
      <c r="B47" s="3">
        <v>2</v>
      </c>
      <c r="C47" s="410"/>
      <c r="D47" s="411"/>
      <c r="E47" s="412"/>
      <c r="F47" s="357"/>
      <c r="G47" s="346"/>
      <c r="H47" s="167"/>
      <c r="I47" s="332"/>
      <c r="J47" s="333"/>
      <c r="K47" s="334"/>
      <c r="L47" s="385"/>
      <c r="M47" s="382">
        <f>SUM(N47:Y47)</f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78"/>
      <c r="AA47" s="372">
        <f>SUM(AB47:AM47)</f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78"/>
      <c r="AO47" s="372">
        <f>SUM(AP47:BA47)</f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78"/>
      <c r="BC47" s="372">
        <f>SUM(BD47:BO47)</f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5.5">
      <c r="B48" s="3">
        <v>3</v>
      </c>
      <c r="C48" s="410"/>
      <c r="D48" s="411"/>
      <c r="E48" s="412"/>
      <c r="F48" s="357"/>
      <c r="G48" s="346"/>
      <c r="H48" s="167"/>
      <c r="I48" s="332"/>
      <c r="J48" s="333"/>
      <c r="K48" s="334"/>
      <c r="L48" s="385"/>
      <c r="M48" s="382">
        <f t="shared" ref="M48:M50" si="12">SUM(N48:Y48)</f>
        <v>0</v>
      </c>
      <c r="N48" s="22"/>
      <c r="O48" s="23"/>
      <c r="P48" s="47"/>
      <c r="Q48" s="43"/>
      <c r="R48" s="24"/>
      <c r="S48" s="47"/>
      <c r="T48" s="45"/>
      <c r="U48" s="24"/>
      <c r="V48" s="47"/>
      <c r="W48" s="45"/>
      <c r="X48" s="24"/>
      <c r="Y48" s="25"/>
      <c r="Z48" s="378"/>
      <c r="AA48" s="372">
        <f t="shared" ref="AA48:AA50" si="13">SUM(AB48:AM48)</f>
        <v>0</v>
      </c>
      <c r="AB48" s="22"/>
      <c r="AC48" s="23"/>
      <c r="AD48" s="47"/>
      <c r="AE48" s="43"/>
      <c r="AF48" s="24"/>
      <c r="AG48" s="47"/>
      <c r="AH48" s="45"/>
      <c r="AI48" s="24"/>
      <c r="AJ48" s="47"/>
      <c r="AK48" s="45"/>
      <c r="AL48" s="24"/>
      <c r="AM48" s="25"/>
      <c r="AN48" s="378"/>
      <c r="AO48" s="372">
        <f t="shared" ref="AO48:AO50" si="14">SUM(AP48:BA48)</f>
        <v>0</v>
      </c>
      <c r="AP48" s="22"/>
      <c r="AQ48" s="23"/>
      <c r="AR48" s="47"/>
      <c r="AS48" s="43"/>
      <c r="AT48" s="24"/>
      <c r="AU48" s="47"/>
      <c r="AV48" s="45"/>
      <c r="AW48" s="24"/>
      <c r="AX48" s="47"/>
      <c r="AY48" s="45"/>
      <c r="AZ48" s="24"/>
      <c r="BA48" s="25"/>
      <c r="BB48" s="378"/>
      <c r="BC48" s="372">
        <f t="shared" ref="BC48:BC50" si="15">SUM(BD48:BO48)</f>
        <v>0</v>
      </c>
      <c r="BD48" s="22"/>
      <c r="BE48" s="23"/>
      <c r="BF48" s="47"/>
      <c r="BG48" s="43"/>
      <c r="BH48" s="24"/>
      <c r="BI48" s="47"/>
      <c r="BJ48" s="45"/>
      <c r="BK48" s="24"/>
      <c r="BL48" s="47"/>
      <c r="BM48" s="45"/>
      <c r="BN48" s="24"/>
      <c r="BO48" s="25"/>
    </row>
    <row r="49" spans="2:67" ht="15.5">
      <c r="B49" s="3">
        <v>4</v>
      </c>
      <c r="C49" s="410"/>
      <c r="D49" s="411"/>
      <c r="E49" s="412"/>
      <c r="F49" s="357"/>
      <c r="G49" s="346"/>
      <c r="H49" s="167"/>
      <c r="I49" s="332"/>
      <c r="J49" s="333"/>
      <c r="K49" s="334"/>
      <c r="L49" s="385"/>
      <c r="M49" s="382">
        <f t="shared" si="12"/>
        <v>0</v>
      </c>
      <c r="N49" s="22"/>
      <c r="O49" s="23"/>
      <c r="P49" s="47"/>
      <c r="Q49" s="43"/>
      <c r="R49" s="24"/>
      <c r="S49" s="47"/>
      <c r="T49" s="45"/>
      <c r="U49" s="24"/>
      <c r="V49" s="47"/>
      <c r="W49" s="45"/>
      <c r="X49" s="24"/>
      <c r="Y49" s="25"/>
      <c r="Z49" s="378"/>
      <c r="AA49" s="372">
        <f t="shared" si="13"/>
        <v>0</v>
      </c>
      <c r="AB49" s="22"/>
      <c r="AC49" s="23"/>
      <c r="AD49" s="47"/>
      <c r="AE49" s="43"/>
      <c r="AF49" s="24"/>
      <c r="AG49" s="47"/>
      <c r="AH49" s="45"/>
      <c r="AI49" s="24"/>
      <c r="AJ49" s="47"/>
      <c r="AK49" s="45"/>
      <c r="AL49" s="24"/>
      <c r="AM49" s="25"/>
      <c r="AN49" s="378"/>
      <c r="AO49" s="372">
        <f t="shared" si="14"/>
        <v>0</v>
      </c>
      <c r="AP49" s="22"/>
      <c r="AQ49" s="23"/>
      <c r="AR49" s="47"/>
      <c r="AS49" s="43"/>
      <c r="AT49" s="24"/>
      <c r="AU49" s="47"/>
      <c r="AV49" s="45"/>
      <c r="AW49" s="24"/>
      <c r="AX49" s="47"/>
      <c r="AY49" s="45"/>
      <c r="AZ49" s="24"/>
      <c r="BA49" s="25"/>
      <c r="BB49" s="378"/>
      <c r="BC49" s="372">
        <f t="shared" si="15"/>
        <v>0</v>
      </c>
      <c r="BD49" s="22"/>
      <c r="BE49" s="23"/>
      <c r="BF49" s="47"/>
      <c r="BG49" s="43"/>
      <c r="BH49" s="24"/>
      <c r="BI49" s="47"/>
      <c r="BJ49" s="45"/>
      <c r="BK49" s="24"/>
      <c r="BL49" s="47"/>
      <c r="BM49" s="45"/>
      <c r="BN49" s="24"/>
      <c r="BO49" s="25"/>
    </row>
    <row r="50" spans="2:67" ht="16" thickBot="1">
      <c r="B50" s="3">
        <v>5</v>
      </c>
      <c r="C50" s="413"/>
      <c r="D50" s="414"/>
      <c r="E50" s="415"/>
      <c r="F50" s="358"/>
      <c r="G50" s="347"/>
      <c r="H50" s="173"/>
      <c r="I50" s="335"/>
      <c r="J50" s="336"/>
      <c r="K50" s="337"/>
      <c r="L50" s="386"/>
      <c r="M50" s="383">
        <f t="shared" si="12"/>
        <v>0</v>
      </c>
      <c r="N50" s="281"/>
      <c r="O50" s="282"/>
      <c r="P50" s="283"/>
      <c r="Q50" s="284"/>
      <c r="R50" s="285"/>
      <c r="S50" s="283"/>
      <c r="T50" s="286"/>
      <c r="U50" s="285"/>
      <c r="V50" s="283"/>
      <c r="W50" s="286"/>
      <c r="X50" s="285"/>
      <c r="Y50" s="41"/>
      <c r="Z50" s="379"/>
      <c r="AA50" s="373">
        <f t="shared" si="13"/>
        <v>0</v>
      </c>
      <c r="AB50" s="281"/>
      <c r="AC50" s="282"/>
      <c r="AD50" s="283"/>
      <c r="AE50" s="284"/>
      <c r="AF50" s="285"/>
      <c r="AG50" s="283"/>
      <c r="AH50" s="286"/>
      <c r="AI50" s="285"/>
      <c r="AJ50" s="283"/>
      <c r="AK50" s="286"/>
      <c r="AL50" s="285"/>
      <c r="AM50" s="41"/>
      <c r="AN50" s="379"/>
      <c r="AO50" s="373">
        <f t="shared" si="14"/>
        <v>0</v>
      </c>
      <c r="AP50" s="281"/>
      <c r="AQ50" s="282"/>
      <c r="AR50" s="283"/>
      <c r="AS50" s="284"/>
      <c r="AT50" s="285"/>
      <c r="AU50" s="283"/>
      <c r="AV50" s="286"/>
      <c r="AW50" s="285"/>
      <c r="AX50" s="283"/>
      <c r="AY50" s="286"/>
      <c r="AZ50" s="285"/>
      <c r="BA50" s="41"/>
      <c r="BB50" s="379"/>
      <c r="BC50" s="373">
        <f t="shared" si="15"/>
        <v>0</v>
      </c>
      <c r="BD50" s="281"/>
      <c r="BE50" s="282"/>
      <c r="BF50" s="283"/>
      <c r="BG50" s="284"/>
      <c r="BH50" s="285"/>
      <c r="BI50" s="283"/>
      <c r="BJ50" s="286"/>
      <c r="BK50" s="285"/>
      <c r="BL50" s="283"/>
      <c r="BM50" s="286"/>
      <c r="BN50" s="285"/>
      <c r="BO50" s="41"/>
    </row>
    <row r="51" spans="2:67" ht="15" thickBot="1"/>
    <row r="52" spans="2:67" ht="61.5" customHeight="1" thickBot="1">
      <c r="C52" s="140" t="s">
        <v>215</v>
      </c>
      <c r="D52" s="361"/>
      <c r="E52" s="361"/>
      <c r="F52" s="361"/>
      <c r="G52" s="141"/>
      <c r="H52" s="141"/>
      <c r="I52" s="141"/>
      <c r="J52" s="141"/>
      <c r="K52" s="361"/>
      <c r="L52" s="418" t="s">
        <v>216</v>
      </c>
      <c r="M52" s="419"/>
      <c r="N52" s="13" t="s">
        <v>37</v>
      </c>
      <c r="O52" s="141"/>
      <c r="P52" s="141"/>
      <c r="Q52" s="141"/>
      <c r="R52" s="13">
        <f>$R$21</f>
        <v>1</v>
      </c>
      <c r="S52" s="416" t="s">
        <v>121</v>
      </c>
      <c r="T52" s="416"/>
      <c r="U52" s="416"/>
      <c r="V52" s="416"/>
      <c r="W52" s="416"/>
      <c r="X52" s="416"/>
      <c r="Y52" s="417"/>
      <c r="Z52" s="360"/>
      <c r="AA52" s="360"/>
      <c r="AB52" s="141"/>
      <c r="AC52" s="141"/>
      <c r="AD52" s="141"/>
      <c r="AE52" s="141"/>
      <c r="AF52" s="141"/>
      <c r="AG52" s="142" t="s">
        <v>37</v>
      </c>
      <c r="AH52" s="13">
        <f>$AH$21</f>
        <v>2</v>
      </c>
      <c r="AI52" s="141"/>
      <c r="AJ52" s="141"/>
      <c r="AK52" s="141"/>
      <c r="AL52" s="141"/>
      <c r="AM52" s="143"/>
      <c r="AN52" s="141"/>
      <c r="AO52" s="141"/>
      <c r="AP52" s="141"/>
      <c r="AQ52" s="141"/>
      <c r="AR52" s="141"/>
      <c r="AS52" s="141"/>
      <c r="AT52" s="141"/>
      <c r="AU52" s="142" t="s">
        <v>37</v>
      </c>
      <c r="AV52" s="13">
        <f>$AV$21</f>
        <v>3</v>
      </c>
      <c r="AW52" s="141"/>
      <c r="AX52" s="141"/>
      <c r="AY52" s="141"/>
      <c r="AZ52" s="141"/>
      <c r="BA52" s="143"/>
      <c r="BB52" s="141"/>
      <c r="BC52" s="141"/>
      <c r="BD52" s="141"/>
      <c r="BE52" s="141"/>
      <c r="BF52" s="141"/>
      <c r="BG52" s="141"/>
      <c r="BH52" s="141"/>
      <c r="BI52" s="142" t="s">
        <v>37</v>
      </c>
      <c r="BJ52" s="13">
        <f>$BJ$21</f>
        <v>4</v>
      </c>
      <c r="BK52" s="141"/>
      <c r="BL52" s="141"/>
      <c r="BM52" s="141"/>
      <c r="BN52" s="141"/>
      <c r="BO52" s="143"/>
    </row>
    <row r="53" spans="2:67" ht="31.5" thickBot="1">
      <c r="B53" s="38"/>
      <c r="C53" s="322" t="s">
        <v>217</v>
      </c>
      <c r="D53" s="323"/>
      <c r="E53" s="338"/>
      <c r="F53" s="36" t="s">
        <v>209</v>
      </c>
      <c r="G53" s="344"/>
      <c r="H53" s="36" t="s">
        <v>14</v>
      </c>
      <c r="I53" s="193"/>
      <c r="J53" s="327"/>
      <c r="K53" s="328"/>
      <c r="L53" s="35" t="s">
        <v>230</v>
      </c>
      <c r="M53" s="380" t="s">
        <v>222</v>
      </c>
      <c r="N53" s="148" t="s">
        <v>17</v>
      </c>
      <c r="O53" s="149" t="s">
        <v>18</v>
      </c>
      <c r="P53" s="152" t="s">
        <v>19</v>
      </c>
      <c r="Q53" s="161" t="s">
        <v>20</v>
      </c>
      <c r="R53" s="152" t="s">
        <v>21</v>
      </c>
      <c r="S53" s="152" t="s">
        <v>22</v>
      </c>
      <c r="T53" s="161" t="s">
        <v>23</v>
      </c>
      <c r="U53" s="152" t="s">
        <v>24</v>
      </c>
      <c r="V53" s="150" t="s">
        <v>55</v>
      </c>
      <c r="W53" s="152" t="s">
        <v>25</v>
      </c>
      <c r="X53" s="152" t="s">
        <v>26</v>
      </c>
      <c r="Y53" s="154" t="s">
        <v>27</v>
      </c>
      <c r="Z53" s="339" t="s">
        <v>230</v>
      </c>
      <c r="AA53" s="259" t="s">
        <v>222</v>
      </c>
      <c r="AB53" s="148" t="s">
        <v>17</v>
      </c>
      <c r="AC53" s="149" t="s">
        <v>18</v>
      </c>
      <c r="AD53" s="152" t="s">
        <v>19</v>
      </c>
      <c r="AE53" s="161" t="s">
        <v>20</v>
      </c>
      <c r="AF53" s="152" t="s">
        <v>21</v>
      </c>
      <c r="AG53" s="152" t="s">
        <v>22</v>
      </c>
      <c r="AH53" s="161" t="s">
        <v>23</v>
      </c>
      <c r="AI53" s="152" t="s">
        <v>24</v>
      </c>
      <c r="AJ53" s="150" t="s">
        <v>55</v>
      </c>
      <c r="AK53" s="152" t="s">
        <v>25</v>
      </c>
      <c r="AL53" s="152" t="s">
        <v>26</v>
      </c>
      <c r="AM53" s="154" t="s">
        <v>27</v>
      </c>
      <c r="AN53" s="339" t="s">
        <v>230</v>
      </c>
      <c r="AO53" s="259" t="s">
        <v>222</v>
      </c>
      <c r="AP53" s="148" t="s">
        <v>17</v>
      </c>
      <c r="AQ53" s="149" t="s">
        <v>18</v>
      </c>
      <c r="AR53" s="152" t="s">
        <v>19</v>
      </c>
      <c r="AS53" s="161" t="s">
        <v>20</v>
      </c>
      <c r="AT53" s="152" t="s">
        <v>21</v>
      </c>
      <c r="AU53" s="152" t="s">
        <v>22</v>
      </c>
      <c r="AV53" s="161" t="s">
        <v>23</v>
      </c>
      <c r="AW53" s="152" t="s">
        <v>24</v>
      </c>
      <c r="AX53" s="150" t="s">
        <v>55</v>
      </c>
      <c r="AY53" s="152" t="s">
        <v>25</v>
      </c>
      <c r="AZ53" s="152" t="s">
        <v>26</v>
      </c>
      <c r="BA53" s="154" t="s">
        <v>27</v>
      </c>
      <c r="BB53" s="339" t="s">
        <v>230</v>
      </c>
      <c r="BC53" s="259" t="s">
        <v>222</v>
      </c>
      <c r="BD53" s="148" t="s">
        <v>17</v>
      </c>
      <c r="BE53" s="149" t="s">
        <v>18</v>
      </c>
      <c r="BF53" s="152" t="s">
        <v>19</v>
      </c>
      <c r="BG53" s="161" t="s">
        <v>20</v>
      </c>
      <c r="BH53" s="152" t="s">
        <v>21</v>
      </c>
      <c r="BI53" s="152" t="s">
        <v>22</v>
      </c>
      <c r="BJ53" s="161" t="s">
        <v>23</v>
      </c>
      <c r="BK53" s="152" t="s">
        <v>24</v>
      </c>
      <c r="BL53" s="150" t="s">
        <v>55</v>
      </c>
      <c r="BM53" s="152" t="s">
        <v>25</v>
      </c>
      <c r="BN53" s="152" t="s">
        <v>26</v>
      </c>
      <c r="BO53" s="154" t="s">
        <v>27</v>
      </c>
    </row>
    <row r="54" spans="2:67" ht="15.5">
      <c r="B54" s="3">
        <v>1</v>
      </c>
      <c r="C54" s="407"/>
      <c r="D54" s="408"/>
      <c r="E54" s="409"/>
      <c r="F54" s="348"/>
      <c r="G54" s="345"/>
      <c r="H54" s="164"/>
      <c r="I54" s="329"/>
      <c r="J54" s="330"/>
      <c r="K54" s="331"/>
      <c r="L54" s="384"/>
      <c r="M54" s="381">
        <f>SUM(N54:Y54)</f>
        <v>0</v>
      </c>
      <c r="N54" s="18"/>
      <c r="O54" s="19"/>
      <c r="P54" s="46"/>
      <c r="Q54" s="42"/>
      <c r="R54" s="20"/>
      <c r="S54" s="46"/>
      <c r="T54" s="44"/>
      <c r="U54" s="20"/>
      <c r="V54" s="46"/>
      <c r="W54" s="44"/>
      <c r="X54" s="20"/>
      <c r="Y54" s="21"/>
      <c r="Z54" s="377"/>
      <c r="AA54" s="371">
        <f>SUM(AB54:AM54)</f>
        <v>0</v>
      </c>
      <c r="AB54" s="18"/>
      <c r="AC54" s="19"/>
      <c r="AD54" s="46"/>
      <c r="AE54" s="42"/>
      <c r="AF54" s="20"/>
      <c r="AG54" s="46"/>
      <c r="AH54" s="44"/>
      <c r="AI54" s="20"/>
      <c r="AJ54" s="46"/>
      <c r="AK54" s="44"/>
      <c r="AL54" s="20"/>
      <c r="AM54" s="21"/>
      <c r="AN54" s="377"/>
      <c r="AO54" s="371">
        <f>SUM(AP54:BA54)</f>
        <v>0</v>
      </c>
      <c r="AP54" s="18"/>
      <c r="AQ54" s="19"/>
      <c r="AR54" s="46"/>
      <c r="AS54" s="42"/>
      <c r="AT54" s="20"/>
      <c r="AU54" s="46"/>
      <c r="AV54" s="44"/>
      <c r="AW54" s="20"/>
      <c r="AX54" s="46"/>
      <c r="AY54" s="44"/>
      <c r="AZ54" s="20"/>
      <c r="BA54" s="21"/>
      <c r="BB54" s="377"/>
      <c r="BC54" s="371">
        <f>SUM(BD54:BO54)</f>
        <v>0</v>
      </c>
      <c r="BD54" s="18"/>
      <c r="BE54" s="19"/>
      <c r="BF54" s="46"/>
      <c r="BG54" s="42"/>
      <c r="BH54" s="20"/>
      <c r="BI54" s="46"/>
      <c r="BJ54" s="44"/>
      <c r="BK54" s="20"/>
      <c r="BL54" s="46"/>
      <c r="BM54" s="44"/>
      <c r="BN54" s="20"/>
      <c r="BO54" s="21"/>
    </row>
    <row r="55" spans="2:67" ht="15.5">
      <c r="B55" s="3">
        <v>2</v>
      </c>
      <c r="C55" s="410"/>
      <c r="D55" s="411"/>
      <c r="E55" s="412"/>
      <c r="F55" s="359"/>
      <c r="G55" s="346"/>
      <c r="H55" s="167"/>
      <c r="I55" s="332"/>
      <c r="J55" s="333"/>
      <c r="K55" s="334"/>
      <c r="L55" s="385"/>
      <c r="M55" s="382">
        <f>SUM(N55:Y55)</f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78"/>
      <c r="AA55" s="372">
        <f>SUM(AB55:AM55)</f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78"/>
      <c r="AO55" s="372">
        <f>SUM(AP55:BA55)</f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78"/>
      <c r="BC55" s="372">
        <f>SUM(BD55:BO55)</f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5.5">
      <c r="B56" s="3">
        <v>3</v>
      </c>
      <c r="C56" s="410"/>
      <c r="D56" s="411"/>
      <c r="E56" s="412"/>
      <c r="F56" s="325"/>
      <c r="G56" s="346"/>
      <c r="H56" s="167"/>
      <c r="I56" s="332"/>
      <c r="J56" s="333"/>
      <c r="K56" s="334"/>
      <c r="L56" s="385"/>
      <c r="M56" s="382">
        <f t="shared" ref="M56:M58" si="16">SUM(N56:Y56)</f>
        <v>0</v>
      </c>
      <c r="N56" s="22"/>
      <c r="O56" s="23"/>
      <c r="P56" s="47"/>
      <c r="Q56" s="43"/>
      <c r="R56" s="24"/>
      <c r="S56" s="47"/>
      <c r="T56" s="45"/>
      <c r="U56" s="24"/>
      <c r="V56" s="47"/>
      <c r="W56" s="45"/>
      <c r="X56" s="24"/>
      <c r="Y56" s="25"/>
      <c r="Z56" s="378"/>
      <c r="AA56" s="372">
        <f t="shared" ref="AA56:AA58" si="17">SUM(AB56:AM56)</f>
        <v>0</v>
      </c>
      <c r="AB56" s="22"/>
      <c r="AC56" s="23"/>
      <c r="AD56" s="47"/>
      <c r="AE56" s="43"/>
      <c r="AF56" s="24"/>
      <c r="AG56" s="47"/>
      <c r="AH56" s="45"/>
      <c r="AI56" s="24"/>
      <c r="AJ56" s="47"/>
      <c r="AK56" s="45"/>
      <c r="AL56" s="24"/>
      <c r="AM56" s="25"/>
      <c r="AN56" s="378"/>
      <c r="AO56" s="372">
        <f t="shared" ref="AO56:AO58" si="18">SUM(AP56:BA56)</f>
        <v>0</v>
      </c>
      <c r="AP56" s="22"/>
      <c r="AQ56" s="23"/>
      <c r="AR56" s="47"/>
      <c r="AS56" s="43"/>
      <c r="AT56" s="24"/>
      <c r="AU56" s="47"/>
      <c r="AV56" s="45"/>
      <c r="AW56" s="24"/>
      <c r="AX56" s="47"/>
      <c r="AY56" s="45"/>
      <c r="AZ56" s="24"/>
      <c r="BA56" s="25"/>
      <c r="BB56" s="378"/>
      <c r="BC56" s="372">
        <f t="shared" ref="BC56:BC58" si="19">SUM(BD56:BO56)</f>
        <v>0</v>
      </c>
      <c r="BD56" s="22"/>
      <c r="BE56" s="23"/>
      <c r="BF56" s="47"/>
      <c r="BG56" s="43"/>
      <c r="BH56" s="24"/>
      <c r="BI56" s="47"/>
      <c r="BJ56" s="45"/>
      <c r="BK56" s="24"/>
      <c r="BL56" s="47"/>
      <c r="BM56" s="45"/>
      <c r="BN56" s="24"/>
      <c r="BO56" s="25"/>
    </row>
    <row r="57" spans="2:67" ht="15.5">
      <c r="B57" s="3">
        <v>4</v>
      </c>
      <c r="C57" s="410"/>
      <c r="D57" s="411"/>
      <c r="E57" s="412"/>
      <c r="F57" s="325"/>
      <c r="G57" s="346"/>
      <c r="H57" s="167"/>
      <c r="I57" s="332"/>
      <c r="J57" s="333"/>
      <c r="K57" s="334"/>
      <c r="L57" s="385"/>
      <c r="M57" s="382">
        <f t="shared" si="16"/>
        <v>0</v>
      </c>
      <c r="N57" s="22"/>
      <c r="O57" s="23"/>
      <c r="P57" s="47"/>
      <c r="Q57" s="43"/>
      <c r="R57" s="24"/>
      <c r="S57" s="47"/>
      <c r="T57" s="45"/>
      <c r="U57" s="24"/>
      <c r="V57" s="47"/>
      <c r="W57" s="45"/>
      <c r="X57" s="24"/>
      <c r="Y57" s="25"/>
      <c r="Z57" s="378"/>
      <c r="AA57" s="372">
        <f t="shared" si="17"/>
        <v>0</v>
      </c>
      <c r="AB57" s="22"/>
      <c r="AC57" s="23"/>
      <c r="AD57" s="47"/>
      <c r="AE57" s="43"/>
      <c r="AF57" s="24"/>
      <c r="AG57" s="47"/>
      <c r="AH57" s="45"/>
      <c r="AI57" s="24"/>
      <c r="AJ57" s="47"/>
      <c r="AK57" s="45"/>
      <c r="AL57" s="24"/>
      <c r="AM57" s="25"/>
      <c r="AN57" s="378"/>
      <c r="AO57" s="372">
        <f t="shared" si="18"/>
        <v>0</v>
      </c>
      <c r="AP57" s="22"/>
      <c r="AQ57" s="23"/>
      <c r="AR57" s="47"/>
      <c r="AS57" s="43"/>
      <c r="AT57" s="24"/>
      <c r="AU57" s="47"/>
      <c r="AV57" s="45"/>
      <c r="AW57" s="24"/>
      <c r="AX57" s="47"/>
      <c r="AY57" s="45"/>
      <c r="AZ57" s="24"/>
      <c r="BA57" s="25"/>
      <c r="BB57" s="378"/>
      <c r="BC57" s="372">
        <f t="shared" si="19"/>
        <v>0</v>
      </c>
      <c r="BD57" s="22"/>
      <c r="BE57" s="23"/>
      <c r="BF57" s="47"/>
      <c r="BG57" s="43"/>
      <c r="BH57" s="24"/>
      <c r="BI57" s="47"/>
      <c r="BJ57" s="45"/>
      <c r="BK57" s="24"/>
      <c r="BL57" s="47"/>
      <c r="BM57" s="45"/>
      <c r="BN57" s="24"/>
      <c r="BO57" s="25"/>
    </row>
    <row r="58" spans="2:67" ht="16" thickBot="1">
      <c r="B58" s="3">
        <v>5</v>
      </c>
      <c r="C58" s="413"/>
      <c r="D58" s="414"/>
      <c r="E58" s="415"/>
      <c r="F58" s="326"/>
      <c r="G58" s="347"/>
      <c r="H58" s="173"/>
      <c r="I58" s="335"/>
      <c r="J58" s="336"/>
      <c r="K58" s="337"/>
      <c r="L58" s="386"/>
      <c r="M58" s="383">
        <f t="shared" si="16"/>
        <v>0</v>
      </c>
      <c r="N58" s="281"/>
      <c r="O58" s="282"/>
      <c r="P58" s="283"/>
      <c r="Q58" s="284"/>
      <c r="R58" s="285"/>
      <c r="S58" s="283"/>
      <c r="T58" s="286"/>
      <c r="U58" s="285"/>
      <c r="V58" s="283"/>
      <c r="W58" s="286"/>
      <c r="X58" s="285"/>
      <c r="Y58" s="41"/>
      <c r="Z58" s="379"/>
      <c r="AA58" s="373">
        <f t="shared" si="17"/>
        <v>0</v>
      </c>
      <c r="AB58" s="281"/>
      <c r="AC58" s="282"/>
      <c r="AD58" s="283"/>
      <c r="AE58" s="284"/>
      <c r="AF58" s="285"/>
      <c r="AG58" s="283"/>
      <c r="AH58" s="286"/>
      <c r="AI58" s="285"/>
      <c r="AJ58" s="283"/>
      <c r="AK58" s="286"/>
      <c r="AL58" s="285"/>
      <c r="AM58" s="41"/>
      <c r="AN58" s="379"/>
      <c r="AO58" s="373">
        <f t="shared" si="18"/>
        <v>0</v>
      </c>
      <c r="AP58" s="281"/>
      <c r="AQ58" s="282"/>
      <c r="AR58" s="283"/>
      <c r="AS58" s="284"/>
      <c r="AT58" s="285"/>
      <c r="AU58" s="283"/>
      <c r="AV58" s="286"/>
      <c r="AW58" s="285"/>
      <c r="AX58" s="283"/>
      <c r="AY58" s="286"/>
      <c r="AZ58" s="285"/>
      <c r="BA58" s="41"/>
      <c r="BB58" s="379"/>
      <c r="BC58" s="373">
        <f t="shared" si="19"/>
        <v>0</v>
      </c>
      <c r="BD58" s="281"/>
      <c r="BE58" s="282"/>
      <c r="BF58" s="283"/>
      <c r="BG58" s="284"/>
      <c r="BH58" s="285"/>
      <c r="BI58" s="283"/>
      <c r="BJ58" s="286"/>
      <c r="BK58" s="285"/>
      <c r="BL58" s="283"/>
      <c r="BM58" s="286"/>
      <c r="BN58" s="285"/>
      <c r="BO58" s="41"/>
    </row>
  </sheetData>
  <sheetProtection sheet="1" formatCells="0" formatColumns="0" formatRows="0" insertColumns="0" insertRows="0" insertHyperlinks="0" sort="0" autoFilter="0" pivotTables="0"/>
  <mergeCells count="25">
    <mergeCell ref="S44:Y44"/>
    <mergeCell ref="L44:M44"/>
    <mergeCell ref="E1:F2"/>
    <mergeCell ref="S8:Y8"/>
    <mergeCell ref="S21:Y21"/>
    <mergeCell ref="S36:Y36"/>
    <mergeCell ref="D36:F36"/>
    <mergeCell ref="L36:M36"/>
    <mergeCell ref="C42:E42"/>
    <mergeCell ref="C41:E41"/>
    <mergeCell ref="C40:E40"/>
    <mergeCell ref="C39:E39"/>
    <mergeCell ref="C38:E38"/>
    <mergeCell ref="C49:E49"/>
    <mergeCell ref="C50:E50"/>
    <mergeCell ref="S52:Y52"/>
    <mergeCell ref="L52:M52"/>
    <mergeCell ref="C46:E46"/>
    <mergeCell ref="C47:E47"/>
    <mergeCell ref="C48:E48"/>
    <mergeCell ref="C54:E54"/>
    <mergeCell ref="C55:E55"/>
    <mergeCell ref="C56:E56"/>
    <mergeCell ref="C57:E57"/>
    <mergeCell ref="C58:E58"/>
  </mergeCells>
  <dataValidations count="2">
    <dataValidation type="list" allowBlank="1" showInputMessage="1" showErrorMessage="1" sqref="J23:J34 J10:J19 J38:J42" xr:uid="{1B39A12B-B70F-4B88-8E48-CCFD2C042AC6}">
      <formula1>"ja,nee"</formula1>
    </dataValidation>
    <dataValidation type="decimal" allowBlank="1" showInputMessage="1" showErrorMessage="1" sqref="G46:G50 G54:G58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F54:F58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C38:E42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C46:E50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C54:E58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F38:F42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6" customWidth="1"/>
    <col min="15" max="15" width="16.54296875" style="126" customWidth="1"/>
    <col min="16" max="16" width="14.453125" bestFit="1" customWidth="1"/>
  </cols>
  <sheetData>
    <row r="1" spans="1:16" s="1" customFormat="1" ht="20.149999999999999" customHeight="1" thickBot="1">
      <c r="C1" s="81" t="str">
        <f>'gunningscriterium SEB'!C1</f>
        <v>Wegdekreiniging en calamiteitenbestrijding</v>
      </c>
      <c r="E1" s="432"/>
      <c r="F1" s="432"/>
      <c r="K1" s="174" t="s">
        <v>62</v>
      </c>
      <c r="L1" s="100" t="s">
        <v>71</v>
      </c>
      <c r="M1" s="175" t="s">
        <v>57</v>
      </c>
      <c r="O1" s="354" t="s">
        <v>71</v>
      </c>
      <c r="P1" s="175" t="s">
        <v>57</v>
      </c>
    </row>
    <row r="2" spans="1:16" s="3" customFormat="1" ht="15" customHeight="1">
      <c r="C2" s="2" t="s">
        <v>82</v>
      </c>
      <c r="D2" s="2"/>
      <c r="E2" s="432"/>
      <c r="F2" s="432"/>
      <c r="G2" s="10"/>
      <c r="J2" s="1"/>
      <c r="K2" s="176"/>
      <c r="L2" s="176" t="s">
        <v>64</v>
      </c>
      <c r="M2" s="177">
        <v>0</v>
      </c>
      <c r="N2" s="4"/>
      <c r="O2" s="355" t="s">
        <v>223</v>
      </c>
      <c r="P2" s="177">
        <v>0</v>
      </c>
    </row>
    <row r="3" spans="1:16" s="3" customFormat="1" ht="15" customHeight="1">
      <c r="C3" s="14" t="s">
        <v>12</v>
      </c>
      <c r="D3" s="131" t="s">
        <v>88</v>
      </c>
      <c r="E3" s="125"/>
      <c r="F3" s="125"/>
      <c r="G3" s="125"/>
      <c r="H3" s="125"/>
      <c r="I3" s="125"/>
      <c r="K3" s="178" t="s">
        <v>72</v>
      </c>
      <c r="L3" s="179" t="s">
        <v>69</v>
      </c>
      <c r="M3" s="180">
        <v>30</v>
      </c>
      <c r="N3" s="4"/>
      <c r="O3" s="183" t="s">
        <v>224</v>
      </c>
      <c r="P3" s="184">
        <v>13</v>
      </c>
    </row>
    <row r="4" spans="1:16" s="3" customFormat="1" ht="15" customHeight="1" thickBot="1">
      <c r="D4" s="181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2" t="s">
        <v>73</v>
      </c>
      <c r="L4" s="183" t="s">
        <v>65</v>
      </c>
      <c r="M4" s="184">
        <v>54</v>
      </c>
      <c r="N4" s="4"/>
      <c r="O4" s="183" t="s">
        <v>225</v>
      </c>
      <c r="P4" s="184">
        <v>32</v>
      </c>
    </row>
    <row r="5" spans="1:16" s="3" customFormat="1" ht="15" customHeight="1" thickBot="1">
      <c r="D5" s="65"/>
      <c r="E5" s="66"/>
      <c r="F5" s="66"/>
      <c r="G5" s="65"/>
      <c r="H5" s="185" t="str">
        <f>IF('invulblad opdrachtnemer'!D38="","",'invulblad opdrachtnemer'!D38)</f>
        <v/>
      </c>
      <c r="I5" s="186">
        <f>SUM(H10:H19)+SUM(H23:H32)+SUM(H36:H56)</f>
        <v>0</v>
      </c>
      <c r="K5" s="187" t="s">
        <v>74</v>
      </c>
      <c r="L5" s="188" t="s">
        <v>76</v>
      </c>
      <c r="M5" s="189">
        <v>240</v>
      </c>
      <c r="N5" s="4"/>
      <c r="O5" s="183" t="s">
        <v>226</v>
      </c>
      <c r="P5" s="184">
        <v>93</v>
      </c>
    </row>
    <row r="6" spans="1:16" s="3" customFormat="1" ht="15" customHeight="1" thickBot="1">
      <c r="C6" s="14" t="s">
        <v>6</v>
      </c>
      <c r="D6" s="3" t="str">
        <f>IF('invulblad opdrachtnemer'!D36="","",'invulblad opdrachtnemer'!D36)</f>
        <v/>
      </c>
      <c r="K6" s="190" t="s">
        <v>75</v>
      </c>
      <c r="L6" s="191" t="s">
        <v>70</v>
      </c>
      <c r="M6" s="192">
        <v>450</v>
      </c>
      <c r="N6" s="4"/>
      <c r="O6" s="183" t="s">
        <v>227</v>
      </c>
      <c r="P6" s="184">
        <v>138</v>
      </c>
    </row>
    <row r="7" spans="1:16" s="3" customFormat="1" ht="15" customHeight="1" thickBot="1">
      <c r="C7" s="433" t="s">
        <v>59</v>
      </c>
      <c r="D7" s="433"/>
      <c r="K7" s="181"/>
      <c r="L7" s="181"/>
      <c r="M7" s="181"/>
      <c r="N7" s="4"/>
      <c r="O7" s="183" t="s">
        <v>228</v>
      </c>
      <c r="P7" s="184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1"/>
      <c r="L8" s="181"/>
      <c r="M8" s="181"/>
      <c r="N8" s="4"/>
      <c r="O8" s="191" t="s">
        <v>229</v>
      </c>
      <c r="P8" s="192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193" t="s">
        <v>30</v>
      </c>
      <c r="F9" s="36" t="s">
        <v>209</v>
      </c>
      <c r="G9" s="349" t="s">
        <v>60</v>
      </c>
      <c r="H9" s="36" t="s">
        <v>61</v>
      </c>
      <c r="I9" s="259" t="s">
        <v>80</v>
      </c>
      <c r="J9" s="5"/>
      <c r="N9" s="4"/>
    </row>
    <row r="10" spans="1:16" s="5" customFormat="1" ht="15" hidden="1" customHeight="1">
      <c r="A10" s="63"/>
      <c r="B10" s="3">
        <v>1</v>
      </c>
      <c r="C10" s="194" t="str">
        <f>IF('invulblad opdrachtnemer'!C10="","",'invulblad opdrachtnemer'!C10)</f>
        <v/>
      </c>
      <c r="D10" s="195" t="str">
        <f>IF('invulblad opdrachtnemer'!D10="","",'invulblad opdrachtnemer'!D10)</f>
        <v/>
      </c>
      <c r="E10" s="195" t="str">
        <f>IF('invulblad opdrachtnemer'!E10="","",'invulblad opdrachtnemer'!E10)</f>
        <v/>
      </c>
      <c r="F10" s="195" t="str">
        <f>IF('invulblad opdrachtnemer'!F10="","",'invulblad opdrachtnemer'!F10)</f>
        <v/>
      </c>
      <c r="G10" s="350" t="str">
        <f t="shared" ref="G10:G19" si="0">IFERROR(IF(AND(COUNTIF(machinelijst,C10),D10="elektromotor",NOT(F10=$L$2)),"Ja","Nee"),"")</f>
        <v>Nee</v>
      </c>
      <c r="H10" s="196">
        <f t="shared" ref="H10:H19" si="1">IF(AND(COUNTIF(machinelijst,C10),D10="elektromotor",G10="ja"),_xlfn.XLOOKUP(F10,$L$2:$L$6,$M$2:$M$6)*I10,)</f>
        <v>0</v>
      </c>
      <c r="I10" s="288" t="str">
        <f>IF(G10="ja",(_xlfn.CEILING.MATH(SUM('invulblad opdrachtnemer'!G10:J10)/8)),"")</f>
        <v/>
      </c>
      <c r="J10" s="3"/>
    </row>
    <row r="11" spans="1:16" s="3" customFormat="1" ht="15" hidden="1" customHeight="1">
      <c r="A11" s="280"/>
      <c r="B11" s="3">
        <v>2</v>
      </c>
      <c r="C11" s="197" t="str">
        <f>IF('invulblad opdrachtnemer'!C11="","",'invulblad opdrachtnemer'!C11)</f>
        <v/>
      </c>
      <c r="D11" s="198" t="str">
        <f>IF('invulblad opdrachtnemer'!D11="","",'invulblad opdrachtnemer'!D11)</f>
        <v/>
      </c>
      <c r="E11" s="198" t="str">
        <f>IF('invulblad opdrachtnemer'!E11="","",'invulblad opdrachtnemer'!E11)</f>
        <v/>
      </c>
      <c r="F11" s="198" t="str">
        <f>IF('invulblad opdrachtnemer'!F11="","",'invulblad opdrachtnemer'!F11)</f>
        <v/>
      </c>
      <c r="G11" s="351" t="str">
        <f t="shared" si="0"/>
        <v>Nee</v>
      </c>
      <c r="H11" s="199">
        <f t="shared" si="1"/>
        <v>0</v>
      </c>
      <c r="I11" s="289" t="str">
        <f>IF(G11="ja",(_xlfn.CEILING.MATH(SUM('invulblad opdrachtnemer'!G11:J11)/8)),"")</f>
        <v/>
      </c>
    </row>
    <row r="12" spans="1:16" s="3" customFormat="1" ht="15" hidden="1" customHeight="1">
      <c r="A12" s="63"/>
      <c r="B12" s="3">
        <v>3</v>
      </c>
      <c r="C12" s="197" t="str">
        <f>IF('invulblad opdrachtnemer'!C12="","",'invulblad opdrachtnemer'!C12)</f>
        <v/>
      </c>
      <c r="D12" s="198" t="str">
        <f>IF('invulblad opdrachtnemer'!D12="","",'invulblad opdrachtnemer'!D12)</f>
        <v/>
      </c>
      <c r="E12" s="198" t="str">
        <f>IF('invulblad opdrachtnemer'!E12="","",'invulblad opdrachtnemer'!E12)</f>
        <v/>
      </c>
      <c r="F12" s="198" t="str">
        <f>IF('invulblad opdrachtnemer'!F12="","",'invulblad opdrachtnemer'!F12)</f>
        <v/>
      </c>
      <c r="G12" s="351" t="str">
        <f t="shared" si="0"/>
        <v>Nee</v>
      </c>
      <c r="H12" s="199">
        <f t="shared" si="1"/>
        <v>0</v>
      </c>
      <c r="I12" s="289" t="str">
        <f>IF(G12="ja",(_xlfn.CEILING.MATH(SUM('invulblad opdrachtnemer'!G12:J12)/8)),"")</f>
        <v/>
      </c>
    </row>
    <row r="13" spans="1:16" s="3" customFormat="1" ht="15" hidden="1" customHeight="1">
      <c r="A13" s="280"/>
      <c r="B13" s="3">
        <v>4</v>
      </c>
      <c r="C13" s="197" t="str">
        <f>IF('invulblad opdrachtnemer'!C13="","",'invulblad opdrachtnemer'!C13)</f>
        <v/>
      </c>
      <c r="D13" s="198" t="str">
        <f>IF('invulblad opdrachtnemer'!D13="","",'invulblad opdrachtnemer'!D13)</f>
        <v/>
      </c>
      <c r="E13" s="198" t="str">
        <f>IF('invulblad opdrachtnemer'!E13="","",'invulblad opdrachtnemer'!E13)</f>
        <v/>
      </c>
      <c r="F13" s="198" t="str">
        <f>IF('invulblad opdrachtnemer'!F13="","",'invulblad opdrachtnemer'!F13)</f>
        <v/>
      </c>
      <c r="G13" s="351" t="str">
        <f t="shared" si="0"/>
        <v>Nee</v>
      </c>
      <c r="H13" s="199">
        <f t="shared" si="1"/>
        <v>0</v>
      </c>
      <c r="I13" s="289" t="str">
        <f>IF(G13="ja",(_xlfn.CEILING.MATH(SUM('invulblad opdrachtnemer'!G13:J13)/8)),"")</f>
        <v/>
      </c>
    </row>
    <row r="14" spans="1:16" s="3" customFormat="1" ht="15" hidden="1" customHeight="1">
      <c r="A14" s="63"/>
      <c r="B14" s="3">
        <v>5</v>
      </c>
      <c r="C14" s="197" t="str">
        <f>IF('invulblad opdrachtnemer'!C14="","",'invulblad opdrachtnemer'!C14)</f>
        <v/>
      </c>
      <c r="D14" s="198" t="str">
        <f>IF('invulblad opdrachtnemer'!D14="","",'invulblad opdrachtnemer'!D14)</f>
        <v/>
      </c>
      <c r="E14" s="198" t="str">
        <f>IF('invulblad opdrachtnemer'!E14="","",'invulblad opdrachtnemer'!E14)</f>
        <v/>
      </c>
      <c r="F14" s="198" t="str">
        <f>IF('invulblad opdrachtnemer'!F14="","",'invulblad opdrachtnemer'!F14)</f>
        <v/>
      </c>
      <c r="G14" s="351" t="str">
        <f t="shared" si="0"/>
        <v>Nee</v>
      </c>
      <c r="H14" s="199">
        <f t="shared" si="1"/>
        <v>0</v>
      </c>
      <c r="I14" s="289" t="str">
        <f>IF(G14="ja",(_xlfn.CEILING.MATH(SUM('invulblad opdrachtnemer'!G14:J14)/8)),"")</f>
        <v/>
      </c>
    </row>
    <row r="15" spans="1:16" s="3" customFormat="1" ht="15" hidden="1" customHeight="1">
      <c r="A15" s="280"/>
      <c r="B15" s="3">
        <v>6</v>
      </c>
      <c r="C15" s="197" t="str">
        <f>IF('invulblad opdrachtnemer'!C15="","",'invulblad opdrachtnemer'!C15)</f>
        <v/>
      </c>
      <c r="D15" s="198" t="str">
        <f>IF('invulblad opdrachtnemer'!D15="","",'invulblad opdrachtnemer'!D15)</f>
        <v/>
      </c>
      <c r="E15" s="198" t="str">
        <f>IF('invulblad opdrachtnemer'!E15="","",'invulblad opdrachtnemer'!E15)</f>
        <v/>
      </c>
      <c r="F15" s="198" t="str">
        <f>IF('invulblad opdrachtnemer'!F15="","",'invulblad opdrachtnemer'!F15)</f>
        <v/>
      </c>
      <c r="G15" s="351" t="str">
        <f t="shared" si="0"/>
        <v>Nee</v>
      </c>
      <c r="H15" s="199">
        <f t="shared" si="1"/>
        <v>0</v>
      </c>
      <c r="I15" s="289" t="str">
        <f>IF(G15="ja",(_xlfn.CEILING.MATH(SUM('invulblad opdrachtnemer'!G15:J15)/8)),"")</f>
        <v/>
      </c>
    </row>
    <row r="16" spans="1:16" s="3" customFormat="1" ht="15" hidden="1" customHeight="1">
      <c r="A16" s="63"/>
      <c r="B16" s="3">
        <v>7</v>
      </c>
      <c r="C16" s="197" t="str">
        <f>IF('invulblad opdrachtnemer'!C16="","",'invulblad opdrachtnemer'!C16)</f>
        <v/>
      </c>
      <c r="D16" s="198" t="str">
        <f>IF('invulblad opdrachtnemer'!D16="","",'invulblad opdrachtnemer'!D16)</f>
        <v/>
      </c>
      <c r="E16" s="198" t="str">
        <f>IF('invulblad opdrachtnemer'!E16="","",'invulblad opdrachtnemer'!E16)</f>
        <v/>
      </c>
      <c r="F16" s="198" t="str">
        <f>IF('invulblad opdrachtnemer'!F16="","",'invulblad opdrachtnemer'!F16)</f>
        <v/>
      </c>
      <c r="G16" s="351" t="str">
        <f t="shared" si="0"/>
        <v>Nee</v>
      </c>
      <c r="H16" s="199">
        <f t="shared" si="1"/>
        <v>0</v>
      </c>
      <c r="I16" s="289" t="str">
        <f>IF(G16="ja",(_xlfn.CEILING.MATH(SUM('invulblad opdrachtnemer'!G16:J16)/8)),"")</f>
        <v/>
      </c>
    </row>
    <row r="17" spans="1:14" s="3" customFormat="1" ht="15" hidden="1" customHeight="1">
      <c r="A17" s="280"/>
      <c r="B17" s="3">
        <v>8</v>
      </c>
      <c r="C17" s="197" t="str">
        <f>IF('invulblad opdrachtnemer'!C17="","",'invulblad opdrachtnemer'!C17)</f>
        <v/>
      </c>
      <c r="D17" s="198" t="str">
        <f>IF('invulblad opdrachtnemer'!D17="","",'invulblad opdrachtnemer'!D17)</f>
        <v/>
      </c>
      <c r="E17" s="198" t="str">
        <f>IF('invulblad opdrachtnemer'!E17="","",'invulblad opdrachtnemer'!E17)</f>
        <v/>
      </c>
      <c r="F17" s="198" t="str">
        <f>IF('invulblad opdrachtnemer'!F17="","",'invulblad opdrachtnemer'!F17)</f>
        <v/>
      </c>
      <c r="G17" s="351" t="str">
        <f t="shared" si="0"/>
        <v>Nee</v>
      </c>
      <c r="H17" s="199">
        <f t="shared" si="1"/>
        <v>0</v>
      </c>
      <c r="I17" s="289" t="str">
        <f>IF(G17="ja",(_xlfn.CEILING.MATH(SUM('invulblad opdrachtnemer'!G17:J17)/8)),"")</f>
        <v/>
      </c>
    </row>
    <row r="18" spans="1:14" s="3" customFormat="1" ht="15" hidden="1" customHeight="1">
      <c r="A18" s="63"/>
      <c r="B18" s="3">
        <v>9</v>
      </c>
      <c r="C18" s="197" t="str">
        <f>IF('invulblad opdrachtnemer'!C18="","",'invulblad opdrachtnemer'!C18)</f>
        <v/>
      </c>
      <c r="D18" s="198" t="str">
        <f>IF('invulblad opdrachtnemer'!D18="","",'invulblad opdrachtnemer'!D18)</f>
        <v/>
      </c>
      <c r="E18" s="198" t="str">
        <f>IF('invulblad opdrachtnemer'!E18="","",'invulblad opdrachtnemer'!E18)</f>
        <v/>
      </c>
      <c r="F18" s="198" t="str">
        <f>IF('invulblad opdrachtnemer'!F18="","",'invulblad opdrachtnemer'!F18)</f>
        <v/>
      </c>
      <c r="G18" s="351" t="str">
        <f t="shared" si="0"/>
        <v>Nee</v>
      </c>
      <c r="H18" s="199">
        <f t="shared" si="1"/>
        <v>0</v>
      </c>
      <c r="I18" s="289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0"/>
      <c r="B19" s="3">
        <v>10</v>
      </c>
      <c r="C19" s="200" t="str">
        <f>IF('invulblad opdrachtnemer'!C19="","",'invulblad opdrachtnemer'!C19)</f>
        <v/>
      </c>
      <c r="D19" s="201" t="str">
        <f>IF('invulblad opdrachtnemer'!D19="","",'invulblad opdrachtnemer'!D19)</f>
        <v/>
      </c>
      <c r="E19" s="201" t="str">
        <f>IF('invulblad opdrachtnemer'!E19="","",'invulblad opdrachtnemer'!E19)</f>
        <v/>
      </c>
      <c r="F19" s="201" t="str">
        <f>IF('invulblad opdrachtnemer'!F19="","",'invulblad opdrachtnemer'!F19)</f>
        <v/>
      </c>
      <c r="G19" s="352" t="str">
        <f t="shared" si="0"/>
        <v>Nee</v>
      </c>
      <c r="H19" s="202">
        <f t="shared" si="1"/>
        <v>0</v>
      </c>
      <c r="I19" s="290" t="str">
        <f>IF(G19="ja",(_xlfn.CEILING.MATH(SUM('invulblad opdrachtnemer'!G19:J19)/8)),"")</f>
        <v/>
      </c>
    </row>
    <row r="20" spans="1:14" s="3" customFormat="1" ht="15" customHeight="1" thickBot="1">
      <c r="A20" s="60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193" t="s">
        <v>30</v>
      </c>
      <c r="F22" s="36" t="s">
        <v>209</v>
      </c>
      <c r="G22" s="349" t="s">
        <v>60</v>
      </c>
      <c r="H22" s="36" t="s">
        <v>61</v>
      </c>
      <c r="I22" s="259" t="s">
        <v>80</v>
      </c>
      <c r="J22" s="3"/>
    </row>
    <row r="23" spans="1:14" s="3" customFormat="1" ht="15" hidden="1" customHeight="1">
      <c r="A23" s="63"/>
      <c r="B23" s="3">
        <v>1</v>
      </c>
      <c r="C23" s="194" t="str">
        <f>IF('invulblad opdrachtnemer'!C23="","",'invulblad opdrachtnemer'!C23)</f>
        <v/>
      </c>
      <c r="D23" s="195" t="str">
        <f>IF('invulblad opdrachtnemer'!D23="","",'invulblad opdrachtnemer'!D23)</f>
        <v/>
      </c>
      <c r="E23" s="195" t="str">
        <f>IF('invulblad opdrachtnemer'!E23="","",'invulblad opdrachtnemer'!E23)</f>
        <v/>
      </c>
      <c r="F23" s="195" t="str">
        <f>IF('invulblad opdrachtnemer'!F23="","",'invulblad opdrachtnemer'!F23)</f>
        <v/>
      </c>
      <c r="G23" s="350" t="str">
        <f t="shared" ref="G23:G27" si="2">IFERROR(IF(AND(COUNTIF(machinelijst,C23),D23="elektromotor",NOT(F23=$L$2)),"Ja","Nee"),"")</f>
        <v>Nee</v>
      </c>
      <c r="H23" s="196">
        <f t="shared" ref="H23:H27" si="3">IF(AND(COUNTIF(machinelijst,C23),D23="elektromotor",G23="ja"),_xlfn.XLOOKUP(F23,$L$2:$L$6,$M$2:$M$6)*I23,)</f>
        <v>0</v>
      </c>
      <c r="I23" s="288" t="str">
        <f>IF(G23="ja",(SUM('invulblad opdrachtnemer'!G23:J23)),"")</f>
        <v/>
      </c>
    </row>
    <row r="24" spans="1:14" s="3" customFormat="1" ht="15" hidden="1" customHeight="1">
      <c r="A24" s="280"/>
      <c r="B24" s="3">
        <v>2</v>
      </c>
      <c r="C24" s="197" t="str">
        <f>IF('invulblad opdrachtnemer'!C24="","",'invulblad opdrachtnemer'!C24)</f>
        <v/>
      </c>
      <c r="D24" s="198" t="str">
        <f>IF('invulblad opdrachtnemer'!D24="","",'invulblad opdrachtnemer'!D24)</f>
        <v/>
      </c>
      <c r="E24" s="198" t="str">
        <f>IF('invulblad opdrachtnemer'!E24="","",'invulblad opdrachtnemer'!E24)</f>
        <v/>
      </c>
      <c r="F24" s="198" t="str">
        <f>IF('invulblad opdrachtnemer'!F24="","",'invulblad opdrachtnemer'!F24)</f>
        <v/>
      </c>
      <c r="G24" s="351" t="str">
        <f t="shared" si="2"/>
        <v>Nee</v>
      </c>
      <c r="H24" s="199">
        <f>IF(AND(COUNTIF(machinelijst,C24),D24="elektromotor",G24="ja"),_xlfn.XLOOKUP(F24,$L$2:$L$6,$M$2:$M$6)*I24,)</f>
        <v>0</v>
      </c>
      <c r="I24" s="289" t="str">
        <f>IF(G24="ja",(SUM('invulblad opdrachtnemer'!G24:J24)),"")</f>
        <v/>
      </c>
    </row>
    <row r="25" spans="1:14" s="3" customFormat="1" ht="15" hidden="1" customHeight="1">
      <c r="A25" s="63"/>
      <c r="B25" s="3">
        <v>3</v>
      </c>
      <c r="C25" s="197" t="str">
        <f>IF('invulblad opdrachtnemer'!C25="","",'invulblad opdrachtnemer'!C25)</f>
        <v/>
      </c>
      <c r="D25" s="198" t="str">
        <f>IF('invulblad opdrachtnemer'!D25="","",'invulblad opdrachtnemer'!D25)</f>
        <v/>
      </c>
      <c r="E25" s="198" t="str">
        <f>IF('invulblad opdrachtnemer'!E25="","",'invulblad opdrachtnemer'!E25)</f>
        <v/>
      </c>
      <c r="F25" s="198" t="str">
        <f>IF('invulblad opdrachtnemer'!F25="","",'invulblad opdrachtnemer'!F25)</f>
        <v/>
      </c>
      <c r="G25" s="351" t="str">
        <f t="shared" si="2"/>
        <v>Nee</v>
      </c>
      <c r="H25" s="199">
        <f t="shared" si="3"/>
        <v>0</v>
      </c>
      <c r="I25" s="289" t="str">
        <f>IF(G25="ja",(SUM('invulblad opdrachtnemer'!G25:J25)),"")</f>
        <v/>
      </c>
    </row>
    <row r="26" spans="1:14" s="3" customFormat="1" ht="15" hidden="1" customHeight="1">
      <c r="A26" s="280"/>
      <c r="B26" s="3">
        <v>4</v>
      </c>
      <c r="C26" s="197" t="str">
        <f>IF('invulblad opdrachtnemer'!C26="","",'invulblad opdrachtnemer'!C26)</f>
        <v/>
      </c>
      <c r="D26" s="198" t="str">
        <f>IF('invulblad opdrachtnemer'!D26="","",'invulblad opdrachtnemer'!D26)</f>
        <v/>
      </c>
      <c r="E26" s="198" t="str">
        <f>IF('invulblad opdrachtnemer'!E26="","",'invulblad opdrachtnemer'!E26)</f>
        <v/>
      </c>
      <c r="F26" s="198" t="str">
        <f>IF('invulblad opdrachtnemer'!F26="","",'invulblad opdrachtnemer'!F26)</f>
        <v/>
      </c>
      <c r="G26" s="351" t="str">
        <f t="shared" si="2"/>
        <v>Nee</v>
      </c>
      <c r="H26" s="199">
        <f t="shared" si="3"/>
        <v>0</v>
      </c>
      <c r="I26" s="289" t="str">
        <f>IF(G26="ja",(SUM('invulblad opdrachtnemer'!G26:J26)),"")</f>
        <v/>
      </c>
    </row>
    <row r="27" spans="1:14" s="3" customFormat="1" ht="15" hidden="1" customHeight="1">
      <c r="A27" s="63"/>
      <c r="B27" s="3">
        <v>5</v>
      </c>
      <c r="C27" s="197" t="str">
        <f>IF('invulblad opdrachtnemer'!C27="","",'invulblad opdrachtnemer'!C27)</f>
        <v/>
      </c>
      <c r="D27" s="198" t="str">
        <f>IF('invulblad opdrachtnemer'!D27="","",'invulblad opdrachtnemer'!D27)</f>
        <v/>
      </c>
      <c r="E27" s="198" t="str">
        <f>IF('invulblad opdrachtnemer'!E27="","",'invulblad opdrachtnemer'!E27)</f>
        <v/>
      </c>
      <c r="F27" s="198" t="str">
        <f>IF('invulblad opdrachtnemer'!F27="","",'invulblad opdrachtnemer'!F27)</f>
        <v/>
      </c>
      <c r="G27" s="351" t="str">
        <f t="shared" si="2"/>
        <v>Nee</v>
      </c>
      <c r="H27" s="199">
        <f t="shared" si="3"/>
        <v>0</v>
      </c>
      <c r="I27" s="289" t="str">
        <f>IF(G27="ja",(SUM('invulblad opdrachtnemer'!G27:J27)),"")</f>
        <v/>
      </c>
    </row>
    <row r="28" spans="1:14" s="3" customFormat="1" ht="15" hidden="1" customHeight="1">
      <c r="A28" s="280"/>
      <c r="B28" s="3">
        <v>6</v>
      </c>
      <c r="C28" s="197" t="str">
        <f>IF('invulblad opdrachtnemer'!C28="","",'invulblad opdrachtnemer'!C28)</f>
        <v/>
      </c>
      <c r="D28" s="198" t="str">
        <f>IF('invulblad opdrachtnemer'!D28="","",'invulblad opdrachtnemer'!D28)</f>
        <v/>
      </c>
      <c r="E28" s="198" t="str">
        <f>IF('invulblad opdrachtnemer'!E28="","",'invulblad opdrachtnemer'!E28)</f>
        <v/>
      </c>
      <c r="F28" s="198" t="str">
        <f>IF('invulblad opdrachtnemer'!F28="","",'invulblad opdrachtnemer'!F28)</f>
        <v/>
      </c>
      <c r="G28" s="351" t="str">
        <f t="shared" ref="G28:G32" si="4">IFERROR(IF(AND(COUNTIF(machinelijst,C28),D28="elektromotor",NOT(F28=$L$2)),"Ja","Nee"),"")</f>
        <v>Nee</v>
      </c>
      <c r="H28" s="199">
        <f t="shared" ref="H28:H32" si="5">IF(AND(COUNTIF(machinelijst,C28),D28="elektromotor",G28="ja"),_xlfn.XLOOKUP(F28,$L$2:$L$6,$M$2:$M$6)*I28,)</f>
        <v>0</v>
      </c>
      <c r="I28" s="289" t="str">
        <f>IF(G28="ja",(SUM('invulblad opdrachtnemer'!G28:J28)),"")</f>
        <v/>
      </c>
    </row>
    <row r="29" spans="1:14" s="3" customFormat="1" ht="15" hidden="1" customHeight="1">
      <c r="A29" s="63"/>
      <c r="B29" s="3">
        <v>7</v>
      </c>
      <c r="C29" s="197" t="str">
        <f>IF('invulblad opdrachtnemer'!C29="","",'invulblad opdrachtnemer'!C29)</f>
        <v/>
      </c>
      <c r="D29" s="198" t="str">
        <f>IF('invulblad opdrachtnemer'!D29="","",'invulblad opdrachtnemer'!D29)</f>
        <v/>
      </c>
      <c r="E29" s="198" t="str">
        <f>IF('invulblad opdrachtnemer'!E29="","",'invulblad opdrachtnemer'!E29)</f>
        <v/>
      </c>
      <c r="F29" s="198" t="str">
        <f>IF('invulblad opdrachtnemer'!F29="","",'invulblad opdrachtnemer'!F29)</f>
        <v/>
      </c>
      <c r="G29" s="351" t="str">
        <f t="shared" si="4"/>
        <v>Nee</v>
      </c>
      <c r="H29" s="199">
        <f t="shared" si="5"/>
        <v>0</v>
      </c>
      <c r="I29" s="289" t="str">
        <f>IF(G29="ja",(SUM('invulblad opdrachtnemer'!G29:J29)),"")</f>
        <v/>
      </c>
    </row>
    <row r="30" spans="1:14" s="3" customFormat="1" ht="15" hidden="1" customHeight="1">
      <c r="A30" s="280"/>
      <c r="B30" s="3">
        <v>8</v>
      </c>
      <c r="C30" s="197" t="str">
        <f>IF('invulblad opdrachtnemer'!C30="","",'invulblad opdrachtnemer'!C30)</f>
        <v/>
      </c>
      <c r="D30" s="198" t="str">
        <f>IF('invulblad opdrachtnemer'!D30="","",'invulblad opdrachtnemer'!D30)</f>
        <v/>
      </c>
      <c r="E30" s="198" t="str">
        <f>IF('invulblad opdrachtnemer'!E30="","",'invulblad opdrachtnemer'!E30)</f>
        <v/>
      </c>
      <c r="F30" s="198" t="str">
        <f>IF('invulblad opdrachtnemer'!F30="","",'invulblad opdrachtnemer'!F30)</f>
        <v/>
      </c>
      <c r="G30" s="351" t="str">
        <f t="shared" si="4"/>
        <v>Nee</v>
      </c>
      <c r="H30" s="199">
        <f t="shared" si="5"/>
        <v>0</v>
      </c>
      <c r="I30" s="289" t="str">
        <f>IF(G30="ja",(SUM('invulblad opdrachtnemer'!G30:J30)),"")</f>
        <v/>
      </c>
    </row>
    <row r="31" spans="1:14" s="3" customFormat="1" ht="15" hidden="1" customHeight="1">
      <c r="A31" s="63"/>
      <c r="B31" s="3">
        <v>9</v>
      </c>
      <c r="C31" s="197" t="str">
        <f>IF('invulblad opdrachtnemer'!C31="","",'invulblad opdrachtnemer'!C31)</f>
        <v/>
      </c>
      <c r="D31" s="198" t="str">
        <f>IF('invulblad opdrachtnemer'!D31="","",'invulblad opdrachtnemer'!D31)</f>
        <v/>
      </c>
      <c r="E31" s="198" t="str">
        <f>IF('invulblad opdrachtnemer'!E31="","",'invulblad opdrachtnemer'!E31)</f>
        <v/>
      </c>
      <c r="F31" s="198" t="str">
        <f>IF('invulblad opdrachtnemer'!F31="","",'invulblad opdrachtnemer'!F31)</f>
        <v/>
      </c>
      <c r="G31" s="351" t="str">
        <f t="shared" si="4"/>
        <v>Nee</v>
      </c>
      <c r="H31" s="199">
        <f t="shared" si="5"/>
        <v>0</v>
      </c>
      <c r="I31" s="289" t="str">
        <f>IF(G31="ja",(SUM('invulblad opdrachtnemer'!G31:J31)),"")</f>
        <v/>
      </c>
    </row>
    <row r="32" spans="1:14" s="3" customFormat="1" ht="15" hidden="1" customHeight="1" thickBot="1">
      <c r="A32" s="280"/>
      <c r="B32" s="3">
        <v>10</v>
      </c>
      <c r="C32" s="200" t="str">
        <f>IF('invulblad opdrachtnemer'!C32="","",'invulblad opdrachtnemer'!C32)</f>
        <v/>
      </c>
      <c r="D32" s="201" t="str">
        <f>IF('invulblad opdrachtnemer'!D32="","",'invulblad opdrachtnemer'!D32)</f>
        <v/>
      </c>
      <c r="E32" s="201" t="str">
        <f>IF('invulblad opdrachtnemer'!E32="","",'invulblad opdrachtnemer'!E32)</f>
        <v/>
      </c>
      <c r="F32" s="201" t="str">
        <f>IF('invulblad opdrachtnemer'!F32="","",'invulblad opdrachtnemer'!F32)</f>
        <v/>
      </c>
      <c r="G32" s="352" t="str">
        <f t="shared" si="4"/>
        <v>Nee</v>
      </c>
      <c r="H32" s="202">
        <f t="shared" si="5"/>
        <v>0</v>
      </c>
      <c r="I32" s="290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39" t="s">
        <v>29</v>
      </c>
      <c r="D35" s="340"/>
      <c r="E35" s="340"/>
      <c r="F35" s="36" t="s">
        <v>209</v>
      </c>
      <c r="G35" s="349" t="s">
        <v>60</v>
      </c>
      <c r="H35" s="36" t="s">
        <v>61</v>
      </c>
      <c r="I35" s="259" t="s">
        <v>80</v>
      </c>
      <c r="N35"/>
      <c r="O35"/>
    </row>
    <row r="36" spans="1:15" ht="15" hidden="1" customHeight="1">
      <c r="A36" s="63"/>
      <c r="B36" s="3">
        <v>1</v>
      </c>
      <c r="C36" s="423" t="str">
        <f>IF('logboek opdrachtnemer'!C38="","",'logboek opdrachtnemer'!C38)</f>
        <v/>
      </c>
      <c r="D36" s="424"/>
      <c r="E36" s="425"/>
      <c r="F36" s="195" t="str">
        <f>IF('logboek opdrachtnemer'!F38="","",'logboek opdrachtnemer'!F38)</f>
        <v/>
      </c>
      <c r="G36" s="350" t="str">
        <f>IFERROR(IF(AND(COUNTIF(machinelijst,C36),NOT(C36=""),NOT(F36=$L$2)),"Ja","Nee"),"")</f>
        <v>Nee</v>
      </c>
      <c r="H36" s="196">
        <f>IF(AND(COUNTIF(machinelijst,C36),G36="Ja"),_xlfn.XLOOKUP(F36,$L$2:$L$6,$M$2:$M$6)*I36,0)</f>
        <v>0</v>
      </c>
      <c r="I36" s="288" t="str">
        <f>IF(G36="ja",(SUM('logboek opdrachtnemer'!L38)),"")</f>
        <v/>
      </c>
      <c r="N36"/>
      <c r="O36"/>
    </row>
    <row r="37" spans="1:15" ht="15" hidden="1" customHeight="1">
      <c r="A37" s="280"/>
      <c r="B37" s="3">
        <v>2</v>
      </c>
      <c r="C37" s="426" t="str">
        <f>IF('logboek opdrachtnemer'!C39="","",'logboek opdrachtnemer'!C39)</f>
        <v/>
      </c>
      <c r="D37" s="427"/>
      <c r="E37" s="428"/>
      <c r="F37" s="198" t="str">
        <f>IF('logboek opdrachtnemer'!F39="","",'logboek opdrachtnemer'!F39)</f>
        <v/>
      </c>
      <c r="G37" s="351" t="str">
        <f>IFERROR(IF(AND(COUNTIF(machinelijst,C37),NOT(C37=""),NOT(F37=$L$2)),"Ja","Nee"),"")</f>
        <v>Nee</v>
      </c>
      <c r="H37" s="199">
        <f>IF(AND(COUNTIF(machinelijst,C37),G37="Ja"),_xlfn.XLOOKUP(F37,$L$2:$L$6,$M$2:$M$6)*I37,0)</f>
        <v>0</v>
      </c>
      <c r="I37" s="289" t="str">
        <f>IF(G37="ja",(SUM('logboek opdrachtnemer'!L39)),"")</f>
        <v/>
      </c>
      <c r="N37"/>
      <c r="O37"/>
    </row>
    <row r="38" spans="1:15" ht="15" hidden="1" customHeight="1">
      <c r="A38" s="63"/>
      <c r="B38" s="3">
        <v>3</v>
      </c>
      <c r="C38" s="426" t="str">
        <f>IF('logboek opdrachtnemer'!C40="","",'logboek opdrachtnemer'!C40)</f>
        <v/>
      </c>
      <c r="D38" s="427"/>
      <c r="E38" s="428"/>
      <c r="F38" s="198" t="str">
        <f>IF('logboek opdrachtnemer'!F40="","",'logboek opdrachtnemer'!F40)</f>
        <v/>
      </c>
      <c r="G38" s="351" t="str">
        <f>IFERROR(IF(AND(COUNTIF(machinelijst,C38),NOT(C38=""),NOT(F38=$L$2)),"Ja","Nee"),"")</f>
        <v>Nee</v>
      </c>
      <c r="H38" s="199">
        <f>IF(AND(COUNTIF(machinelijst,C38),G38="Ja"),_xlfn.XLOOKUP(F38,$L$2:$L$6,$M$2:$M$6)*I38,0)</f>
        <v>0</v>
      </c>
      <c r="I38" s="289" t="str">
        <f>IF(G38="ja",(SUM('logboek opdrachtnemer'!L40)),"")</f>
        <v/>
      </c>
      <c r="N38"/>
      <c r="O38"/>
    </row>
    <row r="39" spans="1:15" ht="15" hidden="1" customHeight="1">
      <c r="A39" s="280"/>
      <c r="B39" s="3">
        <v>4</v>
      </c>
      <c r="C39" s="426" t="str">
        <f>IF('logboek opdrachtnemer'!C41="","",'logboek opdrachtnemer'!C41)</f>
        <v/>
      </c>
      <c r="D39" s="427"/>
      <c r="E39" s="428"/>
      <c r="F39" s="198" t="str">
        <f>IF('logboek opdrachtnemer'!F41="","",'logboek opdrachtnemer'!F41)</f>
        <v/>
      </c>
      <c r="G39" s="351" t="str">
        <f>IFERROR(IF(AND(COUNTIF(machinelijst,C39),NOT(C39=""),NOT(F39=$L$2)),"Ja","Nee"),"")</f>
        <v>Nee</v>
      </c>
      <c r="H39" s="199">
        <f>IF(AND(COUNTIF(machinelijst,C39),G39="Ja"),_xlfn.XLOOKUP(F39,$L$2:$L$6,$M$2:$M$6)*I39,0)</f>
        <v>0</v>
      </c>
      <c r="I39" s="289" t="str">
        <f>IF(G39="ja",(SUM('logboek opdrachtnemer'!L41)),"")</f>
        <v/>
      </c>
      <c r="N39"/>
      <c r="O39"/>
    </row>
    <row r="40" spans="1:15" ht="15" hidden="1" customHeight="1" thickBot="1">
      <c r="A40" s="63"/>
      <c r="B40" s="3">
        <v>5</v>
      </c>
      <c r="C40" s="429" t="str">
        <f>IF('logboek opdrachtnemer'!C42="","",'logboek opdrachtnemer'!C42)</f>
        <v/>
      </c>
      <c r="D40" s="430"/>
      <c r="E40" s="431"/>
      <c r="F40" s="201" t="str">
        <f>IF('logboek opdrachtnemer'!F42="","",'logboek opdrachtnemer'!F42)</f>
        <v/>
      </c>
      <c r="G40" s="352" t="str">
        <f>IFERROR(IF(AND(COUNTIF(machinelijst,C40),NOT(C40=""),NOT(F40=$L$2)),"Ja","Nee"),"")</f>
        <v>Nee</v>
      </c>
      <c r="H40" s="202">
        <f>IF(AND(COUNTIF(machinelijst,C40),G40="Ja"),_xlfn.XLOOKUP(F40,$L$2:$L$6,$M$2:$M$6)*I40,0)</f>
        <v>0</v>
      </c>
      <c r="I40" s="290" t="str">
        <f>IF(G40="ja",(SUM('logboek opdrachtnemer'!L42)),"")</f>
        <v/>
      </c>
      <c r="N40"/>
      <c r="O40"/>
    </row>
    <row r="41" spans="1:15" ht="15" customHeight="1" thickBot="1">
      <c r="A41" s="280"/>
      <c r="B41" s="3"/>
      <c r="G41" s="260" t="s">
        <v>99</v>
      </c>
      <c r="N41"/>
      <c r="O41"/>
    </row>
    <row r="42" spans="1:15" ht="32.25" customHeight="1" thickBot="1">
      <c r="A42" s="63"/>
      <c r="B42" s="3"/>
      <c r="C42" s="12" t="s">
        <v>213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0"/>
      <c r="B43" s="3"/>
      <c r="C43" s="339" t="s">
        <v>29</v>
      </c>
      <c r="D43" s="340"/>
      <c r="E43" s="340"/>
      <c r="F43" s="353" t="s">
        <v>219</v>
      </c>
      <c r="G43" s="349" t="s">
        <v>60</v>
      </c>
      <c r="H43" s="36" t="s">
        <v>61</v>
      </c>
      <c r="I43" s="259" t="s">
        <v>220</v>
      </c>
      <c r="N43"/>
      <c r="O43"/>
    </row>
    <row r="44" spans="1:15" ht="15" hidden="1" customHeight="1">
      <c r="A44" s="63"/>
      <c r="B44" s="3">
        <v>1</v>
      </c>
      <c r="C44" s="423" t="str">
        <f>IF('logboek opdrachtnemer'!C46="","",'logboek opdrachtnemer'!C46)</f>
        <v/>
      </c>
      <c r="D44" s="424"/>
      <c r="E44" s="425"/>
      <c r="F44" s="343" t="str">
        <f>IF('logboek opdrachtnemer'!F46="","",'logboek opdrachtnemer'!F46)</f>
        <v/>
      </c>
      <c r="G44" s="350" t="str">
        <f>IF(AND(COUNTIF(machinelijst,C44),NOT(C44 = "")),"Ja","Nee")</f>
        <v>Nee</v>
      </c>
      <c r="H44" s="199">
        <f>IF(G44="Ja",I44*0.4*F44,0)</f>
        <v>0</v>
      </c>
      <c r="I44" s="288" t="str">
        <f>IF(G44="ja",(SUM('logboek opdrachtnemer'!L46)),"")</f>
        <v/>
      </c>
      <c r="N44"/>
      <c r="O44"/>
    </row>
    <row r="45" spans="1:15" ht="15" hidden="1" customHeight="1">
      <c r="A45" s="280"/>
      <c r="B45" s="3">
        <v>2</v>
      </c>
      <c r="C45" s="426" t="str">
        <f>IF('logboek opdrachtnemer'!C47="","",'logboek opdrachtnemer'!C47)</f>
        <v/>
      </c>
      <c r="D45" s="427"/>
      <c r="E45" s="428"/>
      <c r="F45" s="341" t="str">
        <f>IF('logboek opdrachtnemer'!F47="","",'logboek opdrachtnemer'!F47)</f>
        <v/>
      </c>
      <c r="G45" s="351" t="str">
        <f>IF(AND(COUNTIF(machinelijst,C45),NOT(C45 = "")),"Ja","Nee")</f>
        <v>Nee</v>
      </c>
      <c r="H45" s="199">
        <f>IF(G45="Ja",I45*0.4*F45,0)</f>
        <v>0</v>
      </c>
      <c r="I45" s="289" t="str">
        <f>IF(G45="ja",(SUM('logboek opdrachtnemer'!L47)),"")</f>
        <v/>
      </c>
      <c r="N45"/>
      <c r="O45"/>
    </row>
    <row r="46" spans="1:15" ht="15" hidden="1" customHeight="1">
      <c r="A46" s="63"/>
      <c r="B46" s="3">
        <v>3</v>
      </c>
      <c r="C46" s="426" t="str">
        <f>IF('logboek opdrachtnemer'!C48="","",'logboek opdrachtnemer'!C48)</f>
        <v/>
      </c>
      <c r="D46" s="427"/>
      <c r="E46" s="428"/>
      <c r="F46" s="341" t="str">
        <f>IF('logboek opdrachtnemer'!F48="","",'logboek opdrachtnemer'!F48)</f>
        <v/>
      </c>
      <c r="G46" s="351" t="str">
        <f>IF(AND(COUNTIF(machinelijst,C46),NOT(C46 = "")),"Ja","Nee")</f>
        <v>Nee</v>
      </c>
      <c r="H46" s="199">
        <f>IF(AND(COUNTIF(machinelijst,C46),G46="Ja"),I46*0.4*F46,0)</f>
        <v>0</v>
      </c>
      <c r="I46" s="289" t="str">
        <f>IF(G46="ja",(SUM('logboek opdrachtnemer'!L48)),"")</f>
        <v/>
      </c>
      <c r="N46"/>
      <c r="O46"/>
    </row>
    <row r="47" spans="1:15" ht="15" hidden="1" customHeight="1">
      <c r="A47" s="280"/>
      <c r="B47" s="3">
        <v>4</v>
      </c>
      <c r="C47" s="426" t="str">
        <f>IF('logboek opdrachtnemer'!C49="","",'logboek opdrachtnemer'!C49)</f>
        <v/>
      </c>
      <c r="D47" s="427"/>
      <c r="E47" s="428"/>
      <c r="F47" s="341" t="str">
        <f>IF('logboek opdrachtnemer'!F49="","",'logboek opdrachtnemer'!F49)</f>
        <v/>
      </c>
      <c r="G47" s="351" t="str">
        <f>IF(AND(COUNTIF(machinelijst,C47),NOT(C47 = "")),"Ja","Nee")</f>
        <v>Nee</v>
      </c>
      <c r="H47" s="199">
        <f>IF(AND(COUNTIF(machinelijst,C47),G47="Ja"),I47*0.4*F47,0)</f>
        <v>0</v>
      </c>
      <c r="I47" s="289" t="str">
        <f>IF(G47="ja",(SUM('logboek opdrachtnemer'!L49)),"")</f>
        <v/>
      </c>
      <c r="N47"/>
      <c r="O47"/>
    </row>
    <row r="48" spans="1:15" ht="15" hidden="1" customHeight="1" thickBot="1">
      <c r="A48" s="63"/>
      <c r="B48" s="3">
        <v>5</v>
      </c>
      <c r="C48" s="429" t="str">
        <f>IF('logboek opdrachtnemer'!C50="","",'logboek opdrachtnemer'!C50)</f>
        <v/>
      </c>
      <c r="D48" s="430"/>
      <c r="E48" s="431"/>
      <c r="F48" s="342" t="str">
        <f>IF('logboek opdrachtnemer'!F50="","",'logboek opdrachtnemer'!F50)</f>
        <v/>
      </c>
      <c r="G48" s="352" t="str">
        <f>IF(AND(COUNTIF(machinelijst,C48),NOT(C48 = "")),"Ja","Nee")</f>
        <v>Nee</v>
      </c>
      <c r="H48" s="202">
        <f>IF(AND(COUNTIF(machinelijst,C48),G48="Ja"),I48*0.4*F48,0)</f>
        <v>0</v>
      </c>
      <c r="I48" s="290" t="str">
        <f>IF(G48="ja",(SUM('logboek opdrachtnemer'!L50)),"")</f>
        <v/>
      </c>
      <c r="N48"/>
      <c r="O48"/>
    </row>
    <row r="49" spans="1:15" ht="15" customHeight="1" thickBot="1">
      <c r="A49" s="280"/>
      <c r="B49" s="3"/>
      <c r="N49"/>
      <c r="O49"/>
    </row>
    <row r="50" spans="1:15" ht="32.25" customHeight="1" thickBot="1">
      <c r="A50" s="63"/>
      <c r="B50" s="3"/>
      <c r="C50" s="12" t="s">
        <v>215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0"/>
      <c r="B51" s="3"/>
      <c r="C51" s="339" t="s">
        <v>29</v>
      </c>
      <c r="D51" s="340"/>
      <c r="E51" s="340"/>
      <c r="F51" s="353" t="s">
        <v>209</v>
      </c>
      <c r="G51" s="349" t="s">
        <v>60</v>
      </c>
      <c r="H51" s="36" t="s">
        <v>61</v>
      </c>
      <c r="I51" s="259" t="s">
        <v>220</v>
      </c>
      <c r="N51"/>
      <c r="O51"/>
    </row>
    <row r="52" spans="1:15" ht="15" hidden="1" customHeight="1">
      <c r="A52" s="63"/>
      <c r="B52" s="3">
        <v>1</v>
      </c>
      <c r="C52" s="423" t="str">
        <f>IF('logboek opdrachtnemer'!C54="","",'logboek opdrachtnemer'!C54)</f>
        <v/>
      </c>
      <c r="D52" s="424"/>
      <c r="E52" s="425"/>
      <c r="F52" s="343" t="str">
        <f>IF('logboek opdrachtnemer'!F54="","",'logboek opdrachtnemer'!F54)</f>
        <v/>
      </c>
      <c r="G52" s="350" t="str">
        <f>IF(AND(COUNTIF(machinelijst,C52),NOT(C52 = "")),"Ja","Nee")</f>
        <v>Nee</v>
      </c>
      <c r="H52" s="196">
        <f>IF(AND(COUNTIF(machinelijst,C52),G52="Ja"),_xlfn.XLOOKUP(F52,$O$2:$O$8,$P$2:$P$8)*I52,0)</f>
        <v>0</v>
      </c>
      <c r="I52" s="288" t="str">
        <f>IF(G52="ja",(SUM('logboek opdrachtnemer'!L54)),"")</f>
        <v/>
      </c>
      <c r="N52"/>
      <c r="O52"/>
    </row>
    <row r="53" spans="1:15" ht="15" hidden="1" customHeight="1">
      <c r="A53" s="280"/>
      <c r="B53" s="3">
        <v>2</v>
      </c>
      <c r="C53" s="426" t="str">
        <f>IF('logboek opdrachtnemer'!C55="","",'logboek opdrachtnemer'!C55)</f>
        <v/>
      </c>
      <c r="D53" s="427"/>
      <c r="E53" s="428"/>
      <c r="F53" s="341" t="str">
        <f>IF('logboek opdrachtnemer'!F55="","",'logboek opdrachtnemer'!F55)</f>
        <v/>
      </c>
      <c r="G53" s="351" t="str">
        <f>IF(AND(COUNTIF(machinelijst,C53),NOT(C53 = "")),"Ja","Nee")</f>
        <v>Nee</v>
      </c>
      <c r="H53" s="199">
        <f>IF(AND(COUNTIF(machinelijst,C53),G53="Ja"),_xlfn.XLOOKUP(F53,$O$2:$O$8,$P$2:$P$8)*I53,0)</f>
        <v>0</v>
      </c>
      <c r="I53" s="289" t="str">
        <f>IF(G53="ja",(SUM('logboek opdrachtnemer'!L55)),"")</f>
        <v/>
      </c>
      <c r="N53"/>
      <c r="O53"/>
    </row>
    <row r="54" spans="1:15" ht="15" hidden="1" customHeight="1">
      <c r="A54" s="63"/>
      <c r="B54" s="3">
        <v>3</v>
      </c>
      <c r="C54" s="426" t="str">
        <f>IF('logboek opdrachtnemer'!C56="","",'logboek opdrachtnemer'!C56)</f>
        <v/>
      </c>
      <c r="D54" s="427"/>
      <c r="E54" s="428"/>
      <c r="F54" s="341" t="str">
        <f>IF('logboek opdrachtnemer'!F56="","",'logboek opdrachtnemer'!F56)</f>
        <v/>
      </c>
      <c r="G54" s="351" t="str">
        <f>IF(AND(COUNTIF(machinelijst,C54),NOT(C54 = "")),"Ja","Nee")</f>
        <v>Nee</v>
      </c>
      <c r="H54" s="199">
        <f>IF(AND(COUNTIF(machinelijst,C54),G54="Ja"),_xlfn.XLOOKUP(F54,$O$2:$O$8,$P$2:$P$8)*I54,0)</f>
        <v>0</v>
      </c>
      <c r="I54" s="289" t="str">
        <f>IF(G54="ja",(SUM('logboek opdrachtnemer'!L56)),"")</f>
        <v/>
      </c>
      <c r="N54"/>
      <c r="O54"/>
    </row>
    <row r="55" spans="1:15" ht="15" hidden="1" customHeight="1">
      <c r="A55" s="280"/>
      <c r="B55" s="3">
        <v>4</v>
      </c>
      <c r="C55" s="426" t="str">
        <f>IF('logboek opdrachtnemer'!C57="","",'logboek opdrachtnemer'!C57)</f>
        <v/>
      </c>
      <c r="D55" s="427"/>
      <c r="E55" s="428"/>
      <c r="F55" s="341" t="str">
        <f>IF('logboek opdrachtnemer'!F57="","",'logboek opdrachtnemer'!F57)</f>
        <v/>
      </c>
      <c r="G55" s="351" t="str">
        <f>IF(AND(COUNTIF(machinelijst,C55),NOT(C55 = "")),"Ja","Nee")</f>
        <v>Nee</v>
      </c>
      <c r="H55" s="199">
        <f>IF(AND(COUNTIF(machinelijst,C55),G55="Ja"),_xlfn.XLOOKUP(F55,$O$2:$O$8,$P$2:$P$8)*I55,0)</f>
        <v>0</v>
      </c>
      <c r="I55" s="289" t="str">
        <f>IF(G55="ja",(SUM('logboek opdrachtnemer'!L57)),"")</f>
        <v/>
      </c>
      <c r="N55"/>
      <c r="O55"/>
    </row>
    <row r="56" spans="1:15" ht="16" hidden="1" thickBot="1">
      <c r="B56" s="3">
        <v>5</v>
      </c>
      <c r="C56" s="429" t="str">
        <f>IF('logboek opdrachtnemer'!C58="","",'logboek opdrachtnemer'!C58)</f>
        <v/>
      </c>
      <c r="D56" s="430"/>
      <c r="E56" s="431"/>
      <c r="F56" s="342" t="str">
        <f>IF('logboek opdrachtnemer'!F58="","",'logboek opdrachtnemer'!F58)</f>
        <v/>
      </c>
      <c r="G56" s="352" t="str">
        <f>IF(AND(COUNTIF(machinelijst,C56),NOT(C56 = "")),"Ja","Nee")</f>
        <v>Nee</v>
      </c>
      <c r="H56" s="202">
        <f>IF(AND(COUNTIF(machinelijst,C56),G56="Ja"),_xlfn.XLOOKUP(F56,$O$2:$O$8,$P$2:$P$8)*I56,0)</f>
        <v>0</v>
      </c>
      <c r="I56" s="290" t="str">
        <f>IF(G56="ja",(SUM('logboek opdrachtnemer'!L58)),"")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04" customWidth="1"/>
    <col min="6" max="6" width="22.81640625" customWidth="1"/>
    <col min="7" max="7" width="2.54296875" style="204" customWidth="1"/>
    <col min="8" max="8" width="22.81640625" customWidth="1"/>
    <col min="9" max="9" width="2.54296875" style="204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93" customFormat="1" ht="20.149999999999999" customHeight="1">
      <c r="C1" s="294" t="str">
        <f>'gunningscriterium SEB'!C1</f>
        <v>Wegdekreiniging en calamiteitenbestrijding</v>
      </c>
      <c r="D1" s="295"/>
      <c r="E1" s="296"/>
      <c r="G1" s="296"/>
      <c r="I1" s="296"/>
    </row>
    <row r="2" spans="1:14" s="3" customFormat="1" ht="15" customHeight="1">
      <c r="C2" s="203" t="s">
        <v>89</v>
      </c>
      <c r="D2" s="205"/>
      <c r="E2" s="205"/>
      <c r="G2" s="206"/>
    </row>
    <row r="3" spans="1:14" s="3" customFormat="1" ht="15" customHeight="1" thickBot="1">
      <c r="C3" s="203"/>
      <c r="D3" s="205"/>
      <c r="E3" s="205"/>
      <c r="F3" s="206"/>
      <c r="G3" s="206"/>
      <c r="H3" s="206"/>
      <c r="I3" s="206"/>
      <c r="J3" s="206"/>
      <c r="K3" s="207"/>
      <c r="L3" s="207"/>
      <c r="M3" s="207"/>
      <c r="N3" s="207"/>
    </row>
    <row r="4" spans="1:14" s="37" customFormat="1" ht="25" customHeight="1">
      <c r="C4" s="208" t="s">
        <v>87</v>
      </c>
      <c r="D4" s="77"/>
      <c r="E4" s="209"/>
      <c r="F4" s="210" t="s">
        <v>92</v>
      </c>
      <c r="G4" s="211"/>
      <c r="H4" s="210" t="s">
        <v>93</v>
      </c>
      <c r="I4" s="206"/>
      <c r="J4" s="210" t="s">
        <v>94</v>
      </c>
      <c r="K4" s="207"/>
      <c r="L4" s="210" t="s">
        <v>95</v>
      </c>
      <c r="M4" s="207"/>
      <c r="N4" s="210" t="s">
        <v>96</v>
      </c>
    </row>
    <row r="5" spans="1:14" s="212" customFormat="1" ht="10" customHeight="1">
      <c r="E5" s="209"/>
      <c r="F5" s="211"/>
      <c r="G5" s="206"/>
      <c r="H5" s="211"/>
      <c r="I5" s="206"/>
      <c r="J5" s="211"/>
      <c r="K5" s="206"/>
      <c r="L5" s="211"/>
      <c r="M5" s="206"/>
      <c r="N5" s="211"/>
    </row>
    <row r="6" spans="1:14" s="37" customFormat="1" ht="25" customHeight="1" thickBot="1">
      <c r="C6" s="37" t="s">
        <v>83</v>
      </c>
      <c r="D6" s="79"/>
      <c r="E6" s="209"/>
      <c r="F6" s="244" t="s">
        <v>91</v>
      </c>
      <c r="G6" s="206"/>
      <c r="H6" s="244" t="s">
        <v>91</v>
      </c>
      <c r="I6" s="206"/>
      <c r="J6" s="244" t="s">
        <v>91</v>
      </c>
      <c r="K6" s="207"/>
      <c r="L6" s="244" t="s">
        <v>91</v>
      </c>
      <c r="M6" s="207"/>
      <c r="N6" s="244" t="s">
        <v>91</v>
      </c>
    </row>
    <row r="7" spans="1:14" s="213" customFormat="1" ht="10" customHeight="1">
      <c r="C7" s="203"/>
      <c r="E7" s="205"/>
      <c r="F7" s="214"/>
      <c r="G7" s="215"/>
      <c r="H7" s="214"/>
      <c r="I7" s="215"/>
      <c r="J7" s="214"/>
      <c r="K7" s="215"/>
      <c r="L7" s="214"/>
      <c r="M7" s="215"/>
      <c r="N7" s="214"/>
    </row>
    <row r="8" spans="1:14" s="122" customFormat="1" ht="25" customHeight="1">
      <c r="C8" s="216" t="s">
        <v>123</v>
      </c>
      <c r="D8" s="205" t="str">
        <f>'gunningscriterium SEB'!C12</f>
        <v>WERKTUIGEN</v>
      </c>
      <c r="E8" s="217"/>
      <c r="F8" s="245"/>
      <c r="G8" s="217"/>
      <c r="H8" s="245">
        <v>0</v>
      </c>
      <c r="I8" s="217"/>
      <c r="J8" s="245">
        <v>0</v>
      </c>
      <c r="K8" s="217"/>
      <c r="L8" s="245">
        <v>0</v>
      </c>
      <c r="M8" s="217"/>
      <c r="N8" s="245">
        <v>0</v>
      </c>
    </row>
    <row r="9" spans="1:14" s="213" customFormat="1" ht="10" customHeight="1">
      <c r="A9" s="218"/>
      <c r="B9" s="218"/>
      <c r="C9" s="219"/>
      <c r="D9" s="219"/>
      <c r="E9" s="220"/>
      <c r="F9" s="221"/>
      <c r="G9" s="222"/>
      <c r="H9" s="222"/>
      <c r="I9" s="222"/>
      <c r="J9" s="222"/>
      <c r="K9" s="222"/>
      <c r="L9" s="222"/>
      <c r="M9" s="222"/>
      <c r="N9" s="222"/>
    </row>
    <row r="10" spans="1:14" s="122" customFormat="1" ht="25" customHeight="1">
      <c r="A10" s="223"/>
      <c r="B10" s="223"/>
      <c r="C10" s="224" t="s">
        <v>124</v>
      </c>
      <c r="D10" s="225" t="str">
        <f>'gunningscriterium SEB'!C21</f>
        <v>TRANSPORTMIDDELEN (N1, N2 en N3)</v>
      </c>
      <c r="E10" s="225"/>
      <c r="F10" s="245"/>
      <c r="G10" s="217"/>
      <c r="H10" s="245">
        <v>0</v>
      </c>
      <c r="I10" s="217"/>
      <c r="J10" s="245">
        <v>0</v>
      </c>
      <c r="K10" s="217"/>
      <c r="L10" s="245">
        <v>0</v>
      </c>
      <c r="M10" s="217"/>
      <c r="N10" s="245">
        <v>0</v>
      </c>
    </row>
    <row r="11" spans="1:14" s="213" customFormat="1" ht="10" customHeight="1">
      <c r="A11" s="218"/>
      <c r="B11" s="218"/>
      <c r="C11" s="219"/>
      <c r="D11" s="219"/>
      <c r="E11" s="220"/>
      <c r="F11" s="221"/>
      <c r="G11" s="226"/>
      <c r="H11" s="222"/>
      <c r="I11" s="226"/>
      <c r="J11" s="222"/>
      <c r="K11" s="226"/>
      <c r="L11" s="222"/>
      <c r="M11" s="226"/>
      <c r="N11" s="222"/>
    </row>
    <row r="12" spans="1:14" s="123" customFormat="1" ht="40" customHeight="1">
      <c r="A12" s="227"/>
      <c r="B12" s="227"/>
      <c r="C12" s="224" t="s">
        <v>124</v>
      </c>
      <c r="D12" s="225" t="str">
        <f>'gunningscriterium SEB'!D2</f>
        <v>Schoon- en Emissieloos Bouwen</v>
      </c>
      <c r="E12" s="228"/>
      <c r="F12" s="229">
        <f>SUM(F8:F10)</f>
        <v>0</v>
      </c>
      <c r="G12" s="217"/>
      <c r="H12" s="229">
        <f>SUM(H8:H10)</f>
        <v>0</v>
      </c>
      <c r="I12" s="230"/>
      <c r="J12" s="229">
        <f>SUM(J8:J10)</f>
        <v>0</v>
      </c>
      <c r="K12" s="217"/>
      <c r="L12" s="229">
        <f>SUM(L8:L10)</f>
        <v>0</v>
      </c>
      <c r="M12" s="217"/>
      <c r="N12" s="229">
        <f>SUM(N8:N10)</f>
        <v>0</v>
      </c>
    </row>
    <row r="13" spans="1:14" s="3" customFormat="1" ht="10" customHeight="1">
      <c r="A13" s="218"/>
      <c r="B13" s="218"/>
      <c r="C13" s="219"/>
      <c r="D13" s="219"/>
      <c r="E13" s="220"/>
      <c r="F13" s="231"/>
      <c r="G13" s="226"/>
      <c r="H13" s="232"/>
      <c r="I13" s="226"/>
      <c r="J13" s="232"/>
      <c r="K13" s="233"/>
      <c r="L13" s="232"/>
      <c r="M13" s="233"/>
      <c r="N13" s="232"/>
    </row>
    <row r="14" spans="1:14" ht="40" customHeight="1">
      <c r="A14" s="234"/>
      <c r="B14" s="234"/>
      <c r="C14" s="224" t="s">
        <v>84</v>
      </c>
      <c r="D14" s="235"/>
      <c r="F14" s="246">
        <v>0</v>
      </c>
      <c r="G14" s="217"/>
      <c r="H14" s="246">
        <v>0</v>
      </c>
      <c r="I14" s="217"/>
      <c r="J14" s="246">
        <v>0</v>
      </c>
      <c r="K14" s="217"/>
      <c r="L14" s="246">
        <v>0</v>
      </c>
      <c r="M14" s="217"/>
      <c r="N14" s="246">
        <v>0</v>
      </c>
    </row>
    <row r="15" spans="1:14" s="204" customFormat="1" ht="10" customHeight="1" thickBot="1">
      <c r="A15" s="218"/>
      <c r="B15" s="218"/>
      <c r="C15" s="219"/>
      <c r="D15" s="219"/>
      <c r="E15" s="220"/>
      <c r="F15" s="80"/>
      <c r="G15" s="78"/>
      <c r="H15" s="78"/>
      <c r="I15" s="78"/>
      <c r="J15" s="78"/>
      <c r="K15" s="78"/>
      <c r="L15" s="78"/>
      <c r="M15" s="78"/>
      <c r="N15" s="78"/>
    </row>
    <row r="16" spans="1:14" s="204" customFormat="1" ht="40" customHeight="1" thickBot="1">
      <c r="C16" s="236" t="s">
        <v>85</v>
      </c>
      <c r="D16" s="237"/>
      <c r="F16" s="238">
        <f>F14-F12</f>
        <v>0</v>
      </c>
      <c r="G16" s="78"/>
      <c r="H16" s="238">
        <f>H14-H12</f>
        <v>0</v>
      </c>
      <c r="I16" s="78"/>
      <c r="J16" s="238">
        <f>J14-J12</f>
        <v>0</v>
      </c>
      <c r="K16" s="78"/>
      <c r="L16" s="238">
        <f>L14-L12</f>
        <v>0</v>
      </c>
      <c r="M16" s="78"/>
      <c r="N16" s="238">
        <f>N14-N12</f>
        <v>0</v>
      </c>
    </row>
    <row r="17" spans="3:14" ht="10" customHeight="1" thickBot="1"/>
    <row r="18" spans="3:14" s="204" customFormat="1" ht="40" customHeight="1" thickBot="1">
      <c r="C18" s="208" t="s">
        <v>90</v>
      </c>
      <c r="D18" s="239"/>
      <c r="F18" s="240" t="str">
        <f>IF($D$4=1,1,IF($D$4=2,RANK(F16,$F$16:$H$16,1),(IF($D$4=3,RANK(F16,$F$16:$J$16,1),IF($D$4=4,RANK(F16,$F$16:$L$16,1),IF($D$4=5,RANK(F16,$F$16:$N$16,1),""))))))</f>
        <v/>
      </c>
      <c r="G18" s="241"/>
      <c r="H18" s="240" t="str">
        <f>IF($D$4=2,RANK(H16,$F$16:$H$16,1),(IF($D$4=3,RANK(H16,$F$16:$J$16,1),IF($D$4=4,RANK(H16,$F$16:$L$16,1),IF($D$4=5,RANK(H16,$F$16:$N$16,1),"")))))</f>
        <v/>
      </c>
      <c r="I18" s="241"/>
      <c r="J18" s="240" t="str">
        <f>IF($D$4=2,"",IF($D$4=3,RANK(J16,$F$16:$J$16,1),IF($D$4=4,RANK(J16,$F$16:$L$16,1),IF($D$4=5,RANK(J16,$F$16:$N$16,1),""))))</f>
        <v/>
      </c>
      <c r="K18" s="241"/>
      <c r="L18" s="240" t="str">
        <f>IF($D$4=2,"",IF($D$4=3,"",IF($D$4=4,RANK(L16,$F$16:$L$16,1),IF($D$4=5,RANK(L16,$F$16:$N$16,1),""))))</f>
        <v/>
      </c>
      <c r="M18" s="241"/>
      <c r="N18" s="240" t="str">
        <f>IF($D$4=2,"",IF($D$4=3,"",IF($D$4=4,"",IF($D$4=5,RANK(N16,$F$16:$N$16,1),""))))</f>
        <v/>
      </c>
    </row>
    <row r="19" spans="3:14" s="204" customFormat="1" ht="10" customHeight="1">
      <c r="C19" s="208"/>
      <c r="D19" s="239"/>
      <c r="F19" s="242"/>
      <c r="G19" s="241"/>
      <c r="H19" s="242"/>
      <c r="I19" s="241"/>
      <c r="J19" s="242"/>
      <c r="K19" s="241"/>
      <c r="L19" s="242"/>
      <c r="M19" s="241"/>
      <c r="N19" s="242"/>
    </row>
    <row r="20" spans="3:14" s="204" customFormat="1" ht="54" customHeight="1">
      <c r="C20" s="216" t="s">
        <v>98</v>
      </c>
      <c r="D20" s="239"/>
      <c r="F20" s="247"/>
      <c r="G20" s="241"/>
      <c r="H20" s="247"/>
      <c r="I20" s="241"/>
      <c r="J20" s="247"/>
      <c r="K20" s="241"/>
      <c r="L20" s="247"/>
      <c r="M20" s="241"/>
      <c r="N20" s="247"/>
    </row>
    <row r="22" spans="3:14" ht="54" customHeight="1">
      <c r="C22" t="s">
        <v>7</v>
      </c>
      <c r="D22" s="248"/>
      <c r="E22" s="243"/>
      <c r="F22" s="243"/>
      <c r="G22" s="243"/>
    </row>
    <row r="24" spans="3:14" ht="15" customHeight="1">
      <c r="C24" t="s">
        <v>97</v>
      </c>
      <c r="D24" s="249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C24" sqref="C24"/>
    </sheetView>
  </sheetViews>
  <sheetFormatPr defaultColWidth="8.7265625" defaultRowHeight="21.75" customHeight="1"/>
  <cols>
    <col min="1" max="1" width="19.453125" style="251" customWidth="1"/>
    <col min="2" max="2" width="8.7265625" style="251"/>
    <col min="3" max="3" width="141.54296875" style="251" bestFit="1" customWidth="1"/>
    <col min="4" max="4" width="18" style="251" hidden="1" customWidth="1"/>
    <col min="5" max="5" width="8.453125" style="251" hidden="1" customWidth="1"/>
    <col min="6" max="7" width="8.7265625" style="251" customWidth="1"/>
    <col min="8" max="16384" width="8.7265625" style="251"/>
  </cols>
  <sheetData>
    <row r="1" spans="1:7" ht="21.75" customHeight="1">
      <c r="A1" s="250" t="s">
        <v>127</v>
      </c>
      <c r="B1" s="250"/>
      <c r="D1" s="252"/>
      <c r="E1" s="252"/>
      <c r="F1" s="252"/>
      <c r="G1" s="252"/>
    </row>
    <row r="3" spans="1:7" ht="21.75" customHeight="1">
      <c r="B3" s="253"/>
    </row>
    <row r="4" spans="1:7" ht="21.75" customHeight="1">
      <c r="A4" s="253" t="s">
        <v>49</v>
      </c>
      <c r="B4" s="254" t="s">
        <v>50</v>
      </c>
      <c r="C4" s="255"/>
    </row>
    <row r="5" spans="1:7" ht="21.75" customHeight="1">
      <c r="C5" t="s">
        <v>165</v>
      </c>
      <c r="D5" s="256" t="s">
        <v>44</v>
      </c>
      <c r="E5" s="256" t="s">
        <v>44</v>
      </c>
    </row>
    <row r="6" spans="1:7" ht="21.75" customHeight="1">
      <c r="C6" t="s">
        <v>128</v>
      </c>
      <c r="D6" s="256" t="s">
        <v>44</v>
      </c>
      <c r="E6" s="256" t="s">
        <v>44</v>
      </c>
    </row>
    <row r="7" spans="1:7" ht="21.75" customHeight="1">
      <c r="C7" t="s">
        <v>129</v>
      </c>
      <c r="D7" s="256" t="s">
        <v>44</v>
      </c>
      <c r="E7" s="256" t="s">
        <v>44</v>
      </c>
    </row>
    <row r="8" spans="1:7" ht="21.75" customHeight="1">
      <c r="C8" t="s">
        <v>130</v>
      </c>
      <c r="D8" s="256" t="s">
        <v>44</v>
      </c>
      <c r="E8" s="256" t="s">
        <v>44</v>
      </c>
      <c r="F8" s="256"/>
    </row>
    <row r="9" spans="1:7" ht="21.75" customHeight="1">
      <c r="C9" t="s">
        <v>131</v>
      </c>
      <c r="D9" s="256" t="s">
        <v>44</v>
      </c>
      <c r="E9" s="256" t="s">
        <v>44</v>
      </c>
      <c r="F9" s="256"/>
    </row>
    <row r="10" spans="1:7" ht="21.75" customHeight="1">
      <c r="C10" t="s">
        <v>132</v>
      </c>
      <c r="D10" s="256" t="s">
        <v>44</v>
      </c>
      <c r="E10" s="256" t="s">
        <v>44</v>
      </c>
      <c r="F10" s="256"/>
    </row>
    <row r="11" spans="1:7" ht="21.75" customHeight="1">
      <c r="C11" t="s">
        <v>133</v>
      </c>
      <c r="D11" s="256" t="s">
        <v>44</v>
      </c>
      <c r="E11" s="256" t="s">
        <v>44</v>
      </c>
      <c r="F11" s="256"/>
    </row>
    <row r="12" spans="1:7" ht="21.75" customHeight="1">
      <c r="C12" t="s">
        <v>134</v>
      </c>
      <c r="D12" s="256" t="s">
        <v>44</v>
      </c>
      <c r="E12" s="256" t="s">
        <v>44</v>
      </c>
      <c r="F12" s="256"/>
    </row>
    <row r="13" spans="1:7" ht="21.75" customHeight="1">
      <c r="C13" t="s">
        <v>135</v>
      </c>
      <c r="D13" s="256" t="s">
        <v>44</v>
      </c>
      <c r="E13" s="256" t="s">
        <v>44</v>
      </c>
      <c r="F13" s="256"/>
    </row>
    <row r="14" spans="1:7" ht="21.75" customHeight="1">
      <c r="C14" t="s">
        <v>136</v>
      </c>
      <c r="D14" s="256" t="s">
        <v>44</v>
      </c>
      <c r="E14" s="256" t="s">
        <v>44</v>
      </c>
      <c r="F14" s="256"/>
    </row>
    <row r="15" spans="1:7" ht="21.75" customHeight="1">
      <c r="C15" t="s">
        <v>137</v>
      </c>
      <c r="D15" s="256" t="s">
        <v>44</v>
      </c>
      <c r="E15" s="256" t="s">
        <v>44</v>
      </c>
      <c r="F15" s="256"/>
    </row>
    <row r="16" spans="1:7" ht="21.75" customHeight="1">
      <c r="C16" t="s">
        <v>138</v>
      </c>
      <c r="D16" s="256" t="s">
        <v>44</v>
      </c>
      <c r="E16" s="256" t="s">
        <v>44</v>
      </c>
      <c r="F16" s="256"/>
    </row>
    <row r="17" spans="3:6" ht="21.75" customHeight="1">
      <c r="C17" t="s">
        <v>139</v>
      </c>
      <c r="D17" s="256" t="s">
        <v>44</v>
      </c>
      <c r="E17" s="256" t="s">
        <v>44</v>
      </c>
      <c r="F17" s="256"/>
    </row>
    <row r="18" spans="3:6" ht="21.75" customHeight="1">
      <c r="C18" t="s">
        <v>140</v>
      </c>
      <c r="D18" s="256" t="s">
        <v>44</v>
      </c>
      <c r="E18" s="256" t="s">
        <v>44</v>
      </c>
      <c r="F18" s="256"/>
    </row>
    <row r="19" spans="3:6" ht="21.75" customHeight="1">
      <c r="C19" t="s">
        <v>141</v>
      </c>
      <c r="D19" s="256" t="s">
        <v>44</v>
      </c>
      <c r="E19" s="256" t="s">
        <v>44</v>
      </c>
      <c r="F19" s="256"/>
    </row>
    <row r="20" spans="3:6" ht="21.75" customHeight="1">
      <c r="C20" t="s">
        <v>166</v>
      </c>
      <c r="D20" s="256" t="s">
        <v>44</v>
      </c>
      <c r="E20" s="256" t="s">
        <v>44</v>
      </c>
      <c r="F20" s="256"/>
    </row>
    <row r="21" spans="3:6" ht="21.75" customHeight="1">
      <c r="C21" t="s">
        <v>142</v>
      </c>
      <c r="D21" s="256" t="s">
        <v>44</v>
      </c>
      <c r="E21" s="256" t="s">
        <v>45</v>
      </c>
      <c r="F21" s="256"/>
    </row>
    <row r="22" spans="3:6" ht="21.75" customHeight="1">
      <c r="C22" t="s">
        <v>143</v>
      </c>
      <c r="D22" s="256" t="s">
        <v>44</v>
      </c>
      <c r="E22" s="256" t="s">
        <v>44</v>
      </c>
      <c r="F22" s="256"/>
    </row>
    <row r="23" spans="3:6" ht="21.75" customHeight="1">
      <c r="C23" t="s">
        <v>168</v>
      </c>
      <c r="D23" s="256" t="s">
        <v>44</v>
      </c>
      <c r="E23" s="256" t="s">
        <v>44</v>
      </c>
      <c r="F23" s="256"/>
    </row>
    <row r="24" spans="3:6" ht="21.75" customHeight="1">
      <c r="C24" t="s">
        <v>144</v>
      </c>
      <c r="D24" s="256" t="s">
        <v>44</v>
      </c>
      <c r="E24" s="256" t="s">
        <v>44</v>
      </c>
      <c r="F24" s="256"/>
    </row>
    <row r="25" spans="3:6" ht="21.75" customHeight="1">
      <c r="C25" t="s">
        <v>145</v>
      </c>
      <c r="D25" s="256" t="s">
        <v>44</v>
      </c>
      <c r="E25" s="256" t="s">
        <v>44</v>
      </c>
      <c r="F25" s="256"/>
    </row>
    <row r="26" spans="3:6" ht="21.75" customHeight="1">
      <c r="C26" t="s">
        <v>167</v>
      </c>
      <c r="D26" s="256" t="s">
        <v>44</v>
      </c>
      <c r="E26" s="256" t="s">
        <v>44</v>
      </c>
      <c r="F26" s="256"/>
    </row>
    <row r="27" spans="3:6" ht="21.75" customHeight="1">
      <c r="C27" t="s">
        <v>146</v>
      </c>
      <c r="D27" s="256" t="s">
        <v>44</v>
      </c>
      <c r="E27" s="256" t="s">
        <v>44</v>
      </c>
      <c r="F27" s="256"/>
    </row>
    <row r="28" spans="3:6" ht="21.75" customHeight="1">
      <c r="C28" t="s">
        <v>147</v>
      </c>
      <c r="D28" s="256" t="s">
        <v>44</v>
      </c>
      <c r="E28" s="256" t="s">
        <v>44</v>
      </c>
      <c r="F28" s="256"/>
    </row>
    <row r="29" spans="3:6" ht="21.75" customHeight="1">
      <c r="C29" t="s">
        <v>148</v>
      </c>
      <c r="D29" s="256" t="s">
        <v>44</v>
      </c>
      <c r="E29" s="256" t="s">
        <v>44</v>
      </c>
      <c r="F29" s="256"/>
    </row>
    <row r="30" spans="3:6" ht="21.75" customHeight="1">
      <c r="C30" t="s">
        <v>169</v>
      </c>
      <c r="D30" s="256" t="s">
        <v>44</v>
      </c>
      <c r="E30" s="256" t="s">
        <v>45</v>
      </c>
      <c r="F30" s="256"/>
    </row>
    <row r="31" spans="3:6" ht="21.75" customHeight="1">
      <c r="C31" t="s">
        <v>149</v>
      </c>
      <c r="D31" s="256" t="s">
        <v>44</v>
      </c>
      <c r="E31" s="256" t="s">
        <v>44</v>
      </c>
      <c r="F31" s="256"/>
    </row>
    <row r="32" spans="3:6" ht="21.75" customHeight="1">
      <c r="C32" t="s">
        <v>150</v>
      </c>
      <c r="D32" s="256" t="s">
        <v>44</v>
      </c>
      <c r="E32" s="256" t="s">
        <v>44</v>
      </c>
      <c r="F32" s="256"/>
    </row>
    <row r="33" spans="3:6" ht="21.75" customHeight="1">
      <c r="C33" t="s">
        <v>151</v>
      </c>
      <c r="D33" s="256" t="s">
        <v>44</v>
      </c>
      <c r="E33" s="256" t="s">
        <v>44</v>
      </c>
      <c r="F33" s="256"/>
    </row>
    <row r="34" spans="3:6" ht="21.75" customHeight="1">
      <c r="C34" t="s">
        <v>152</v>
      </c>
      <c r="D34" s="256" t="s">
        <v>44</v>
      </c>
      <c r="E34" s="256" t="s">
        <v>44</v>
      </c>
      <c r="F34" s="256"/>
    </row>
    <row r="35" spans="3:6" ht="21.75" customHeight="1">
      <c r="C35" t="s">
        <v>46</v>
      </c>
      <c r="D35" s="256" t="s">
        <v>44</v>
      </c>
      <c r="E35" s="256" t="s">
        <v>44</v>
      </c>
      <c r="F35" s="256"/>
    </row>
    <row r="36" spans="3:6" ht="21.75" customHeight="1">
      <c r="C36" t="s">
        <v>153</v>
      </c>
      <c r="D36" s="256" t="s">
        <v>44</v>
      </c>
      <c r="E36" s="256" t="s">
        <v>44</v>
      </c>
      <c r="F36" s="256"/>
    </row>
    <row r="37" spans="3:6" ht="21.75" customHeight="1">
      <c r="C37" t="s">
        <v>154</v>
      </c>
      <c r="D37" s="256" t="s">
        <v>44</v>
      </c>
      <c r="E37" s="256" t="s">
        <v>44</v>
      </c>
      <c r="F37" s="256"/>
    </row>
    <row r="38" spans="3:6" ht="21.75" customHeight="1">
      <c r="C38" t="s">
        <v>155</v>
      </c>
      <c r="D38" s="256" t="s">
        <v>44</v>
      </c>
      <c r="E38" s="256" t="s">
        <v>44</v>
      </c>
      <c r="F38" s="256"/>
    </row>
    <row r="39" spans="3:6" ht="21.75" customHeight="1">
      <c r="C39" t="s">
        <v>54</v>
      </c>
      <c r="D39" s="256" t="s">
        <v>44</v>
      </c>
      <c r="E39" s="256" t="s">
        <v>44</v>
      </c>
      <c r="F39" s="256"/>
    </row>
    <row r="40" spans="3:6" ht="21.75" customHeight="1">
      <c r="C40" t="s">
        <v>156</v>
      </c>
      <c r="D40" s="256" t="s">
        <v>44</v>
      </c>
      <c r="E40" s="256" t="s">
        <v>44</v>
      </c>
      <c r="F40" s="256"/>
    </row>
    <row r="41" spans="3:6" ht="21.75" customHeight="1">
      <c r="C41" t="s">
        <v>157</v>
      </c>
      <c r="D41" s="256" t="s">
        <v>44</v>
      </c>
      <c r="E41" s="256" t="s">
        <v>44</v>
      </c>
      <c r="F41" s="256"/>
    </row>
    <row r="42" spans="3:6" ht="21.75" customHeight="1">
      <c r="C42" t="s">
        <v>158</v>
      </c>
      <c r="D42" s="256" t="s">
        <v>44</v>
      </c>
      <c r="E42" s="256" t="s">
        <v>44</v>
      </c>
      <c r="F42" s="256"/>
    </row>
    <row r="43" spans="3:6" ht="21.75" customHeight="1">
      <c r="C43" t="s">
        <v>159</v>
      </c>
      <c r="D43" s="256" t="s">
        <v>44</v>
      </c>
      <c r="E43" s="256" t="s">
        <v>44</v>
      </c>
      <c r="F43" s="256"/>
    </row>
    <row r="44" spans="3:6" ht="21.75" customHeight="1">
      <c r="C44" t="s">
        <v>160</v>
      </c>
      <c r="D44" s="256" t="s">
        <v>44</v>
      </c>
      <c r="E44" s="256" t="s">
        <v>44</v>
      </c>
      <c r="F44" s="256"/>
    </row>
    <row r="45" spans="3:6" ht="21.75" customHeight="1">
      <c r="C45" t="s">
        <v>161</v>
      </c>
      <c r="D45" s="256" t="s">
        <v>44</v>
      </c>
      <c r="E45" s="256" t="s">
        <v>44</v>
      </c>
      <c r="F45" s="256"/>
    </row>
    <row r="46" spans="3:6" ht="21.75" customHeight="1">
      <c r="C46" t="s">
        <v>162</v>
      </c>
      <c r="D46" s="256" t="s">
        <v>44</v>
      </c>
      <c r="E46" s="256" t="s">
        <v>44</v>
      </c>
      <c r="F46" s="256"/>
    </row>
    <row r="47" spans="3:6" ht="21.75" customHeight="1">
      <c r="C47" t="s">
        <v>163</v>
      </c>
      <c r="D47" s="256" t="s">
        <v>44</v>
      </c>
      <c r="E47" s="256" t="s">
        <v>44</v>
      </c>
      <c r="F47" s="256"/>
    </row>
    <row r="48" spans="3:6" ht="21.75" customHeight="1">
      <c r="C48" t="s">
        <v>164</v>
      </c>
      <c r="D48" s="256" t="s">
        <v>44</v>
      </c>
      <c r="E48" s="256" t="s">
        <v>44</v>
      </c>
    </row>
    <row r="49" spans="1:6" ht="21.75" customHeight="1">
      <c r="B49" s="257" t="s">
        <v>51</v>
      </c>
      <c r="C49" s="255"/>
      <c r="D49" s="256"/>
      <c r="E49" s="256"/>
      <c r="F49" s="127" t="s">
        <v>48</v>
      </c>
    </row>
    <row r="50" spans="1:6" ht="21.75" customHeight="1">
      <c r="C50" t="s">
        <v>171</v>
      </c>
      <c r="D50" s="256" t="s">
        <v>44</v>
      </c>
      <c r="E50" s="256" t="s">
        <v>45</v>
      </c>
      <c r="F50" s="256"/>
    </row>
    <row r="51" spans="1:6" ht="21.75" customHeight="1">
      <c r="C51" t="s">
        <v>173</v>
      </c>
      <c r="D51" s="256" t="s">
        <v>44</v>
      </c>
      <c r="E51" s="256" t="s">
        <v>44</v>
      </c>
      <c r="F51" s="256"/>
    </row>
    <row r="52" spans="1:6" ht="21.75" customHeight="1">
      <c r="C52" t="s">
        <v>174</v>
      </c>
      <c r="D52" s="256" t="s">
        <v>44</v>
      </c>
      <c r="E52" s="256" t="s">
        <v>45</v>
      </c>
      <c r="F52" s="256"/>
    </row>
    <row r="53" spans="1:6" ht="21.75" customHeight="1">
      <c r="C53" t="s">
        <v>176</v>
      </c>
      <c r="D53" s="256" t="s">
        <v>44</v>
      </c>
      <c r="E53" s="256" t="s">
        <v>45</v>
      </c>
      <c r="F53" s="256"/>
    </row>
    <row r="54" spans="1:6" ht="21.75" customHeight="1">
      <c r="C54" t="s">
        <v>177</v>
      </c>
      <c r="D54" s="256" t="s">
        <v>44</v>
      </c>
      <c r="E54" s="256" t="s">
        <v>45</v>
      </c>
      <c r="F54" s="256"/>
    </row>
    <row r="55" spans="1:6" ht="21.75" customHeight="1">
      <c r="C55" t="s">
        <v>178</v>
      </c>
      <c r="D55" s="256" t="s">
        <v>44</v>
      </c>
      <c r="E55" s="256" t="s">
        <v>45</v>
      </c>
      <c r="F55" s="256"/>
    </row>
    <row r="56" spans="1:6" ht="21.75" customHeight="1">
      <c r="C56" t="s">
        <v>180</v>
      </c>
      <c r="D56" s="256" t="s">
        <v>44</v>
      </c>
      <c r="E56" s="258" t="s">
        <v>47</v>
      </c>
      <c r="F56" s="258"/>
    </row>
    <row r="57" spans="1:6" ht="21.75" customHeight="1">
      <c r="B57" s="257" t="s">
        <v>218</v>
      </c>
      <c r="C57"/>
      <c r="D57" s="256"/>
      <c r="E57" s="256"/>
      <c r="F57" s="256"/>
    </row>
    <row r="58" spans="1:6" ht="21.75" customHeight="1">
      <c r="C58" t="s">
        <v>170</v>
      </c>
      <c r="D58" s="256"/>
      <c r="E58" s="256"/>
      <c r="F58" s="256"/>
    </row>
    <row r="59" spans="1:6" ht="21.75" customHeight="1">
      <c r="C59" t="s">
        <v>172</v>
      </c>
      <c r="D59" s="256"/>
      <c r="E59" s="256"/>
      <c r="F59" s="256"/>
    </row>
    <row r="60" spans="1:6" ht="21.75" customHeight="1">
      <c r="C60" t="s">
        <v>175</v>
      </c>
      <c r="D60" s="256"/>
      <c r="E60" s="256"/>
      <c r="F60" s="256"/>
    </row>
    <row r="61" spans="1:6" ht="21.75" customHeight="1">
      <c r="C61" t="s">
        <v>179</v>
      </c>
      <c r="D61" s="256"/>
      <c r="E61" s="256"/>
      <c r="F61" s="256"/>
    </row>
    <row r="62" spans="1:6" ht="21.75" customHeight="1">
      <c r="C62" t="s">
        <v>181</v>
      </c>
      <c r="D62" s="256"/>
      <c r="E62" s="256"/>
      <c r="F62" s="256"/>
    </row>
    <row r="63" spans="1:6" ht="21.75" customHeight="1">
      <c r="A63" s="253" t="s">
        <v>52</v>
      </c>
      <c r="B63" s="254" t="s">
        <v>194</v>
      </c>
      <c r="C63" s="255"/>
      <c r="D63" s="256"/>
      <c r="E63" s="256"/>
      <c r="F63" s="256"/>
    </row>
    <row r="64" spans="1:6" ht="21.75" customHeight="1">
      <c r="C64" t="s">
        <v>182</v>
      </c>
      <c r="D64" s="256" t="s">
        <v>44</v>
      </c>
      <c r="E64" s="256" t="s">
        <v>44</v>
      </c>
      <c r="F64" s="256"/>
    </row>
    <row r="65" spans="1:6" ht="21.75" customHeight="1">
      <c r="C65" t="s">
        <v>183</v>
      </c>
      <c r="D65" s="256" t="s">
        <v>44</v>
      </c>
      <c r="E65" s="256" t="s">
        <v>44</v>
      </c>
      <c r="F65" s="256"/>
    </row>
    <row r="66" spans="1:6" ht="21.75" customHeight="1">
      <c r="C66" t="s">
        <v>184</v>
      </c>
      <c r="D66" s="256" t="s">
        <v>44</v>
      </c>
      <c r="E66" s="256" t="s">
        <v>44</v>
      </c>
      <c r="F66" s="256"/>
    </row>
    <row r="67" spans="1:6" ht="21.75" customHeight="1">
      <c r="C67" t="s">
        <v>185</v>
      </c>
      <c r="D67" s="256" t="s">
        <v>44</v>
      </c>
      <c r="E67" s="256" t="s">
        <v>44</v>
      </c>
      <c r="F67" s="256"/>
    </row>
    <row r="68" spans="1:6" ht="21.75" customHeight="1">
      <c r="C68" t="s">
        <v>186</v>
      </c>
      <c r="D68" s="256" t="s">
        <v>44</v>
      </c>
      <c r="E68" s="256" t="s">
        <v>44</v>
      </c>
      <c r="F68" s="256"/>
    </row>
    <row r="69" spans="1:6" ht="21.75" customHeight="1">
      <c r="C69" t="s">
        <v>187</v>
      </c>
      <c r="D69" s="256" t="s">
        <v>44</v>
      </c>
      <c r="E69" s="256" t="s">
        <v>44</v>
      </c>
      <c r="F69" s="256"/>
    </row>
    <row r="70" spans="1:6" ht="21.75" customHeight="1">
      <c r="C70" t="s">
        <v>188</v>
      </c>
      <c r="D70" s="256" t="s">
        <v>44</v>
      </c>
      <c r="E70" s="256" t="s">
        <v>44</v>
      </c>
      <c r="F70" s="256"/>
    </row>
    <row r="71" spans="1:6" ht="21.75" customHeight="1">
      <c r="C71" t="s">
        <v>189</v>
      </c>
      <c r="D71" s="256" t="s">
        <v>44</v>
      </c>
      <c r="E71" s="256" t="s">
        <v>44</v>
      </c>
      <c r="F71" s="256"/>
    </row>
    <row r="72" spans="1:6" ht="21.75" customHeight="1">
      <c r="C72" t="s">
        <v>190</v>
      </c>
      <c r="D72" s="256" t="s">
        <v>44</v>
      </c>
      <c r="E72" s="256" t="s">
        <v>44</v>
      </c>
      <c r="F72" s="256"/>
    </row>
    <row r="73" spans="1:6" ht="21.75" customHeight="1">
      <c r="C73" t="s">
        <v>191</v>
      </c>
      <c r="D73" s="256" t="s">
        <v>44</v>
      </c>
      <c r="E73" s="256" t="s">
        <v>44</v>
      </c>
      <c r="F73" s="256"/>
    </row>
    <row r="74" spans="1:6" ht="21.75" customHeight="1">
      <c r="C74" t="s">
        <v>192</v>
      </c>
      <c r="D74" s="256" t="s">
        <v>44</v>
      </c>
      <c r="E74" s="256" t="s">
        <v>44</v>
      </c>
      <c r="F74" s="256"/>
    </row>
    <row r="75" spans="1:6" ht="21.75" customHeight="1">
      <c r="C75" t="s">
        <v>193</v>
      </c>
      <c r="D75" s="256"/>
      <c r="E75" s="256"/>
      <c r="F75" s="256"/>
    </row>
    <row r="76" spans="1:6" ht="21.75" customHeight="1">
      <c r="B76" s="254" t="s">
        <v>53</v>
      </c>
      <c r="D76" s="256" t="s">
        <v>44</v>
      </c>
      <c r="E76" s="256" t="s">
        <v>44</v>
      </c>
      <c r="F76" s="256"/>
    </row>
    <row r="77" spans="1:6" ht="21.75" customHeight="1">
      <c r="C77" t="s">
        <v>195</v>
      </c>
      <c r="D77" s="256" t="s">
        <v>44</v>
      </c>
      <c r="E77" s="256" t="s">
        <v>44</v>
      </c>
      <c r="F77" s="256"/>
    </row>
    <row r="78" spans="1:6" ht="21.75" customHeight="1">
      <c r="C78" t="s">
        <v>196</v>
      </c>
      <c r="D78" s="256" t="s">
        <v>44</v>
      </c>
      <c r="E78" s="256" t="s">
        <v>45</v>
      </c>
      <c r="F78" s="256"/>
    </row>
    <row r="79" spans="1:6" ht="21.75" customHeight="1">
      <c r="C79" t="s">
        <v>197</v>
      </c>
      <c r="D79" s="256" t="s">
        <v>44</v>
      </c>
      <c r="E79" s="256" t="s">
        <v>44</v>
      </c>
      <c r="F79" s="256"/>
    </row>
    <row r="80" spans="1:6" ht="21.75" customHeight="1">
      <c r="A80" s="253" t="s">
        <v>56</v>
      </c>
      <c r="C80" s="255"/>
      <c r="D80" s="256"/>
      <c r="E80" s="256"/>
      <c r="F80" s="256"/>
    </row>
    <row r="81" spans="3:6" ht="21.75" customHeight="1">
      <c r="C81" t="s">
        <v>198</v>
      </c>
      <c r="D81" s="256" t="s">
        <v>44</v>
      </c>
      <c r="E81" s="256" t="s">
        <v>44</v>
      </c>
      <c r="F81" s="256"/>
    </row>
    <row r="82" spans="3:6" ht="21.75" customHeight="1">
      <c r="C82" t="s">
        <v>199</v>
      </c>
      <c r="D82" s="256" t="s">
        <v>44</v>
      </c>
      <c r="E82" s="256" t="s">
        <v>44</v>
      </c>
      <c r="F82" s="256"/>
    </row>
    <row r="83" spans="3:6" ht="21.75" customHeight="1">
      <c r="C83" t="s">
        <v>200</v>
      </c>
      <c r="D83" s="256"/>
      <c r="E83" s="256"/>
    </row>
    <row r="84" spans="3:6" ht="21.75" customHeight="1">
      <c r="C84" t="s">
        <v>201</v>
      </c>
      <c r="D84" s="256"/>
      <c r="E84" s="256"/>
    </row>
    <row r="85" spans="3:6" ht="21.75" customHeight="1">
      <c r="C85" t="s">
        <v>202</v>
      </c>
      <c r="D85" s="256"/>
      <c r="E85" s="256"/>
    </row>
    <row r="86" spans="3:6" ht="21.75" customHeight="1">
      <c r="C86" t="s">
        <v>203</v>
      </c>
      <c r="D86" s="256"/>
      <c r="E86" s="256"/>
    </row>
    <row r="87" spans="3:6" ht="21.75" customHeight="1">
      <c r="C87" t="s">
        <v>204</v>
      </c>
      <c r="D87" s="256"/>
      <c r="E87" s="256"/>
    </row>
    <row r="88" spans="3:6" ht="21.75" customHeight="1">
      <c r="C88" s="255"/>
      <c r="D88" s="256"/>
      <c r="E88" s="256"/>
    </row>
    <row r="89" spans="3:6" ht="21.75" customHeight="1">
      <c r="D89" s="256"/>
      <c r="E89" s="256"/>
    </row>
    <row r="90" spans="3:6" ht="21.75" customHeight="1">
      <c r="D90" s="256"/>
      <c r="E90" s="256"/>
    </row>
    <row r="91" spans="3:6" ht="21.75" customHeight="1">
      <c r="D91" s="256"/>
      <c r="E91" s="256"/>
    </row>
    <row r="92" spans="3:6" ht="21.75" customHeight="1">
      <c r="D92" s="256"/>
      <c r="E92" s="256"/>
    </row>
    <row r="93" spans="3:6" ht="21.75" customHeight="1">
      <c r="D93" s="256"/>
      <c r="E93" s="256"/>
    </row>
    <row r="94" spans="3:6" ht="21.75" customHeight="1">
      <c r="D94" s="256"/>
      <c r="E94" s="256"/>
    </row>
    <row r="95" spans="3:6" ht="21.75" customHeight="1">
      <c r="D95" s="256"/>
      <c r="E95" s="256"/>
    </row>
    <row r="96" spans="3:6" ht="21.75" customHeight="1">
      <c r="D96" s="256"/>
      <c r="E96" s="256"/>
    </row>
    <row r="97" spans="4:5" ht="21.75" customHeight="1">
      <c r="D97" s="256"/>
      <c r="E97" s="256"/>
    </row>
    <row r="98" spans="4:5" ht="21.75" customHeight="1">
      <c r="D98" s="256"/>
      <c r="E98" s="256"/>
    </row>
    <row r="99" spans="4:5" ht="21.75" customHeight="1">
      <c r="D99" s="256"/>
      <c r="E99" s="256"/>
    </row>
    <row r="100" spans="4:5" ht="21.75" customHeight="1">
      <c r="D100" s="256"/>
      <c r="E100" s="256"/>
    </row>
    <row r="101" spans="4:5" ht="21.75" customHeight="1">
      <c r="D101" s="256"/>
      <c r="E101" s="256"/>
    </row>
    <row r="102" spans="4:5" ht="21.75" customHeight="1">
      <c r="D102" s="256"/>
      <c r="E102" s="256"/>
    </row>
    <row r="103" spans="4:5" ht="21.75" customHeight="1">
      <c r="D103" s="256"/>
      <c r="E103" s="256"/>
    </row>
    <row r="104" spans="4:5" ht="21.75" customHeight="1">
      <c r="D104" s="256"/>
      <c r="E104" s="256"/>
    </row>
    <row r="105" spans="4:5" ht="21.75" customHeight="1">
      <c r="D105" s="256"/>
      <c r="E105" s="256"/>
    </row>
    <row r="106" spans="4:5" ht="21.75" customHeight="1">
      <c r="D106" s="256"/>
      <c r="E106" s="256"/>
    </row>
    <row r="107" spans="4:5" ht="21.75" customHeight="1">
      <c r="D107" s="256"/>
      <c r="E107" s="256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Vieve Smulders</cp:lastModifiedBy>
  <cp:lastPrinted>2024-11-19T12:04:18Z</cp:lastPrinted>
  <dcterms:created xsi:type="dcterms:W3CDTF">2020-05-26T14:06:55Z</dcterms:created>
  <dcterms:modified xsi:type="dcterms:W3CDTF">2025-11-26T15:36:42Z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