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P\ICM\Projectdossiers\36000 t-m 36499\36097 Bel.Dienst masterplanproject Hengelosestraat 99 Enschede\01. Voorbereiding\2. Ontwerp, realisatie meerj onderhoud\1. Inkoopstrategie\"/>
    </mc:Choice>
  </mc:AlternateContent>
  <xr:revisionPtr revIDLastSave="0" documentId="13_ncr:1_{5B1906D9-8D54-466F-BBE7-EB2904EF797F}" xr6:coauthVersionLast="47" xr6:coauthVersionMax="47" xr10:uidLastSave="{00000000-0000-0000-0000-000000000000}"/>
  <bookViews>
    <workbookView xWindow="25080" yWindow="-120" windowWidth="29040" windowHeight="15720" tabRatio="954" xr2:uid="{3805E92F-FF17-453D-99EC-2F8F74A47192}"/>
  </bookViews>
  <sheets>
    <sheet name="Overzicht Inschrijfsom" sheetId="14" r:id="rId1"/>
    <sheet name="SUBTOT.Ontwerp" sheetId="1" r:id="rId2"/>
    <sheet name="0. Opstartfase" sheetId="2" r:id="rId3"/>
    <sheet name="1a. SO" sheetId="3" r:id="rId4"/>
    <sheet name="1b. VO" sheetId="5" r:id="rId5"/>
    <sheet name="1c. DO" sheetId="4" r:id="rId6"/>
    <sheet name="1d. UO" sheetId="11" r:id="rId7"/>
    <sheet name="SUBTOT.Realisatie" sheetId="15" r:id="rId8"/>
    <sheet name="SUBTOT.Onderhoud" sheetId="13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4" l="1"/>
  <c r="F16" i="15" l="1"/>
  <c r="F9" i="15"/>
  <c r="F4" i="15"/>
  <c r="G31" i="13"/>
  <c r="C42" i="13"/>
  <c r="D42" i="13" s="1"/>
  <c r="E42" i="13" s="1"/>
  <c r="F42" i="13" s="1"/>
  <c r="G42" i="13" s="1"/>
  <c r="H42" i="13" s="1"/>
  <c r="I42" i="13" s="1"/>
  <c r="J42" i="13" s="1"/>
  <c r="K42" i="13" s="1"/>
  <c r="L42" i="13" s="1"/>
  <c r="M42" i="13" s="1"/>
  <c r="N42" i="13" s="1"/>
  <c r="O42" i="13" s="1"/>
  <c r="P42" i="13" s="1"/>
  <c r="Q42" i="13" s="1"/>
  <c r="R42" i="13" s="1"/>
  <c r="R43" i="13" s="1"/>
  <c r="F38" i="13"/>
  <c r="E38" i="13"/>
  <c r="D38" i="13"/>
  <c r="E31" i="13"/>
  <c r="D31" i="13"/>
  <c r="F31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F24" i="13"/>
  <c r="E24" i="13"/>
  <c r="D24" i="13"/>
  <c r="D20" i="13"/>
  <c r="E20" i="13"/>
  <c r="R2" i="13"/>
  <c r="Q2" i="13"/>
  <c r="P2" i="13"/>
  <c r="O2" i="13"/>
  <c r="N2" i="13"/>
  <c r="M2" i="13"/>
  <c r="L2" i="13"/>
  <c r="K2" i="13"/>
  <c r="J2" i="13"/>
  <c r="I2" i="13"/>
  <c r="H2" i="13"/>
  <c r="G2" i="13"/>
  <c r="F2" i="13"/>
  <c r="E2" i="13"/>
  <c r="D2" i="13"/>
  <c r="I43" i="13" l="1"/>
  <c r="P43" i="13"/>
  <c r="L43" i="13"/>
  <c r="H43" i="13"/>
  <c r="M43" i="13"/>
  <c r="E43" i="13"/>
  <c r="O43" i="13"/>
  <c r="K43" i="13"/>
  <c r="G43" i="13"/>
  <c r="Q43" i="13"/>
  <c r="N43" i="13"/>
  <c r="J43" i="13"/>
  <c r="F43" i="13"/>
  <c r="F27" i="15" a="1"/>
  <c r="F27" i="15" s="1"/>
  <c r="E41" i="13"/>
  <c r="D41" i="13"/>
  <c r="F28" i="15" l="1"/>
  <c r="F30" i="15" s="1"/>
  <c r="G30" i="15" s="1"/>
  <c r="H31" i="13"/>
  <c r="D43" i="13"/>
  <c r="I31" i="13"/>
  <c r="F20" i="13"/>
  <c r="F41" i="13" s="1"/>
  <c r="G38" i="13"/>
  <c r="F8" i="15" l="1"/>
  <c r="F32" i="15"/>
  <c r="G32" i="15"/>
  <c r="G20" i="13"/>
  <c r="G41" i="13" s="1"/>
  <c r="H38" i="13"/>
  <c r="J31" i="13"/>
  <c r="F34" i="15" l="1"/>
  <c r="F33" i="15"/>
  <c r="I38" i="13"/>
  <c r="K31" i="13"/>
  <c r="H20" i="13"/>
  <c r="H41" i="13" s="1"/>
  <c r="L31" i="13" l="1"/>
  <c r="J38" i="13"/>
  <c r="I20" i="13"/>
  <c r="I41" i="13" s="1"/>
  <c r="J20" i="13" l="1"/>
  <c r="J41" i="13" s="1"/>
  <c r="M31" i="13"/>
  <c r="K38" i="13"/>
  <c r="N31" i="13" l="1"/>
  <c r="K20" i="13"/>
  <c r="K41" i="13" s="1"/>
  <c r="L38" i="13"/>
  <c r="L20" i="13" l="1"/>
  <c r="L41" i="13" s="1"/>
  <c r="M38" i="13"/>
  <c r="O31" i="13"/>
  <c r="N38" i="13" l="1"/>
  <c r="P31" i="13"/>
  <c r="M20" i="13"/>
  <c r="M41" i="13" s="1"/>
  <c r="R31" i="13" l="1"/>
  <c r="Q31" i="13"/>
  <c r="N20" i="13"/>
  <c r="N41" i="13" s="1"/>
  <c r="O38" i="13"/>
  <c r="O20" i="13" l="1"/>
  <c r="O41" i="13" s="1"/>
  <c r="P38" i="13"/>
  <c r="Q38" i="13" l="1"/>
  <c r="R38" i="13"/>
  <c r="P20" i="13"/>
  <c r="P41" i="13" s="1"/>
  <c r="Q20" i="13" l="1"/>
  <c r="Q41" i="13" s="1"/>
  <c r="R20" i="13"/>
  <c r="R41" i="13" s="1"/>
  <c r="C41" i="13" s="1"/>
  <c r="E40" i="13" l="1"/>
  <c r="D40" i="13"/>
  <c r="O40" i="13" l="1"/>
  <c r="K40" i="13"/>
  <c r="G40" i="13"/>
  <c r="R40" i="13"/>
  <c r="N40" i="13"/>
  <c r="J40" i="13"/>
  <c r="F40" i="13"/>
  <c r="Q40" i="13"/>
  <c r="M40" i="13"/>
  <c r="I40" i="13"/>
  <c r="P40" i="13"/>
  <c r="L40" i="13"/>
  <c r="H40" i="13"/>
  <c r="C45" i="13" l="1"/>
  <c r="D9" i="14" s="1"/>
  <c r="M4" i="3" l="1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2" i="5"/>
  <c r="M4" i="5"/>
  <c r="M5" i="5"/>
  <c r="M6" i="5"/>
  <c r="M7" i="5"/>
  <c r="M8" i="5"/>
  <c r="M9" i="5"/>
  <c r="M10" i="5"/>
  <c r="M11" i="5"/>
  <c r="M13" i="5"/>
  <c r="M14" i="5"/>
  <c r="M15" i="5"/>
  <c r="M16" i="5"/>
  <c r="M17" i="5"/>
  <c r="M21" i="11"/>
  <c r="M22" i="11"/>
  <c r="M23" i="11"/>
  <c r="M24" i="11"/>
  <c r="M25" i="11"/>
  <c r="M4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3" i="11"/>
  <c r="M4" i="11"/>
  <c r="M5" i="11"/>
  <c r="M6" i="11"/>
  <c r="M7" i="11"/>
  <c r="M8" i="11"/>
  <c r="M9" i="11"/>
  <c r="M10" i="11"/>
  <c r="M11" i="11"/>
  <c r="M12" i="11"/>
  <c r="M13" i="11"/>
  <c r="M14" i="11"/>
  <c r="M18" i="11"/>
  <c r="M19" i="11"/>
  <c r="M20" i="11"/>
  <c r="M26" i="11"/>
  <c r="L34" i="11"/>
  <c r="O8" i="1" s="1"/>
  <c r="K34" i="11"/>
  <c r="N8" i="1" s="1"/>
  <c r="J34" i="11"/>
  <c r="M8" i="1" s="1"/>
  <c r="I34" i="11"/>
  <c r="L8" i="1" s="1"/>
  <c r="H34" i="11"/>
  <c r="K8" i="1" s="1"/>
  <c r="G34" i="11"/>
  <c r="J8" i="1" s="1"/>
  <c r="F34" i="11"/>
  <c r="I8" i="1" s="1"/>
  <c r="E34" i="11"/>
  <c r="H8" i="1" s="1"/>
  <c r="D34" i="11"/>
  <c r="G8" i="1" s="1"/>
  <c r="C34" i="11"/>
  <c r="F8" i="1" s="1"/>
  <c r="M32" i="11"/>
  <c r="M31" i="11"/>
  <c r="M30" i="11"/>
  <c r="M29" i="11"/>
  <c r="M28" i="11"/>
  <c r="M27" i="11"/>
  <c r="M17" i="11"/>
  <c r="M16" i="11"/>
  <c r="M15" i="11"/>
  <c r="L1" i="11"/>
  <c r="K1" i="11"/>
  <c r="J1" i="11"/>
  <c r="I1" i="11"/>
  <c r="H1" i="11"/>
  <c r="G1" i="11"/>
  <c r="F1" i="11"/>
  <c r="E1" i="11"/>
  <c r="D1" i="11"/>
  <c r="C1" i="11"/>
  <c r="C34" i="4"/>
  <c r="M36" i="11" l="1"/>
  <c r="D8" i="1" s="1"/>
  <c r="M17" i="2" l="1"/>
  <c r="M11" i="2"/>
  <c r="M12" i="2"/>
  <c r="M13" i="2"/>
  <c r="M14" i="2"/>
  <c r="M15" i="2"/>
  <c r="M16" i="2"/>
  <c r="M23" i="4"/>
  <c r="M30" i="4"/>
  <c r="M31" i="4"/>
  <c r="M32" i="4"/>
  <c r="M30" i="3"/>
  <c r="M31" i="3"/>
  <c r="M32" i="3"/>
  <c r="M30" i="5"/>
  <c r="M31" i="5"/>
  <c r="M32" i="5"/>
  <c r="M7" i="2"/>
  <c r="L34" i="4" l="1"/>
  <c r="O7" i="1" s="1"/>
  <c r="K34" i="4"/>
  <c r="N7" i="1" s="1"/>
  <c r="J34" i="4"/>
  <c r="M7" i="1" s="1"/>
  <c r="I34" i="4"/>
  <c r="L7" i="1" s="1"/>
  <c r="H34" i="4"/>
  <c r="K7" i="1" s="1"/>
  <c r="G34" i="4"/>
  <c r="J7" i="1" s="1"/>
  <c r="F34" i="4"/>
  <c r="I7" i="1" s="1"/>
  <c r="E34" i="4"/>
  <c r="H7" i="1" s="1"/>
  <c r="D34" i="4"/>
  <c r="G7" i="1" s="1"/>
  <c r="F7" i="1"/>
  <c r="M29" i="4"/>
  <c r="M28" i="4"/>
  <c r="M27" i="4"/>
  <c r="M26" i="4"/>
  <c r="M25" i="4"/>
  <c r="M24" i="4"/>
  <c r="M22" i="4"/>
  <c r="M21" i="4"/>
  <c r="M20" i="4"/>
  <c r="M19" i="4"/>
  <c r="M18" i="4"/>
  <c r="M3" i="4"/>
  <c r="L1" i="4"/>
  <c r="K1" i="4"/>
  <c r="J1" i="4"/>
  <c r="I1" i="4"/>
  <c r="H1" i="4"/>
  <c r="G1" i="4"/>
  <c r="F1" i="4"/>
  <c r="E1" i="4"/>
  <c r="D1" i="4"/>
  <c r="C1" i="4"/>
  <c r="L34" i="5"/>
  <c r="O6" i="1" s="1"/>
  <c r="K34" i="5"/>
  <c r="N6" i="1" s="1"/>
  <c r="J34" i="5"/>
  <c r="M6" i="1" s="1"/>
  <c r="I34" i="5"/>
  <c r="L6" i="1" s="1"/>
  <c r="H34" i="5"/>
  <c r="K6" i="1" s="1"/>
  <c r="G34" i="5"/>
  <c r="J6" i="1" s="1"/>
  <c r="F34" i="5"/>
  <c r="I6" i="1" s="1"/>
  <c r="E34" i="5"/>
  <c r="H6" i="1" s="1"/>
  <c r="D34" i="5"/>
  <c r="G6" i="1" s="1"/>
  <c r="C34" i="5"/>
  <c r="F6" i="1" s="1"/>
  <c r="M29" i="5"/>
  <c r="M28" i="5"/>
  <c r="M27" i="5"/>
  <c r="M26" i="5"/>
  <c r="M25" i="5"/>
  <c r="M24" i="5"/>
  <c r="M23" i="5"/>
  <c r="M22" i="5"/>
  <c r="M21" i="5"/>
  <c r="M20" i="5"/>
  <c r="M19" i="5"/>
  <c r="M18" i="5"/>
  <c r="M3" i="5"/>
  <c r="L1" i="5"/>
  <c r="K1" i="5"/>
  <c r="J1" i="5"/>
  <c r="I1" i="5"/>
  <c r="H1" i="5"/>
  <c r="G1" i="5"/>
  <c r="F1" i="5"/>
  <c r="E1" i="5"/>
  <c r="D1" i="5"/>
  <c r="C1" i="5"/>
  <c r="M29" i="3"/>
  <c r="M25" i="3"/>
  <c r="M26" i="3"/>
  <c r="M27" i="3"/>
  <c r="M28" i="3"/>
  <c r="L34" i="3"/>
  <c r="O5" i="1" s="1"/>
  <c r="K34" i="3"/>
  <c r="N5" i="1" s="1"/>
  <c r="J34" i="3"/>
  <c r="M5" i="1" s="1"/>
  <c r="I34" i="3"/>
  <c r="L5" i="1" s="1"/>
  <c r="H34" i="3"/>
  <c r="K5" i="1" s="1"/>
  <c r="G34" i="3"/>
  <c r="J5" i="1" s="1"/>
  <c r="F34" i="3"/>
  <c r="I5" i="1" s="1"/>
  <c r="E34" i="3"/>
  <c r="H5" i="1" s="1"/>
  <c r="D34" i="3"/>
  <c r="G5" i="1" s="1"/>
  <c r="C34" i="3"/>
  <c r="F5" i="1" s="1"/>
  <c r="M24" i="3"/>
  <c r="M23" i="3"/>
  <c r="M22" i="3"/>
  <c r="M21" i="3"/>
  <c r="M20" i="3"/>
  <c r="M19" i="3"/>
  <c r="M18" i="3"/>
  <c r="M3" i="3"/>
  <c r="L1" i="3"/>
  <c r="K1" i="3"/>
  <c r="J1" i="3"/>
  <c r="I1" i="3"/>
  <c r="H1" i="3"/>
  <c r="G1" i="3"/>
  <c r="F1" i="3"/>
  <c r="E1" i="3"/>
  <c r="D1" i="3"/>
  <c r="C1" i="3"/>
  <c r="M4" i="2"/>
  <c r="M5" i="2"/>
  <c r="M6" i="2"/>
  <c r="M8" i="2"/>
  <c r="M9" i="2"/>
  <c r="M10" i="2"/>
  <c r="M18" i="2"/>
  <c r="M3" i="2"/>
  <c r="D20" i="2"/>
  <c r="G4" i="1" s="1"/>
  <c r="E20" i="2"/>
  <c r="H4" i="1" s="1"/>
  <c r="F20" i="2"/>
  <c r="I4" i="1" s="1"/>
  <c r="G20" i="2"/>
  <c r="J4" i="1" s="1"/>
  <c r="H20" i="2"/>
  <c r="K4" i="1" s="1"/>
  <c r="I20" i="2"/>
  <c r="L4" i="1" s="1"/>
  <c r="J20" i="2"/>
  <c r="M4" i="1" s="1"/>
  <c r="K20" i="2"/>
  <c r="N4" i="1" s="1"/>
  <c r="L20" i="2"/>
  <c r="O4" i="1" s="1"/>
  <c r="C20" i="2"/>
  <c r="F4" i="1" s="1"/>
  <c r="D12" i="1" s="1"/>
  <c r="E1" i="2"/>
  <c r="F1" i="2"/>
  <c r="G1" i="2"/>
  <c r="H1" i="2"/>
  <c r="I1" i="2"/>
  <c r="J1" i="2"/>
  <c r="K1" i="2"/>
  <c r="L1" i="2"/>
  <c r="D1" i="2"/>
  <c r="C1" i="2"/>
  <c r="M36" i="5" l="1"/>
  <c r="D6" i="1" s="1"/>
  <c r="M36" i="4"/>
  <c r="D7" i="1" s="1"/>
  <c r="D20" i="1"/>
  <c r="D16" i="1"/>
  <c r="D13" i="1"/>
  <c r="D21" i="1"/>
  <c r="D19" i="1"/>
  <c r="D15" i="1"/>
  <c r="D14" i="1"/>
  <c r="D18" i="1"/>
  <c r="D17" i="1"/>
  <c r="M36" i="3"/>
  <c r="D5" i="1" s="1"/>
  <c r="M22" i="2"/>
  <c r="D4" i="1" s="1"/>
  <c r="D9" i="1" l="1"/>
  <c r="E8" i="1" l="1"/>
  <c r="D7" i="14"/>
  <c r="D12" i="14" s="1"/>
  <c r="E4" i="1"/>
  <c r="E7" i="1"/>
  <c r="E6" i="1"/>
  <c r="E5" i="1"/>
  <c r="D11" i="1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<sst xmlns="http://schemas.openxmlformats.org/spreadsheetml/2006/main" count="509" uniqueCount="134">
  <si>
    <t>Fase</t>
  </si>
  <si>
    <t>1a</t>
  </si>
  <si>
    <t>1b</t>
  </si>
  <si>
    <t>1c</t>
  </si>
  <si>
    <t>Tariefgroepen</t>
  </si>
  <si>
    <t>A.</t>
  </si>
  <si>
    <t>B.</t>
  </si>
  <si>
    <t>C.</t>
  </si>
  <si>
    <t>D.</t>
  </si>
  <si>
    <t>E.</t>
  </si>
  <si>
    <t>F.</t>
  </si>
  <si>
    <t>G.</t>
  </si>
  <si>
    <t>H.</t>
  </si>
  <si>
    <t>I.</t>
  </si>
  <si>
    <t>tarief</t>
  </si>
  <si>
    <t>&lt;&lt;functienaam&gt;&gt;, &lt;&lt;functienaam&gt;&gt;, &lt;&lt;functienaam&gt;&gt;</t>
  </si>
  <si>
    <t>CAT</t>
  </si>
  <si>
    <t>Kolom2</t>
  </si>
  <si>
    <t>Faseomschrijving</t>
  </si>
  <si>
    <t>subtot.Costs/PHASE</t>
  </si>
  <si>
    <t>in %</t>
  </si>
  <si>
    <t>J.</t>
  </si>
  <si>
    <t>subtot.HRS/CAT</t>
  </si>
  <si>
    <t>subtot. aantal uren/ tariefgroep</t>
  </si>
  <si>
    <t>subtot.costs</t>
  </si>
  <si>
    <t>Naam:</t>
  </si>
  <si>
    <t>&lt;&lt;NAAM INSCHRIJVER&gt;&gt;</t>
  </si>
  <si>
    <t>HRS/CAT/PHASE</t>
  </si>
  <si>
    <t>Inschrijvers dienen in het Overzichtsblad in de groen gearceerde cellen Tariefgroepen te beschrijven (functienamen behorende bij een tarief), en daarbij een tarief in te vullen.</t>
  </si>
  <si>
    <t>Tariefgroep</t>
  </si>
  <si>
    <t>Taak</t>
  </si>
  <si>
    <t>&lt;&lt;VOLGNR&gt;&gt;</t>
  </si>
  <si>
    <t xml:space="preserve">&lt;&lt;taakomschrijving&gt;&gt; </t>
  </si>
  <si>
    <t xml:space="preserve">laag </t>
  </si>
  <si>
    <t>hoog</t>
  </si>
  <si>
    <t>subtot. Fase 1a. Structuur Ontwerp</t>
  </si>
  <si>
    <t>subtot. Fase 1b. Voorontwerp</t>
  </si>
  <si>
    <t>Ontwerp: Voorontwerp</t>
  </si>
  <si>
    <t>1d</t>
  </si>
  <si>
    <t>Vul tariefgroepen van laagste tarief als eerste in</t>
  </si>
  <si>
    <t>Ontwerp: Uitvoeringsontwerp</t>
  </si>
  <si>
    <t>SUBTOT. Voorbereiding ontwerp:</t>
  </si>
  <si>
    <t>Opstart / Voorbereiding ontwerpproces</t>
  </si>
  <si>
    <t>subtot. Fase 0. Opstarten/ voorbereiding ontwerpproces</t>
  </si>
  <si>
    <t>subtot. Fase 1d. Opstellen uitvoeringsontwerp</t>
  </si>
  <si>
    <t>subtot. Fase 1c. Definitief Ontwerp</t>
  </si>
  <si>
    <t>Inschrijvers dienen per ontwerpfase (per tabblad) het aantal uren op te geven per eigen beschreven hoofdtaak, en per tariefgroep</t>
  </si>
  <si>
    <t xml:space="preserve">15 jaar </t>
  </si>
  <si>
    <t>Directe kosten</t>
  </si>
  <si>
    <t>Jaar</t>
  </si>
  <si>
    <t>Preventief onderhoud installaties</t>
  </si>
  <si>
    <t>Preventief onderhoud bouwkundig (incl. terrein)</t>
  </si>
  <si>
    <t>subtotaal preventief</t>
  </si>
  <si>
    <t>Correctief onderhoud</t>
  </si>
  <si>
    <t>afkoop correctief onderhoud</t>
  </si>
  <si>
    <t>subtotaal Correctief</t>
  </si>
  <si>
    <t>Vervanging vernieuwing</t>
  </si>
  <si>
    <t>subtotaal vervanging</t>
  </si>
  <si>
    <t>Indirecte kosten</t>
  </si>
  <si>
    <t>Opzet onderhoud en beheerssysteem</t>
  </si>
  <si>
    <t>Jaarlijkse metingen en rapportages</t>
  </si>
  <si>
    <t>Winst &amp; Risico Onderhoud</t>
  </si>
  <si>
    <t>subtotaal indirecte kosten</t>
  </si>
  <si>
    <t>[jaarlijkse gelijke termijnen]</t>
  </si>
  <si>
    <t>Totaal Onderhoudskosten *</t>
  </si>
  <si>
    <t>rentevoet (discontovoet)</t>
  </si>
  <si>
    <t>(15) jaar</t>
  </si>
  <si>
    <t>* Totale onderhoudskosten moeten liggen tussen:</t>
  </si>
  <si>
    <t>&lt;&lt;installatie&gt;&gt;</t>
  </si>
  <si>
    <t>&lt;&lt;bouwdeel/terrein onderdeel&gt;&gt;</t>
  </si>
  <si>
    <t>Bedrijfsvoering</t>
  </si>
  <si>
    <t>Ontwerp: Definitief Ontwerp</t>
  </si>
  <si>
    <t>(Nominaal)</t>
  </si>
  <si>
    <t>Present Value/Contante Waarde Onderhoud 2026</t>
  </si>
  <si>
    <t>2030 - 2044</t>
  </si>
  <si>
    <t>Ontwerp: Afronden/uitwerken Structuurontwerp</t>
  </si>
  <si>
    <t>P1</t>
  </si>
  <si>
    <t xml:space="preserve">Ontwerp en advieskosten </t>
  </si>
  <si>
    <t>Realisatiekosten</t>
  </si>
  <si>
    <t>P2</t>
  </si>
  <si>
    <t>Present Value Onderhoudskosten</t>
  </si>
  <si>
    <t>Sloop en milieukosten</t>
  </si>
  <si>
    <t>Overige grondkosten</t>
  </si>
  <si>
    <t>Sloop en grondkosten</t>
  </si>
  <si>
    <t>Bouwkosten</t>
  </si>
  <si>
    <t>Bouwkundige werken</t>
  </si>
  <si>
    <t>Dakafbouw/dakafwerking</t>
  </si>
  <si>
    <t>Gevelafbouw/gevelafwerking</t>
  </si>
  <si>
    <t>Binnenwandafbouw/binnenwandafwerkin</t>
  </si>
  <si>
    <t>Vloerafbouw/vloerafwerking</t>
  </si>
  <si>
    <t>Trappen en hellingbanen</t>
  </si>
  <si>
    <t>Plafonds binnen/buiten</t>
  </si>
  <si>
    <t>1.</t>
  </si>
  <si>
    <t>2.</t>
  </si>
  <si>
    <t>Installaties</t>
  </si>
  <si>
    <t>E: decentraal signaal (data av/ict)</t>
  </si>
  <si>
    <t>E: centraal (opwekking en distributie)</t>
  </si>
  <si>
    <t>E: decentraal energie (tbv laadpalen en krachtstroom)</t>
  </si>
  <si>
    <t>W: Transport</t>
  </si>
  <si>
    <t>Bouwkundige voorzieningen tbv installaties</t>
  </si>
  <si>
    <t>W: vloeistof- en gasinstallaties</t>
  </si>
  <si>
    <t>W: regelingen</t>
  </si>
  <si>
    <t>3.</t>
  </si>
  <si>
    <t>Vaste inrichtingen en voorzieningen</t>
  </si>
  <si>
    <t>4.</t>
  </si>
  <si>
    <t>Terrein, omheining en terreininrichting</t>
  </si>
  <si>
    <t>5.</t>
  </si>
  <si>
    <t>6.</t>
  </si>
  <si>
    <t>7.</t>
  </si>
  <si>
    <t>Winst &amp; Risico</t>
  </si>
  <si>
    <t>Algemene bouwplaatskosten</t>
  </si>
  <si>
    <t>subtotaal Directe bouwkosten</t>
  </si>
  <si>
    <t>Subtot.</t>
  </si>
  <si>
    <t>Totaal Realisatiekosten</t>
  </si>
  <si>
    <t>Algemene (bedrijfs)kosten</t>
  </si>
  <si>
    <t>subtotaal Indirecte bouwkosten</t>
  </si>
  <si>
    <t>Overige indirectie bouwkosten (o.a.begeleiding UTA UAV-GC)</t>
  </si>
  <si>
    <t>W: klimaatinstallaties</t>
  </si>
  <si>
    <t>Overige staartkosten</t>
  </si>
  <si>
    <t xml:space="preserve">Disclaimer: dit format inschrijvingsbegroting is zorgvuldig samengesteld. Inschrijver is zelf verantwoordelijk voor zijn inschrijfsom welke de gevraagde ontwerp-, realisatie en onderhoudswerkzaamheden conform de uitvraag dienen af te dekken. </t>
  </si>
  <si>
    <t>Inschrijvers dienen in de overige tabbladen  de groen gearceerde cellen in te vullen.</t>
  </si>
  <si>
    <t xml:space="preserve">Inschrijvingssom </t>
  </si>
  <si>
    <t xml:space="preserve">36097 | </t>
  </si>
  <si>
    <t>P</t>
  </si>
  <si>
    <t>bedrag wordt meegewogen in gunnen opwaarde beoordeling</t>
  </si>
  <si>
    <t>bedrag door inschrijver* over te nemen op Inschrijvingsbiljet</t>
  </si>
  <si>
    <t xml:space="preserve">* </t>
  </si>
  <si>
    <t xml:space="preserve">Gewogen Inschrijfsom </t>
  </si>
  <si>
    <t>8.</t>
  </si>
  <si>
    <t>Inschrijfstaat realisatiekosten</t>
  </si>
  <si>
    <t xml:space="preserve">Disclaimer: dit format inschrijvingsstaat is zorgvuldig samengesteld. Inschrijver is zelf verantwoordelijk voor zijn inschrijfsom welke de gevraagde werkzaamheden tbv de realisatie conform de uitvraag dienen af te dekken. </t>
  </si>
  <si>
    <t>Inschrijvers dienen de groen gearceerde cellen in te vullen.</t>
  </si>
  <si>
    <t>*</t>
  </si>
  <si>
    <t xml:space="preserve">Inschrijfstaat (begroting) Ontwerpfase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</si>
</sst>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€&quot;\ #,##0.00;[Red]&quot;€&quot;\ \-#,##0.00"/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0.000"/>
    <numFmt numFmtId="166" formatCode="0.0%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 Light"/>
      <family val="2"/>
      <scheme val="major"/>
    </font>
    <font>
      <b/>
      <i/>
      <sz val="10"/>
      <color theme="1"/>
      <name val="Calibri Light"/>
      <family val="2"/>
      <scheme val="major"/>
    </font>
    <font>
      <sz val="9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 Light"/>
      <family val="2"/>
      <scheme val="major"/>
    </font>
    <font>
      <sz val="9"/>
      <color theme="2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01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/>
    <xf numFmtId="0" fontId="2" fillId="0" borderId="0" xfId="0" applyFont="1"/>
    <xf numFmtId="0" fontId="1" fillId="0" borderId="0" xfId="0" applyFont="1"/>
    <xf numFmtId="44" fontId="0" fillId="0" borderId="0" xfId="1" applyFont="1"/>
    <xf numFmtId="0" fontId="0" fillId="2" borderId="0" xfId="0" applyFill="1" applyProtection="1">
      <protection locked="0"/>
    </xf>
    <xf numFmtId="44" fontId="0" fillId="2" borderId="0" xfId="1" applyFont="1" applyFill="1" applyProtection="1">
      <protection locked="0"/>
    </xf>
    <xf numFmtId="0" fontId="1" fillId="0" borderId="0" xfId="0" applyFont="1" applyAlignment="1">
      <alignment horizontal="left" vertical="top" indent="1"/>
    </xf>
    <xf numFmtId="0" fontId="1" fillId="0" borderId="0" xfId="0" applyFont="1" applyAlignment="1">
      <alignment horizontal="left" vertical="top" indent="2"/>
    </xf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left" textRotation="90" wrapText="1"/>
    </xf>
    <xf numFmtId="0" fontId="1" fillId="0" borderId="0" xfId="0" applyFont="1" applyFill="1" applyAlignment="1">
      <alignment horizontal="right"/>
    </xf>
    <xf numFmtId="44" fontId="0" fillId="0" borderId="0" xfId="0" applyNumberFormat="1"/>
    <xf numFmtId="44" fontId="0" fillId="0" borderId="0" xfId="1" applyFont="1" applyFill="1" applyProtection="1"/>
    <xf numFmtId="0" fontId="0" fillId="2" borderId="0" xfId="0" applyFill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4" fontId="0" fillId="0" borderId="0" xfId="1" applyFont="1" applyAlignment="1">
      <alignment horizontal="center"/>
    </xf>
    <xf numFmtId="0" fontId="0" fillId="0" borderId="0" xfId="0" applyFill="1" applyAlignment="1" applyProtection="1">
      <alignment horizontal="center"/>
    </xf>
    <xf numFmtId="44" fontId="1" fillId="0" borderId="0" xfId="0" applyNumberFormat="1" applyFont="1"/>
    <xf numFmtId="9" fontId="0" fillId="0" borderId="0" xfId="2" applyFont="1" applyAlignment="1">
      <alignment horizontal="left" vertical="top" indent="3"/>
    </xf>
    <xf numFmtId="0" fontId="0" fillId="0" borderId="0" xfId="0" applyAlignment="1">
      <alignment horizontal="center" vertical="top"/>
    </xf>
    <xf numFmtId="0" fontId="0" fillId="2" borderId="0" xfId="0" applyFont="1" applyFill="1" applyProtection="1">
      <protection locked="0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wrapText="1"/>
    </xf>
    <xf numFmtId="44" fontId="0" fillId="0" borderId="0" xfId="2" applyNumberFormat="1" applyFont="1" applyAlignment="1">
      <alignment horizontal="left" vertical="top" indent="3"/>
    </xf>
    <xf numFmtId="0" fontId="7" fillId="0" borderId="0" xfId="0" applyFont="1" applyAlignment="1">
      <alignment horizontal="left" vertical="top" indent="2"/>
    </xf>
    <xf numFmtId="0" fontId="7" fillId="0" borderId="0" xfId="0" applyFont="1"/>
    <xf numFmtId="0" fontId="8" fillId="0" borderId="0" xfId="0" applyFont="1"/>
    <xf numFmtId="0" fontId="1" fillId="2" borderId="0" xfId="0" applyFont="1" applyFill="1" applyAlignment="1" applyProtection="1">
      <alignment horizontal="center"/>
      <protection locked="0"/>
    </xf>
    <xf numFmtId="0" fontId="11" fillId="0" borderId="0" xfId="0" applyFont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3" fillId="0" borderId="0" xfId="0" applyFont="1"/>
    <xf numFmtId="0" fontId="10" fillId="0" borderId="0" xfId="0" applyFont="1" applyAlignment="1">
      <alignment horizontal="center"/>
    </xf>
    <xf numFmtId="0" fontId="14" fillId="0" borderId="0" xfId="0" applyFont="1"/>
    <xf numFmtId="44" fontId="14" fillId="0" borderId="0" xfId="1" applyFont="1" applyAlignment="1">
      <alignment horizontal="center"/>
    </xf>
    <xf numFmtId="44" fontId="14" fillId="0" borderId="0" xfId="1" applyFont="1"/>
    <xf numFmtId="0" fontId="15" fillId="0" borderId="0" xfId="0" applyFont="1" applyAlignment="1">
      <alignment horizontal="right"/>
    </xf>
    <xf numFmtId="42" fontId="15" fillId="0" borderId="0" xfId="1" applyNumberFormat="1" applyFont="1" applyAlignment="1">
      <alignment horizontal="center"/>
    </xf>
    <xf numFmtId="164" fontId="15" fillId="0" borderId="0" xfId="1" applyNumberFormat="1" applyFont="1" applyAlignment="1">
      <alignment horizontal="center"/>
    </xf>
    <xf numFmtId="42" fontId="14" fillId="0" borderId="0" xfId="1" applyNumberFormat="1" applyFont="1" applyAlignment="1">
      <alignment horizontal="center"/>
    </xf>
    <xf numFmtId="0" fontId="15" fillId="0" borderId="0" xfId="0" applyFont="1"/>
    <xf numFmtId="0" fontId="9" fillId="0" borderId="0" xfId="0" applyFont="1"/>
    <xf numFmtId="0" fontId="12" fillId="0" borderId="0" xfId="0" applyFont="1"/>
    <xf numFmtId="0" fontId="16" fillId="0" borderId="0" xfId="0" applyFont="1" applyAlignment="1">
      <alignment horizontal="right"/>
    </xf>
    <xf numFmtId="42" fontId="16" fillId="0" borderId="0" xfId="0" applyNumberFormat="1" applyFont="1" applyAlignment="1">
      <alignment horizontal="center"/>
    </xf>
    <xf numFmtId="165" fontId="12" fillId="0" borderId="0" xfId="2" applyNumberFormat="1" applyFont="1" applyAlignment="1">
      <alignment horizontal="center"/>
    </xf>
    <xf numFmtId="9" fontId="14" fillId="0" borderId="0" xfId="0" applyNumberFormat="1" applyFont="1" applyAlignment="1">
      <alignment horizontal="center"/>
    </xf>
    <xf numFmtId="164" fontId="14" fillId="0" borderId="0" xfId="1" applyNumberFormat="1" applyFont="1" applyAlignment="1">
      <alignment horizontal="center"/>
    </xf>
    <xf numFmtId="164" fontId="8" fillId="0" borderId="0" xfId="1" applyNumberFormat="1" applyFont="1" applyAlignment="1">
      <alignment horizontal="center"/>
    </xf>
    <xf numFmtId="9" fontId="14" fillId="0" borderId="0" xfId="0" quotePrefix="1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17" fillId="0" borderId="0" xfId="0" applyFont="1" applyAlignment="1">
      <alignment horizontal="right"/>
    </xf>
    <xf numFmtId="42" fontId="17" fillId="0" borderId="0" xfId="0" applyNumberFormat="1" applyFont="1"/>
    <xf numFmtId="42" fontId="17" fillId="0" borderId="0" xfId="1" applyNumberFormat="1" applyFont="1" applyAlignment="1">
      <alignment horizontal="center"/>
    </xf>
    <xf numFmtId="42" fontId="18" fillId="0" borderId="0" xfId="0" applyNumberFormat="1" applyFont="1"/>
    <xf numFmtId="0" fontId="14" fillId="2" borderId="0" xfId="0" applyFont="1" applyFill="1" applyProtection="1">
      <protection locked="0"/>
    </xf>
    <xf numFmtId="42" fontId="14" fillId="2" borderId="0" xfId="1" applyNumberFormat="1" applyFont="1" applyFill="1" applyAlignment="1" applyProtection="1">
      <alignment horizontal="center"/>
      <protection locked="0"/>
    </xf>
    <xf numFmtId="0" fontId="12" fillId="3" borderId="0" xfId="0" applyFont="1" applyFill="1" applyAlignment="1">
      <alignment horizontal="right"/>
    </xf>
    <xf numFmtId="0" fontId="0" fillId="3" borderId="0" xfId="0" applyFill="1"/>
    <xf numFmtId="0" fontId="16" fillId="3" borderId="0" xfId="0" applyFont="1" applyFill="1" applyAlignment="1">
      <alignment horizontal="right"/>
    </xf>
    <xf numFmtId="0" fontId="16" fillId="0" borderId="0" xfId="0" applyFont="1" applyAlignment="1">
      <alignment horizontal="left"/>
    </xf>
    <xf numFmtId="166" fontId="0" fillId="2" borderId="0" xfId="2" applyNumberFormat="1" applyFont="1" applyFill="1" applyProtection="1">
      <protection locked="0"/>
    </xf>
    <xf numFmtId="44" fontId="12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center"/>
    </xf>
    <xf numFmtId="0" fontId="10" fillId="0" borderId="0" xfId="0" applyFont="1" applyAlignment="1">
      <alignment horizontal="center"/>
    </xf>
    <xf numFmtId="44" fontId="1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4" fontId="12" fillId="0" borderId="0" xfId="0" applyNumberFormat="1" applyFont="1" applyAlignment="1">
      <alignment horizontal="center"/>
    </xf>
    <xf numFmtId="8" fontId="16" fillId="0" borderId="0" xfId="0" applyNumberFormat="1" applyFont="1" applyAlignment="1">
      <alignment horizontal="center"/>
    </xf>
    <xf numFmtId="44" fontId="1" fillId="2" borderId="0" xfId="1" applyFont="1" applyFill="1" applyAlignment="1" applyProtection="1">
      <alignment vertical="top"/>
      <protection locked="0"/>
    </xf>
    <xf numFmtId="0" fontId="20" fillId="0" borderId="0" xfId="0" applyFont="1"/>
    <xf numFmtId="0" fontId="21" fillId="0" borderId="0" xfId="0" applyFont="1"/>
    <xf numFmtId="0" fontId="1" fillId="0" borderId="0" xfId="0" applyFont="1" applyAlignment="1" applyProtection="1">
      <alignment horizontal="right"/>
    </xf>
    <xf numFmtId="0" fontId="21" fillId="0" borderId="0" xfId="0" applyFont="1" applyProtection="1"/>
    <xf numFmtId="0" fontId="0" fillId="0" borderId="0" xfId="0" applyProtection="1"/>
    <xf numFmtId="0" fontId="1" fillId="0" borderId="0" xfId="0" applyFont="1" applyProtection="1"/>
    <xf numFmtId="44" fontId="0" fillId="0" borderId="0" xfId="1" applyFont="1" applyProtection="1"/>
    <xf numFmtId="0" fontId="1" fillId="0" borderId="0" xfId="0" applyFont="1" applyAlignment="1" applyProtection="1">
      <alignment horizontal="right" vertical="top"/>
    </xf>
    <xf numFmtId="0" fontId="0" fillId="0" borderId="0" xfId="0" applyAlignment="1" applyProtection="1">
      <alignment vertical="top"/>
    </xf>
    <xf numFmtId="44" fontId="1" fillId="0" borderId="0" xfId="1" applyFont="1" applyAlignment="1" applyProtection="1">
      <alignment vertical="top"/>
    </xf>
    <xf numFmtId="44" fontId="0" fillId="0" borderId="0" xfId="0" applyNumberFormat="1" applyProtection="1"/>
    <xf numFmtId="44" fontId="19" fillId="0" borderId="0" xfId="0" applyNumberFormat="1" applyFont="1" applyProtection="1"/>
    <xf numFmtId="0" fontId="9" fillId="0" borderId="0" xfId="0" applyFont="1" applyProtection="1"/>
    <xf numFmtId="44" fontId="1" fillId="0" borderId="0" xfId="0" applyNumberFormat="1" applyFont="1" applyProtection="1"/>
    <xf numFmtId="44" fontId="1" fillId="0" borderId="0" xfId="1" applyFont="1" applyProtection="1"/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22" fillId="0" borderId="0" xfId="0" applyFont="1"/>
    <xf numFmtId="44" fontId="22" fillId="0" borderId="0" xfId="0" applyNumberFormat="1" applyFont="1"/>
    <xf numFmtId="42" fontId="22" fillId="0" borderId="0" xfId="0" applyNumberFormat="1" applyFont="1"/>
    <xf numFmtId="0" fontId="22" fillId="0" borderId="0" xfId="0" applyFont="1" applyAlignment="1"/>
    <xf numFmtId="44" fontId="20" fillId="0" borderId="0" xfId="0" applyNumberFormat="1" applyFont="1" applyAlignment="1"/>
    <xf numFmtId="44" fontId="21" fillId="0" borderId="0" xfId="0" applyNumberFormat="1" applyFont="1"/>
    <xf numFmtId="10" fontId="12" fillId="0" borderId="0" xfId="2" applyNumberFormat="1" applyFont="1" applyAlignment="1">
      <alignment horizontal="center"/>
    </xf>
    <xf numFmtId="0" fontId="22" fillId="2" borderId="0" xfId="0" applyFont="1" applyFill="1" applyAlignment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96">
    <dxf>
      <font>
        <color rgb="FF00B050"/>
      </font>
      <fill>
        <patternFill>
          <fgColor rgb="FF79FFB6"/>
          <bgColor rgb="FF79FFB6"/>
        </patternFill>
      </fill>
    </dxf>
    <dxf>
      <font>
        <color rgb="FFC00000"/>
      </font>
      <fill>
        <patternFill>
          <bgColor rgb="FFF59999"/>
        </patternFill>
      </fill>
    </dxf>
    <dxf>
      <font>
        <color rgb="FFC00000"/>
      </font>
      <fill>
        <patternFill patternType="solid">
          <bgColor rgb="FFF59999"/>
        </patternFill>
      </fill>
    </dxf>
    <dxf>
      <font>
        <b/>
      </font>
      <protection locked="1" hidden="0"/>
    </dxf>
    <dxf>
      <protection locked="1" hidden="0"/>
    </dxf>
    <dxf>
      <protection locked="1" hidden="0"/>
    </dxf>
    <dxf>
      <protection locked="1" hidden="0"/>
    </dxf>
    <dxf>
      <alignment horizontal="general" vertical="bottom" textRotation="0" wrapText="0" indent="0" justifyLastLine="0" shrinkToFit="0" readingOrder="0"/>
      <protection locked="1" hidden="0"/>
    </dxf>
    <dxf>
      <protection locked="1" hidden="0"/>
    </dxf>
    <dxf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  <protection locked="1" hidden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rgb="FF000000"/>
          <bgColor rgb="FFE2EFDA"/>
        </patternFill>
      </fill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numFmt numFmtId="0" formatCode="General"/>
      <alignment horizontal="center" vertical="top" textRotation="0" wrapText="0" indent="0" justifyLastLine="0" shrinkToFit="0" readingOrder="0"/>
    </dxf>
    <dxf>
      <numFmt numFmtId="0" formatCode="General"/>
      <alignment horizontal="center" vertical="top" textRotation="0" wrapText="0" indent="0" justifyLastLine="0" shrinkToFit="0" readingOrder="0"/>
    </dxf>
    <dxf>
      <numFmt numFmtId="0" formatCode="General"/>
      <alignment horizontal="center" vertical="top" textRotation="0" wrapText="0" indent="0" justifyLastLine="0" shrinkToFit="0" readingOrder="0"/>
    </dxf>
    <dxf>
      <numFmt numFmtId="0" formatCode="General"/>
      <alignment horizontal="center" vertical="top" textRotation="0" wrapText="0" indent="0" justifyLastLine="0" shrinkToFit="0" readingOrder="0"/>
    </dxf>
    <dxf>
      <numFmt numFmtId="0" formatCode="General"/>
      <alignment horizontal="center" vertical="top" textRotation="0" wrapText="0" indent="0" justifyLastLine="0" shrinkToFit="0" readingOrder="0"/>
    </dxf>
    <dxf>
      <numFmt numFmtId="0" formatCode="General"/>
      <alignment horizontal="center" vertical="top" textRotation="0" wrapText="0" indent="0" justifyLastLine="0" shrinkToFit="0" readingOrder="0"/>
    </dxf>
    <dxf>
      <numFmt numFmtId="0" formatCode="General"/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font>
        <b/>
      </font>
    </dxf>
    <dxf>
      <font>
        <b/>
      </font>
      <alignment horizontal="left" vertical="top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protection locked="0" hidden="0"/>
    </dxf>
    <dxf>
      <fill>
        <patternFill patternType="solid">
          <fgColor indexed="64"/>
          <bgColor theme="9" tint="0.79998168889431442"/>
        </patternFill>
      </fill>
      <protection locked="0" hidden="0"/>
    </dxf>
    <dxf>
      <font>
        <b/>
      </font>
      <alignment horizontal="left" vertical="top" textRotation="0" wrapText="0" relativeIndent="1" justifyLastLine="0" shrinkToFit="0" readingOrder="0"/>
    </dxf>
  </dxfs>
  <tableStyles count="0" defaultTableStyle="TableStyleMedium2" defaultPivotStyle="PivotStyleLight16"/>
  <colors>
    <mruColors>
      <color rgb="FFF59999"/>
      <color rgb="FF79FFB6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285750</xdr:colOff>
      <xdr:row>12</xdr:row>
      <xdr:rowOff>85725</xdr:rowOff>
    </xdr:from>
    <xdr:to>
      <xdr:col>4</xdr:col>
      <xdr:colOff>523875</xdr:colOff>
      <xdr:row>19</xdr:row>
      <xdr:rowOff>66675</xdr:rowOff>
    </xdr:to>
    <xdr:sp macro="" textlink="">
      <xdr:nvSpPr>
        <xdr:cNvPr id="2" name="Pijl: omlaag 1">
          <a:extLst>
            <a:ext uri="{FF2B5EF4-FFF2-40B4-BE49-F238E27FC236}">
              <a16:creationId xmlns:a16="http://schemas.microsoft.com/office/drawing/2014/main" id="{F692B275-5FBA-1574-4FF6-66D426488723}"/>
            </a:ext>
          </a:extLst>
        </xdr:cNvPr>
        <xdr:cNvSpPr/>
      </xdr:nvSpPr>
      <xdr:spPr>
        <a:xfrm>
          <a:off x="6219825" y="2752725"/>
          <a:ext cx="238125" cy="1314450"/>
        </a:xfrm>
        <a:prstGeom prst="downArrow">
          <a:avLst/>
        </a:prstGeom>
        <a:solidFill>
          <a:schemeClr val="accent1">
            <a:alpha val="57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9EAFC1-CCD4-42E7-9B2E-DB0B54A93DC8}" name="Tariefgroepen" displayName="Tariefgroepen" ref="A11:D21" totalsRowShown="0">
  <autoFilter ref="A11:D21" xr:uid="{879EAFC1-CCD4-42E7-9B2E-DB0B54A93DC8}"/>
  <tableColumns count="4">
    <tableColumn id="1" xr3:uid="{383CB2A2-86DC-42F2-9F4D-1DB4EB888543}" name="CAT" dataDxfId="95"/>
    <tableColumn id="2" xr3:uid="{B0A01779-ABEB-48F9-A1F3-27ABDD1D80CB}" name="Tariefgroepen" dataDxfId="94"/>
    <tableColumn id="3" xr3:uid="{2AB4B41C-CD8C-47CD-9507-55CAD79844FF}" name="tarief" dataDxfId="93" dataCellStyle="Valuta"/>
    <tableColumn id="4" xr3:uid="{2CF046E8-CD2B-4780-A7A5-99539D788C7E}" name="subtot.HRS/CAT" dataDxfId="92">
      <calculatedColumnFormula>SUM(PHASE[D.])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5DB1AB4-C7D4-4FD8-9E54-B3792B305C8D}" name="PHASE" displayName="PHASE" ref="A3:O9" totalsRowShown="0">
  <autoFilter ref="A3:O9" xr:uid="{55DB1AB4-C7D4-4FD8-9E54-B3792B305C8D}"/>
  <tableColumns count="15">
    <tableColumn id="1" xr3:uid="{093955F9-B21A-4EFD-BC97-839A06979EEE}" name="Fase" dataDxfId="91"/>
    <tableColumn id="2" xr3:uid="{D2022606-3169-4953-89BF-797790F377AD}" name="Faseomschrijving" dataDxfId="90"/>
    <tableColumn id="3" xr3:uid="{295C74A5-3334-49C9-817C-288DD7DABAC3}" name="Kolom2"/>
    <tableColumn id="4" xr3:uid="{4B1339C6-C1FF-480C-88A2-E86350CFA52C}" name="subtot.Costs/PHASE" dataDxfId="89">
      <calculatedColumnFormula>'0. Opstartfase'!M22</calculatedColumnFormula>
    </tableColumn>
    <tableColumn id="5" xr3:uid="{973F3806-4B66-41B4-8D87-5ED6F031D750}" name="in %" dataDxfId="88">
      <calculatedColumnFormula>PHASE[[#This Row],[subtot.Costs/PHASE]]/$D$9</calculatedColumnFormula>
    </tableColumn>
    <tableColumn id="16" xr3:uid="{ADD825D5-B081-48C2-91EE-D264CCD83868}" name="A." dataDxfId="87"/>
    <tableColumn id="17" xr3:uid="{3D05DE66-6D79-41A5-9E5F-0C945CFBAF22}" name="B." dataDxfId="86">
      <calculatedColumnFormula>'0. Opstartfase'!D20</calculatedColumnFormula>
    </tableColumn>
    <tableColumn id="18" xr3:uid="{12CBD5D1-2281-4153-953F-0FD346D4B7BD}" name="C." dataDxfId="85">
      <calculatedColumnFormula>'0. Opstartfase'!N3</calculatedColumnFormula>
    </tableColumn>
    <tableColumn id="19" xr3:uid="{539896F3-4E5B-45E3-9565-06CDB06D6074}" name="D." dataDxfId="84">
      <calculatedColumnFormula>'0. Opstartfase'!N4</calculatedColumnFormula>
    </tableColumn>
    <tableColumn id="20" xr3:uid="{92212600-05FD-4766-97B9-61EA9943555F}" name="E." dataDxfId="83">
      <calculatedColumnFormula>'0. Opstartfase'!N5</calculatedColumnFormula>
    </tableColumn>
    <tableColumn id="21" xr3:uid="{06AC9CD9-4032-488E-9933-DBBFE304959C}" name="F." dataDxfId="82">
      <calculatedColumnFormula>'0. Opstartfase'!N6</calculatedColumnFormula>
    </tableColumn>
    <tableColumn id="22" xr3:uid="{84C0C0F8-23D2-4318-BD94-936905C6ED5F}" name="G." dataDxfId="81">
      <calculatedColumnFormula>'0. Opstartfase'!N8</calculatedColumnFormula>
    </tableColumn>
    <tableColumn id="23" xr3:uid="{8FB0A8BB-2051-48B3-B5E0-99F10A8A0508}" name="H." dataDxfId="80">
      <calculatedColumnFormula>'0. Opstartfase'!N9</calculatedColumnFormula>
    </tableColumn>
    <tableColumn id="24" xr3:uid="{5E8F3E21-D0DC-4935-97E0-E3D8AD759B9E}" name="I." dataDxfId="79"/>
    <tableColumn id="25" xr3:uid="{5AE31D74-EA3C-4BB7-B400-730B128D19B2}" name="J." dataDxfId="78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0E591A5-F52B-44A5-9416-E9A267469C4E}" name="Voorbereiding" displayName="Voorbereiding" ref="C2:L18" totalsRowShown="0" headerRowDxfId="77" dataDxfId="76">
  <autoFilter ref="C2:L18" xr:uid="{40E591A5-F52B-44A5-9416-E9A267469C4E}"/>
  <tableColumns count="10">
    <tableColumn id="1" xr3:uid="{034F6FBF-2182-49A2-84DF-1DEC1717C83B}" name="A." dataDxfId="75"/>
    <tableColumn id="2" xr3:uid="{F5A31882-88D6-41C8-95E5-963910B72A69}" name="B." dataDxfId="74"/>
    <tableColumn id="3" xr3:uid="{7C8EAFB7-1DC3-4E86-BE5C-FCFFE9E0A8A1}" name="C." dataDxfId="73"/>
    <tableColumn id="4" xr3:uid="{4D4B006E-B565-491F-9C88-E83DE623F939}" name="D." dataDxfId="72"/>
    <tableColumn id="5" xr3:uid="{375B1225-98D7-48CC-8623-5E39D40A46FC}" name="E." dataDxfId="71"/>
    <tableColumn id="6" xr3:uid="{0EE085D8-6622-47A7-B2D9-685B76CFACCD}" name="F." dataDxfId="70"/>
    <tableColumn id="7" xr3:uid="{17663BBF-293F-4DB6-A33E-6AC30ECBE59F}" name="G." dataDxfId="69"/>
    <tableColumn id="8" xr3:uid="{B8CD13ED-795B-4175-9BB2-D77572F2021B}" name="H." dataDxfId="68"/>
    <tableColumn id="9" xr3:uid="{6360D1A9-4860-4F17-A6A4-BF00A7DF6B00}" name="I." dataDxfId="67"/>
    <tableColumn id="10" xr3:uid="{64C0B255-D943-4FF7-B5FE-0098034A2F6C}" name="J." dataDxfId="66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791A496-B034-41F8-9C9B-94B5B2210746}" name="SO" displayName="SO" ref="C2:L32" totalsRowShown="0" headerRowDxfId="65" dataDxfId="64">
  <autoFilter ref="C2:L32" xr:uid="{4791A496-B034-41F8-9C9B-94B5B2210746}"/>
  <tableColumns count="10">
    <tableColumn id="1" xr3:uid="{32743FFB-82B7-4C2B-BC21-0C709C837362}" name="A." dataDxfId="63"/>
    <tableColumn id="2" xr3:uid="{6A05DE15-A43C-4323-B344-0020659B08A5}" name="B." dataDxfId="62"/>
    <tableColumn id="3" xr3:uid="{0ACA2499-8617-4075-9BF5-1102842FBC5B}" name="C." dataDxfId="61"/>
    <tableColumn id="4" xr3:uid="{B695A8BB-9578-47F6-A850-D3796A0D2EDD}" name="D." dataDxfId="60"/>
    <tableColumn id="5" xr3:uid="{61EE84CD-1929-4266-910B-EB6E67276F2C}" name="E." dataDxfId="59"/>
    <tableColumn id="6" xr3:uid="{00E90BF4-3CA3-4680-9356-2ED25907D57F}" name="F." dataDxfId="58"/>
    <tableColumn id="7" xr3:uid="{B702C7C6-77C4-47BB-9934-6769CB7C50B1}" name="G." dataDxfId="57"/>
    <tableColumn id="8" xr3:uid="{90E23411-ACA2-4C0D-B2E1-F75E0F2F1836}" name="H." dataDxfId="56"/>
    <tableColumn id="9" xr3:uid="{347550E1-776D-4708-9265-06F54BC19A6B}" name="I." dataDxfId="55"/>
    <tableColumn id="10" xr3:uid="{EEC26CA2-FCE4-4042-ABFD-2E88D8000D2D}" name="J." dataDxfId="54"/>
  </tableColumns>
  <tableStyleInfo name="TableStyleLight1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05A94E-9E7B-4BE0-95E9-1C306869A1DA}" name="VO" displayName="VO" ref="C2:L32" totalsRowShown="0" headerRowDxfId="53" dataDxfId="52">
  <autoFilter ref="C2:L32" xr:uid="{4105A94E-9E7B-4BE0-95E9-1C306869A1DA}"/>
  <tableColumns count="10">
    <tableColumn id="1" xr3:uid="{B682CC16-8526-4942-98D8-354A97FBEA1F}" name="A." dataDxfId="51"/>
    <tableColumn id="2" xr3:uid="{135EF88D-6C2E-43C8-AAA3-2174E643C0BB}" name="B." dataDxfId="50"/>
    <tableColumn id="3" xr3:uid="{8D86744E-8F38-4B80-9B12-D5D5E08E9883}" name="C." dataDxfId="49"/>
    <tableColumn id="4" xr3:uid="{A903C3FF-C579-4A39-9740-213EFB239CE9}" name="D." dataDxfId="48"/>
    <tableColumn id="5" xr3:uid="{CF00D60A-DE61-4BFE-BD63-001BEFA4CA93}" name="E." dataDxfId="47"/>
    <tableColumn id="6" xr3:uid="{FA75D3BD-FDE3-45AE-A2EF-7CFBBB081B4B}" name="F." dataDxfId="46"/>
    <tableColumn id="7" xr3:uid="{37E12F7B-4927-45EB-8997-60F785E249B7}" name="G." dataDxfId="45"/>
    <tableColumn id="8" xr3:uid="{56CF4263-F9E8-417C-9C16-9296E6256CDE}" name="H." dataDxfId="44"/>
    <tableColumn id="9" xr3:uid="{BC352A7A-1159-4285-AA24-3B644F9527AF}" name="I." dataDxfId="43"/>
    <tableColumn id="10" xr3:uid="{307374AC-EE00-46DB-932A-36B21CFB5794}" name="J." dataDxfId="42"/>
  </tableColumns>
  <tableStyleInfo name="TableStyleLight1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566DEA0-6503-4BCD-916F-351C41541B19}" name="DO" displayName="DO" ref="C2:L32" totalsRowShown="0" headerRowDxfId="41" dataDxfId="40">
  <autoFilter ref="C2:L32" xr:uid="{2566DEA0-6503-4BCD-916F-351C41541B19}"/>
  <tableColumns count="10">
    <tableColumn id="1" xr3:uid="{AD1F680C-8B45-4D9F-AB29-400A90710061}" name="A." dataDxfId="39"/>
    <tableColumn id="2" xr3:uid="{D5069F17-1016-4A5C-971F-FB085BA714D4}" name="B." dataDxfId="38"/>
    <tableColumn id="3" xr3:uid="{3BB96087-61AD-4E35-ABF9-ED1928440160}" name="C." dataDxfId="37"/>
    <tableColumn id="4" xr3:uid="{715206AA-9BDF-4DA0-8B92-FCFF3C368AAB}" name="D." dataDxfId="36"/>
    <tableColumn id="5" xr3:uid="{34BEBC4E-854C-4D08-A63D-5CE7A6D34149}" name="E." dataDxfId="35"/>
    <tableColumn id="6" xr3:uid="{3799D9BB-4F6B-411A-A99D-F6F1FD14360B}" name="F." dataDxfId="34"/>
    <tableColumn id="7" xr3:uid="{63C72DF0-7478-418A-A3E3-31750A5A1C06}" name="G." dataDxfId="33"/>
    <tableColumn id="8" xr3:uid="{46AF2B6E-A9DB-4258-906D-1DF89BC9A255}" name="H." dataDxfId="32"/>
    <tableColumn id="9" xr3:uid="{12005DB3-9201-4191-99BF-DDD47AA644EF}" name="I." dataDxfId="31"/>
    <tableColumn id="10" xr3:uid="{3A651642-27B4-45E6-99CB-9B934EECF5FA}" name="J." dataDxfId="30"/>
  </tableColumns>
  <tableStyleInfo name="TableStyleLight1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7564252-B2BF-4E5F-8A97-054BB4C7DB10}" name="OPT1dVS" displayName="OPT1dVS" ref="C2:L32" totalsRowShown="0" headerRowDxfId="29" dataDxfId="28">
  <autoFilter ref="C2:L32" xr:uid="{A0F57BC8-3A13-41BB-B5C8-FF473C860774}"/>
  <tableColumns count="10">
    <tableColumn id="1" xr3:uid="{637AF284-FB1E-4EA2-A12E-33AB4D15D24A}" name="A." dataDxfId="27"/>
    <tableColumn id="2" xr3:uid="{6F000FD7-1E15-436E-B945-274C6410B8AA}" name="B." dataDxfId="26"/>
    <tableColumn id="3" xr3:uid="{473F6DEA-5081-48E8-9B0A-432A7552EB3C}" name="C." dataDxfId="25"/>
    <tableColumn id="4" xr3:uid="{F948C49E-A0CC-46AF-8A0F-ED136EA911EA}" name="D." dataDxfId="24"/>
    <tableColumn id="5" xr3:uid="{B7C9FA33-C3A4-40EA-957C-F21D887E09CC}" name="E." dataDxfId="23"/>
    <tableColumn id="6" xr3:uid="{FC417884-CFF0-48CE-B391-50A0B5B4A543}" name="F." dataDxfId="22"/>
    <tableColumn id="7" xr3:uid="{2CE8726B-0204-49FB-B829-B4B53976C566}" name="G." dataDxfId="21"/>
    <tableColumn id="8" xr3:uid="{A7079A9B-65BF-4697-B617-13BA04EE0161}" name="H." dataDxfId="20"/>
    <tableColumn id="9" xr3:uid="{E38D3DC4-47C7-4CD6-A900-D17972D17FC4}" name="I." dataDxfId="19"/>
    <tableColumn id="10" xr3:uid="{FE976BFC-BB69-4AB5-87CE-03724C5D342C}" name="J." dataDxfId="18"/>
  </tableColumns>
  <tableStyleInfo name="TableStyleLight1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934EEEF-17A5-40CF-941D-76F2D5E6F3B7}" name="Tabel3" displayName="Tabel3" ref="A4:G4" headerRowCount="0" totalsRowShown="0" headerRowDxfId="7" dataDxfId="6">
  <tableColumns count="7">
    <tableColumn id="1" xr3:uid="{C7316C9E-9FB1-4817-8DB9-D8BD32C58F5E}" name="Kolom2" headerRowDxfId="17" dataDxfId="11"/>
    <tableColumn id="2" xr3:uid="{4DC80206-68C0-4919-B722-3C58882BD9D8}" name="Kolom3" headerRowDxfId="16" dataDxfId="10"/>
    <tableColumn id="3" xr3:uid="{B5F07335-A200-4C74-A83C-C25FE8CF03C9}" name="Kolom4" headerRowDxfId="15" dataDxfId="9"/>
    <tableColumn id="4" xr3:uid="{88C7ED64-0080-4098-AE7D-CF487B775693}" name="Kolom1" headerRowDxfId="14" dataDxfId="8"/>
    <tableColumn id="7" xr3:uid="{F8C4E045-714D-4A55-984C-D8D3812B7618}" name="Kolom5" headerRowDxfId="13" dataDxfId="5"/>
    <tableColumn id="5" xr3:uid="{EB530C00-CE8D-42AE-BA14-C76C3CA8C0A3}" name="subtot." dataDxfId="3" dataCellStyle="Valuta">
      <calculatedColumnFormula>G5+G6</calculatedColumnFormula>
    </tableColumn>
    <tableColumn id="6" xr3:uid="{6287DF93-4F8C-421D-B1E3-71B3E50D12CA}" name="€" headerRowDxfId="12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88C1D-7B40-45E8-B21B-22556505B6A6}">
  <sheetPr>
    <tabColor theme="9" tint="-0.249977111117893"/>
  </sheetPr>
  <dimension ref="A3:E16"/>
  <sheetViews>
    <sheetView tabSelected="1" topLeftCell="B1" workbookViewId="0">
      <selection activeCell="C21" sqref="C21"/>
    </sheetView>
  </sheetViews>
  <sheetFormatPr defaultRowHeight="15" x14ac:dyDescent="0.25"/>
  <cols>
    <col min="1" max="1" width="4.7109375" hidden="1" customWidth="1"/>
    <col min="2" max="2" width="21.85546875" style="11" customWidth="1"/>
    <col min="3" max="3" width="42.28515625" customWidth="1"/>
    <col min="4" max="4" width="43.5703125" customWidth="1"/>
  </cols>
  <sheetData>
    <row r="3" spans="2:5" ht="38.25" customHeight="1" x14ac:dyDescent="0.3">
      <c r="B3" s="76" t="s">
        <v>25</v>
      </c>
      <c r="C3" s="100" t="s">
        <v>26</v>
      </c>
      <c r="D3" s="100"/>
    </row>
    <row r="7" spans="2:5" ht="18.75" x14ac:dyDescent="0.3">
      <c r="B7" s="91" t="s">
        <v>76</v>
      </c>
      <c r="C7" s="93" t="s">
        <v>77</v>
      </c>
      <c r="D7" s="94">
        <f>SUBTOT.Ontwerp!D9</f>
        <v>0</v>
      </c>
    </row>
    <row r="8" spans="2:5" ht="18.75" x14ac:dyDescent="0.3">
      <c r="B8" s="91" t="s">
        <v>76</v>
      </c>
      <c r="C8" s="93" t="s">
        <v>78</v>
      </c>
      <c r="D8" s="94">
        <f>SUBTOT.Realisatie!F34</f>
        <v>0</v>
      </c>
    </row>
    <row r="9" spans="2:5" ht="18.75" x14ac:dyDescent="0.3">
      <c r="B9" s="91" t="s">
        <v>79</v>
      </c>
      <c r="C9" s="93" t="s">
        <v>80</v>
      </c>
      <c r="D9" s="95">
        <f>SUBTOT.Onderhoud!C45</f>
        <v>0</v>
      </c>
    </row>
    <row r="11" spans="2:5" ht="28.5" customHeight="1" x14ac:dyDescent="0.5">
      <c r="B11" s="92" t="s">
        <v>122</v>
      </c>
      <c r="C11" s="77" t="s">
        <v>121</v>
      </c>
      <c r="D11" s="98">
        <f>D7+D8+D9</f>
        <v>0</v>
      </c>
      <c r="E11" t="s">
        <v>125</v>
      </c>
    </row>
    <row r="12" spans="2:5" s="93" customFormat="1" ht="30.75" customHeight="1" x14ac:dyDescent="0.3">
      <c r="B12" s="91" t="s">
        <v>123</v>
      </c>
      <c r="C12" s="96" t="s">
        <v>127</v>
      </c>
      <c r="D12" s="97">
        <f>((D7+D8)*0.93)+(D9*1.73)</f>
        <v>0</v>
      </c>
      <c r="E12" t="s">
        <v>124</v>
      </c>
    </row>
    <row r="15" spans="2:5" x14ac:dyDescent="0.25">
      <c r="B15" s="11" t="s">
        <v>126</v>
      </c>
      <c r="C15" t="s">
        <v>119</v>
      </c>
    </row>
    <row r="16" spans="2:5" x14ac:dyDescent="0.25">
      <c r="C16" t="s">
        <v>120</v>
      </c>
    </row>
  </sheetData>
  <sheetProtection algorithmName="SHA-512" hashValue="3Ril36r6QNrA1CJ9kWRS1/b35nQttgLU5Pu/OFrvxJpq7XEl+ZD+qUpO4pzLlIfIU0WxqrybcGms5fXZZ60Fqg==" saltValue="5b6zNw2gtyCzbkop+GXRWA==" spinCount="100000" sheet="1" objects="1" scenarios="1"/>
  <mergeCells count="1">
    <mergeCell ref="C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5AB25-5952-4B2C-A44E-89988ECE1D6D}">
  <sheetPr>
    <tabColor theme="5"/>
  </sheetPr>
  <dimension ref="A1:O24"/>
  <sheetViews>
    <sheetView zoomScaleNormal="100" workbookViewId="0">
      <selection activeCell="B32" sqref="B32"/>
    </sheetView>
  </sheetViews>
  <sheetFormatPr defaultRowHeight="15" x14ac:dyDescent="0.25"/>
  <cols>
    <col min="1" max="1" width="8.5703125" customWidth="1"/>
    <col min="2" max="2" width="93.140625" customWidth="1"/>
    <col min="3" max="3" width="9.85546875" customWidth="1"/>
    <col min="4" max="4" width="21.5703125" customWidth="1"/>
    <col min="5" max="5" width="12.28515625" customWidth="1"/>
    <col min="6" max="15" width="6.7109375" customWidth="1"/>
  </cols>
  <sheetData>
    <row r="1" spans="1:15" ht="38.25" customHeight="1" x14ac:dyDescent="0.3">
      <c r="A1" s="76">
        <v>36097</v>
      </c>
      <c r="B1" s="76" t="s">
        <v>133</v>
      </c>
    </row>
    <row r="2" spans="1:15" x14ac:dyDescent="0.25">
      <c r="F2" t="s">
        <v>27</v>
      </c>
    </row>
    <row r="3" spans="1:15" x14ac:dyDescent="0.25">
      <c r="A3" s="1" t="s">
        <v>0</v>
      </c>
      <c r="B3" s="2" t="s">
        <v>18</v>
      </c>
      <c r="C3" s="10" t="s">
        <v>17</v>
      </c>
      <c r="D3" t="s">
        <v>19</v>
      </c>
      <c r="E3" t="s">
        <v>20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21</v>
      </c>
    </row>
    <row r="4" spans="1:15" x14ac:dyDescent="0.25">
      <c r="A4" s="9">
        <v>0</v>
      </c>
      <c r="B4" s="4" t="s">
        <v>42</v>
      </c>
      <c r="D4" s="22">
        <f>'0. Opstartfase'!M22</f>
        <v>0</v>
      </c>
      <c r="E4" s="23" t="e">
        <f>PHASE[[#This Row],[subtot.Costs/PHASE]]/$D$9</f>
        <v>#DIV/0!</v>
      </c>
      <c r="F4" s="24">
        <f>'0. Opstartfase'!C20</f>
        <v>0</v>
      </c>
      <c r="G4" s="24">
        <f>'0. Opstartfase'!D20</f>
        <v>0</v>
      </c>
      <c r="H4" s="24">
        <f>'0. Opstartfase'!E20</f>
        <v>0</v>
      </c>
      <c r="I4" s="24">
        <f>'0. Opstartfase'!F20</f>
        <v>0</v>
      </c>
      <c r="J4" s="24">
        <f>'0. Opstartfase'!G20</f>
        <v>0</v>
      </c>
      <c r="K4" s="24">
        <f>'0. Opstartfase'!H20</f>
        <v>0</v>
      </c>
      <c r="L4" s="24">
        <f>'0. Opstartfase'!I20</f>
        <v>0</v>
      </c>
      <c r="M4" s="24">
        <f>'0. Opstartfase'!J20</f>
        <v>0</v>
      </c>
      <c r="N4" s="24">
        <f>'0. Opstartfase'!K20</f>
        <v>0</v>
      </c>
      <c r="O4" s="24">
        <f>'0. Opstartfase'!L20</f>
        <v>0</v>
      </c>
    </row>
    <row r="5" spans="1:15" x14ac:dyDescent="0.25">
      <c r="A5" s="9" t="s">
        <v>1</v>
      </c>
      <c r="B5" s="4" t="s">
        <v>75</v>
      </c>
      <c r="D5" s="22">
        <f>'1a. SO'!M36</f>
        <v>0</v>
      </c>
      <c r="E5" s="23" t="e">
        <f>PHASE[[#This Row],[subtot.Costs/PHASE]]/$D$9</f>
        <v>#DIV/0!</v>
      </c>
      <c r="F5" s="24">
        <f>'1a. SO'!C34</f>
        <v>0</v>
      </c>
      <c r="G5" s="24">
        <f>'1a. SO'!D34</f>
        <v>0</v>
      </c>
      <c r="H5" s="24">
        <f>'1a. SO'!E34</f>
        <v>0</v>
      </c>
      <c r="I5" s="24">
        <f>'1a. SO'!F34</f>
        <v>0</v>
      </c>
      <c r="J5" s="24">
        <f>'1a. SO'!G34</f>
        <v>0</v>
      </c>
      <c r="K5" s="24">
        <f>'1a. SO'!H34</f>
        <v>0</v>
      </c>
      <c r="L5" s="24">
        <f>'1a. SO'!I34</f>
        <v>0</v>
      </c>
      <c r="M5" s="24">
        <f>'1a. SO'!J34</f>
        <v>0</v>
      </c>
      <c r="N5" s="24">
        <f>'1a. SO'!K34</f>
        <v>0</v>
      </c>
      <c r="O5" s="24">
        <f>'1a. SO'!L34</f>
        <v>0</v>
      </c>
    </row>
    <row r="6" spans="1:15" x14ac:dyDescent="0.25">
      <c r="A6" s="9" t="s">
        <v>2</v>
      </c>
      <c r="B6" s="4" t="s">
        <v>37</v>
      </c>
      <c r="D6" s="22">
        <f>'1b. VO'!M36</f>
        <v>0</v>
      </c>
      <c r="E6" s="23" t="e">
        <f>PHASE[[#This Row],[subtot.Costs/PHASE]]/$D$9</f>
        <v>#DIV/0!</v>
      </c>
      <c r="F6" s="24">
        <f>'1b. VO'!C34</f>
        <v>0</v>
      </c>
      <c r="G6" s="24">
        <f>'1b. VO'!D34</f>
        <v>0</v>
      </c>
      <c r="H6" s="24">
        <f>'1b. VO'!E34</f>
        <v>0</v>
      </c>
      <c r="I6" s="24">
        <f>'1b. VO'!F34</f>
        <v>0</v>
      </c>
      <c r="J6" s="24">
        <f>'1b. VO'!G34</f>
        <v>0</v>
      </c>
      <c r="K6" s="24">
        <f>'1b. VO'!H34</f>
        <v>0</v>
      </c>
      <c r="L6" s="24">
        <f>'1b. VO'!I34</f>
        <v>0</v>
      </c>
      <c r="M6" s="24">
        <f>'1b. VO'!J34</f>
        <v>0</v>
      </c>
      <c r="N6" s="24">
        <f>'1b. VO'!K34</f>
        <v>0</v>
      </c>
      <c r="O6" s="24">
        <f>'1b. VO'!L34</f>
        <v>0</v>
      </c>
    </row>
    <row r="7" spans="1:15" x14ac:dyDescent="0.25">
      <c r="A7" s="9" t="s">
        <v>3</v>
      </c>
      <c r="B7" s="4" t="s">
        <v>71</v>
      </c>
      <c r="D7" s="22">
        <f>'1c. DO'!M36</f>
        <v>0</v>
      </c>
      <c r="E7" s="23" t="e">
        <f>PHASE[[#This Row],[subtot.Costs/PHASE]]/$D$9</f>
        <v>#DIV/0!</v>
      </c>
      <c r="F7" s="24">
        <f>'1c. DO'!C34</f>
        <v>0</v>
      </c>
      <c r="G7" s="24">
        <f>'1c. DO'!D34</f>
        <v>0</v>
      </c>
      <c r="H7" s="24">
        <f>'1c. DO'!E34</f>
        <v>0</v>
      </c>
      <c r="I7" s="24">
        <f>'1c. DO'!F34</f>
        <v>0</v>
      </c>
      <c r="J7" s="24">
        <f>'1c. DO'!G34</f>
        <v>0</v>
      </c>
      <c r="K7" s="24">
        <f>'1c. DO'!H34</f>
        <v>0</v>
      </c>
      <c r="L7" s="24">
        <f>'1c. DO'!I34</f>
        <v>0</v>
      </c>
      <c r="M7" s="24">
        <f>'1c. DO'!J34</f>
        <v>0</v>
      </c>
      <c r="N7" s="24">
        <f>'1c. DO'!K34</f>
        <v>0</v>
      </c>
      <c r="O7" s="24">
        <f>'1c. DO'!L34</f>
        <v>0</v>
      </c>
    </row>
    <row r="8" spans="1:15" x14ac:dyDescent="0.25">
      <c r="A8" s="29" t="s">
        <v>38</v>
      </c>
      <c r="B8" s="30" t="s">
        <v>40</v>
      </c>
      <c r="C8" s="30"/>
      <c r="D8" s="22">
        <f>'1d. UO'!M36</f>
        <v>0</v>
      </c>
      <c r="E8" s="28" t="e">
        <f>PHASE[[#This Row],[subtot.Costs/PHASE]]/$D$9</f>
        <v>#DIV/0!</v>
      </c>
      <c r="F8" s="24">
        <f>'1d. UO'!C34</f>
        <v>0</v>
      </c>
      <c r="G8" s="24">
        <f>'1d. UO'!D34</f>
        <v>0</v>
      </c>
      <c r="H8" s="24">
        <f>'1d. UO'!E34</f>
        <v>0</v>
      </c>
      <c r="I8" s="24">
        <f>'1d. UO'!F34</f>
        <v>0</v>
      </c>
      <c r="J8" s="24">
        <f>'1d. UO'!G34</f>
        <v>0</v>
      </c>
      <c r="K8" s="24">
        <f>'1d. UO'!H34</f>
        <v>0</v>
      </c>
      <c r="L8" s="24">
        <f>'1d. UO'!I34</f>
        <v>0</v>
      </c>
      <c r="M8" s="24">
        <f>'1d. UO'!J34</f>
        <v>0</v>
      </c>
      <c r="N8" s="24">
        <f>'1d. UO'!K34</f>
        <v>0</v>
      </c>
      <c r="O8" s="24">
        <f>'1d. UO'!L34</f>
        <v>0</v>
      </c>
    </row>
    <row r="9" spans="1:15" x14ac:dyDescent="0.25">
      <c r="A9" s="8"/>
      <c r="B9" s="4"/>
      <c r="C9" s="11" t="s">
        <v>41</v>
      </c>
      <c r="D9" s="22">
        <f>SUBTOTAL(109,D4:D8)</f>
        <v>0</v>
      </c>
      <c r="E9" s="15"/>
      <c r="F9" s="24"/>
      <c r="G9" s="24"/>
      <c r="H9" s="24"/>
      <c r="I9" s="24"/>
      <c r="J9" s="24"/>
      <c r="K9" s="24"/>
      <c r="L9" s="24"/>
      <c r="M9" s="24"/>
      <c r="N9" s="24"/>
      <c r="O9" s="24"/>
    </row>
    <row r="11" spans="1:15" x14ac:dyDescent="0.25">
      <c r="A11" t="s">
        <v>16</v>
      </c>
      <c r="B11" s="4" t="s">
        <v>4</v>
      </c>
      <c r="C11" t="s">
        <v>14</v>
      </c>
      <c r="D11" t="s">
        <v>22</v>
      </c>
    </row>
    <row r="12" spans="1:15" x14ac:dyDescent="0.25">
      <c r="A12" s="9" t="s">
        <v>5</v>
      </c>
      <c r="B12" s="6" t="s">
        <v>15</v>
      </c>
      <c r="C12" s="7">
        <v>0</v>
      </c>
      <c r="D12" s="18">
        <f>SUM(PHASE[A.])</f>
        <v>0</v>
      </c>
      <c r="E12" s="26" t="s">
        <v>33</v>
      </c>
      <c r="F12" s="31" t="s">
        <v>39</v>
      </c>
    </row>
    <row r="13" spans="1:15" x14ac:dyDescent="0.25">
      <c r="A13" s="9" t="s">
        <v>6</v>
      </c>
      <c r="B13" s="6" t="s">
        <v>15</v>
      </c>
      <c r="C13" s="7">
        <v>0</v>
      </c>
      <c r="D13" s="18">
        <f>SUM(PHASE[B.])</f>
        <v>0</v>
      </c>
    </row>
    <row r="14" spans="1:15" x14ac:dyDescent="0.25">
      <c r="A14" s="9" t="s">
        <v>7</v>
      </c>
      <c r="B14" s="6" t="s">
        <v>15</v>
      </c>
      <c r="C14" s="7">
        <v>0</v>
      </c>
      <c r="D14" s="18">
        <f>SUM(PHASE[C.])</f>
        <v>0</v>
      </c>
    </row>
    <row r="15" spans="1:15" x14ac:dyDescent="0.25">
      <c r="A15" s="9" t="s">
        <v>8</v>
      </c>
      <c r="B15" s="6" t="s">
        <v>15</v>
      </c>
      <c r="C15" s="7">
        <v>0</v>
      </c>
      <c r="D15" s="18">
        <f>SUM(PHASE[D.])</f>
        <v>0</v>
      </c>
    </row>
    <row r="16" spans="1:15" x14ac:dyDescent="0.25">
      <c r="A16" s="9" t="s">
        <v>9</v>
      </c>
      <c r="B16" s="6" t="s">
        <v>15</v>
      </c>
      <c r="C16" s="7">
        <v>0</v>
      </c>
      <c r="D16" s="18">
        <f>SUM(PHASE[E.])</f>
        <v>0</v>
      </c>
    </row>
    <row r="17" spans="1:5" x14ac:dyDescent="0.25">
      <c r="A17" s="9" t="s">
        <v>10</v>
      </c>
      <c r="B17" s="6" t="s">
        <v>15</v>
      </c>
      <c r="C17" s="7">
        <v>0</v>
      </c>
      <c r="D17" s="18">
        <f>SUM(PHASE[F.])</f>
        <v>0</v>
      </c>
    </row>
    <row r="18" spans="1:5" x14ac:dyDescent="0.25">
      <c r="A18" s="9" t="s">
        <v>11</v>
      </c>
      <c r="B18" s="6" t="s">
        <v>15</v>
      </c>
      <c r="C18" s="7">
        <v>0</v>
      </c>
      <c r="D18" s="18">
        <f>SUM(PHASE[G.])</f>
        <v>0</v>
      </c>
    </row>
    <row r="19" spans="1:5" x14ac:dyDescent="0.25">
      <c r="A19" s="9" t="s">
        <v>12</v>
      </c>
      <c r="B19" s="6" t="s">
        <v>15</v>
      </c>
      <c r="C19" s="7">
        <v>0</v>
      </c>
      <c r="D19" s="18">
        <f>SUM(PHASE[H.])</f>
        <v>0</v>
      </c>
    </row>
    <row r="20" spans="1:5" x14ac:dyDescent="0.25">
      <c r="A20" s="9" t="s">
        <v>13</v>
      </c>
      <c r="B20" s="6" t="s">
        <v>15</v>
      </c>
      <c r="C20" s="7">
        <v>0</v>
      </c>
      <c r="D20" s="18">
        <f>SUM(PHASE[I.])</f>
        <v>0</v>
      </c>
    </row>
    <row r="21" spans="1:5" x14ac:dyDescent="0.25">
      <c r="A21" s="9" t="s">
        <v>21</v>
      </c>
      <c r="B21" s="6" t="s">
        <v>15</v>
      </c>
      <c r="C21" s="7">
        <v>0</v>
      </c>
      <c r="D21" s="18">
        <f>SUM(PHASE[J.])</f>
        <v>0</v>
      </c>
      <c r="E21" s="26" t="s">
        <v>34</v>
      </c>
    </row>
    <row r="23" spans="1:5" x14ac:dyDescent="0.25">
      <c r="A23" t="s">
        <v>28</v>
      </c>
    </row>
    <row r="24" spans="1:5" x14ac:dyDescent="0.25">
      <c r="A24" t="s">
        <v>46</v>
      </c>
    </row>
  </sheetData>
  <sheetProtection algorithmName="SHA-512" hashValue="qwg0LDA0xOf2EHcdjxWbUyuHPNEqNXVrKMlGutbKKj6mcxv0+1kAN4GR4YboJ1feyiYj7gjdh7xemGb9VoEoOA==" saltValue="FqJ5BSZZdpnNaVn5O4AzvQ==" spinCount="100000" sheet="1" objects="1" scenarios="1"/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CC268-FEB0-4E22-B737-F95116DBBEDE}">
  <sheetPr>
    <tabColor theme="5" tint="0.59999389629810485"/>
  </sheetPr>
  <dimension ref="A1:M22"/>
  <sheetViews>
    <sheetView zoomScaleNormal="100" workbookViewId="0">
      <selection activeCell="C20" sqref="C20"/>
    </sheetView>
  </sheetViews>
  <sheetFormatPr defaultRowHeight="15" x14ac:dyDescent="0.25"/>
  <cols>
    <col min="1" max="1" width="13.7109375" customWidth="1"/>
    <col min="2" max="2" width="60.7109375" customWidth="1"/>
    <col min="3" max="12" width="6.7109375" customWidth="1"/>
    <col min="13" max="13" width="20.7109375" customWidth="1"/>
  </cols>
  <sheetData>
    <row r="1" spans="1:13" ht="120" customHeight="1" x14ac:dyDescent="0.25">
      <c r="C1" s="13" t="str">
        <f>VLOOKUP(Voorbereiding[[#Headers],[A.]],Tariefgroepen[],2,FALSE)</f>
        <v>&lt;&lt;functienaam&gt;&gt;, &lt;&lt;functienaam&gt;&gt;, &lt;&lt;functienaam&gt;&gt;</v>
      </c>
      <c r="D1" s="13" t="str">
        <f>VLOOKUP(Voorbereiding[[#Headers],[B.]],Tariefgroepen[],2,FALSE)</f>
        <v>&lt;&lt;functienaam&gt;&gt;, &lt;&lt;functienaam&gt;&gt;, &lt;&lt;functienaam&gt;&gt;</v>
      </c>
      <c r="E1" s="13" t="str">
        <f>VLOOKUP(Voorbereiding[[#Headers],[C.]],Tariefgroepen[],2,FALSE)</f>
        <v>&lt;&lt;functienaam&gt;&gt;, &lt;&lt;functienaam&gt;&gt;, &lt;&lt;functienaam&gt;&gt;</v>
      </c>
      <c r="F1" s="13" t="str">
        <f>VLOOKUP(Voorbereiding[[#Headers],[D.]],Tariefgroepen[],2,FALSE)</f>
        <v>&lt;&lt;functienaam&gt;&gt;, &lt;&lt;functienaam&gt;&gt;, &lt;&lt;functienaam&gt;&gt;</v>
      </c>
      <c r="G1" s="13" t="str">
        <f>VLOOKUP(Voorbereiding[[#Headers],[E.]],Tariefgroepen[],2,FALSE)</f>
        <v>&lt;&lt;functienaam&gt;&gt;, &lt;&lt;functienaam&gt;&gt;, &lt;&lt;functienaam&gt;&gt;</v>
      </c>
      <c r="H1" s="13" t="str">
        <f>VLOOKUP(Voorbereiding[[#Headers],[F.]],Tariefgroepen[],2,FALSE)</f>
        <v>&lt;&lt;functienaam&gt;&gt;, &lt;&lt;functienaam&gt;&gt;, &lt;&lt;functienaam&gt;&gt;</v>
      </c>
      <c r="I1" s="13" t="str">
        <f>VLOOKUP(Voorbereiding[[#Headers],[G.]],Tariefgroepen[],2,FALSE)</f>
        <v>&lt;&lt;functienaam&gt;&gt;, &lt;&lt;functienaam&gt;&gt;, &lt;&lt;functienaam&gt;&gt;</v>
      </c>
      <c r="J1" s="13" t="str">
        <f>VLOOKUP(Voorbereiding[[#Headers],[H.]],Tariefgroepen[],2,FALSE)</f>
        <v>&lt;&lt;functienaam&gt;&gt;, &lt;&lt;functienaam&gt;&gt;, &lt;&lt;functienaam&gt;&gt;</v>
      </c>
      <c r="K1" s="13" t="str">
        <f>VLOOKUP(Voorbereiding[[#Headers],[I.]],Tariefgroepen[],2,FALSE)</f>
        <v>&lt;&lt;functienaam&gt;&gt;, &lt;&lt;functienaam&gt;&gt;, &lt;&lt;functienaam&gt;&gt;</v>
      </c>
      <c r="L1" s="13" t="str">
        <f>VLOOKUP(Voorbereiding[[#Headers],[J.]],Tariefgroepen[],2,FALSE)</f>
        <v>&lt;&lt;functienaam&gt;&gt;, &lt;&lt;functienaam&gt;&gt;, &lt;&lt;functienaam&gt;&gt;</v>
      </c>
    </row>
    <row r="2" spans="1:13" x14ac:dyDescent="0.25">
      <c r="A2" s="4" t="s">
        <v>30</v>
      </c>
      <c r="B2" s="11" t="s">
        <v>29</v>
      </c>
      <c r="C2" s="12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2" t="s">
        <v>13</v>
      </c>
      <c r="L2" s="12" t="s">
        <v>21</v>
      </c>
      <c r="M2" s="14" t="s">
        <v>24</v>
      </c>
    </row>
    <row r="3" spans="1:13" x14ac:dyDescent="0.25">
      <c r="A3" s="25" t="s">
        <v>31</v>
      </c>
      <c r="B3" s="25" t="s">
        <v>32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5">
        <f>Voorbereiding[[#This Row],[A.]]*VLOOKUP(Voorbereiding[[#Headers],[A.]],Tariefgroepen[],3,FALSE)+Voorbereiding[[#This Row],[B.]]*VLOOKUP(Voorbereiding[[#Headers],[B.]],Tariefgroepen[],3,FALSE)+Voorbereiding[[#This Row],[C.]]*VLOOKUP(Voorbereiding[[#Headers],[C.]],Tariefgroepen[],3,FALSE)+Voorbereiding[[#This Row],[D.]]*VLOOKUP(Voorbereiding[[#Headers],[D.]],Tariefgroepen[],3,FALSE)+Voorbereiding[[#This Row],[E.]]*VLOOKUP(Voorbereiding[[#Headers],[E.]],Tariefgroepen[],3,FALSE)+Voorbereiding[[#This Row],[F.]]*VLOOKUP(Voorbereiding[[#Headers],[F.]],Tariefgroepen[],3,FALSE)+Voorbereiding[[#This Row],[G.]]*VLOOKUP(Voorbereiding[[#Headers],[G.]],Tariefgroepen[],3,FALSE)+Voorbereiding[[#This Row],[H.]]*VLOOKUP(Voorbereiding[[#Headers],[H.]],Tariefgroepen[],3,FALSE)+Voorbereiding[[#This Row],[I.]]*VLOOKUP(Voorbereiding[[#Headers],[I.]],Tariefgroepen[],3,FALSE)+Voorbereiding[[#This Row],[J.]]*VLOOKUP(Voorbereiding[[#Headers],[J.]],Tariefgroepen[],3,FALSE)</f>
        <v>0</v>
      </c>
    </row>
    <row r="4" spans="1:13" x14ac:dyDescent="0.25">
      <c r="A4" s="25" t="s">
        <v>31</v>
      </c>
      <c r="B4" s="25" t="s">
        <v>32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5">
        <f>Voorbereiding[[#This Row],[A.]]*VLOOKUP(Voorbereiding[[#Headers],[A.]],Tariefgroepen[],3,FALSE)+Voorbereiding[[#This Row],[B.]]*VLOOKUP(Voorbereiding[[#Headers],[B.]],Tariefgroepen[],3,FALSE)+Voorbereiding[[#This Row],[C.]]*VLOOKUP(Voorbereiding[[#Headers],[C.]],Tariefgroepen[],3,FALSE)+Voorbereiding[[#This Row],[D.]]*VLOOKUP(Voorbereiding[[#Headers],[D.]],Tariefgroepen[],3,FALSE)+Voorbereiding[[#This Row],[E.]]*VLOOKUP(Voorbereiding[[#Headers],[E.]],Tariefgroepen[],3,FALSE)+Voorbereiding[[#This Row],[F.]]*VLOOKUP(Voorbereiding[[#Headers],[F.]],Tariefgroepen[],3,FALSE)+Voorbereiding[[#This Row],[G.]]*VLOOKUP(Voorbereiding[[#Headers],[G.]],Tariefgroepen[],3,FALSE)+Voorbereiding[[#This Row],[H.]]*VLOOKUP(Voorbereiding[[#Headers],[H.]],Tariefgroepen[],3,FALSE)+Voorbereiding[[#This Row],[I.]]*VLOOKUP(Voorbereiding[[#Headers],[I.]],Tariefgroepen[],3,FALSE)+Voorbereiding[[#This Row],[J.]]*VLOOKUP(Voorbereiding[[#Headers],[J.]],Tariefgroepen[],3,FALSE)</f>
        <v>0</v>
      </c>
    </row>
    <row r="5" spans="1:13" x14ac:dyDescent="0.25">
      <c r="A5" s="25" t="s">
        <v>31</v>
      </c>
      <c r="B5" s="25" t="s">
        <v>32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5">
        <f>Voorbereiding[[#This Row],[A.]]*VLOOKUP(Voorbereiding[[#Headers],[A.]],Tariefgroepen[],3,FALSE)+Voorbereiding[[#This Row],[B.]]*VLOOKUP(Voorbereiding[[#Headers],[B.]],Tariefgroepen[],3,FALSE)+Voorbereiding[[#This Row],[C.]]*VLOOKUP(Voorbereiding[[#Headers],[C.]],Tariefgroepen[],3,FALSE)+Voorbereiding[[#This Row],[D.]]*VLOOKUP(Voorbereiding[[#Headers],[D.]],Tariefgroepen[],3,FALSE)+Voorbereiding[[#This Row],[E.]]*VLOOKUP(Voorbereiding[[#Headers],[E.]],Tariefgroepen[],3,FALSE)+Voorbereiding[[#This Row],[F.]]*VLOOKUP(Voorbereiding[[#Headers],[F.]],Tariefgroepen[],3,FALSE)+Voorbereiding[[#This Row],[G.]]*VLOOKUP(Voorbereiding[[#Headers],[G.]],Tariefgroepen[],3,FALSE)+Voorbereiding[[#This Row],[H.]]*VLOOKUP(Voorbereiding[[#Headers],[H.]],Tariefgroepen[],3,FALSE)+Voorbereiding[[#This Row],[I.]]*VLOOKUP(Voorbereiding[[#Headers],[I.]],Tariefgroepen[],3,FALSE)+Voorbereiding[[#This Row],[J.]]*VLOOKUP(Voorbereiding[[#Headers],[J.]],Tariefgroepen[],3,FALSE)</f>
        <v>0</v>
      </c>
    </row>
    <row r="6" spans="1:13" x14ac:dyDescent="0.25">
      <c r="A6" s="25" t="s">
        <v>31</v>
      </c>
      <c r="B6" s="25" t="s">
        <v>32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5">
        <f>Voorbereiding[[#This Row],[A.]]*VLOOKUP(Voorbereiding[[#Headers],[A.]],Tariefgroepen[],3,FALSE)+Voorbereiding[[#This Row],[B.]]*VLOOKUP(Voorbereiding[[#Headers],[B.]],Tariefgroepen[],3,FALSE)+Voorbereiding[[#This Row],[C.]]*VLOOKUP(Voorbereiding[[#Headers],[C.]],Tariefgroepen[],3,FALSE)+Voorbereiding[[#This Row],[D.]]*VLOOKUP(Voorbereiding[[#Headers],[D.]],Tariefgroepen[],3,FALSE)+Voorbereiding[[#This Row],[E.]]*VLOOKUP(Voorbereiding[[#Headers],[E.]],Tariefgroepen[],3,FALSE)+Voorbereiding[[#This Row],[F.]]*VLOOKUP(Voorbereiding[[#Headers],[F.]],Tariefgroepen[],3,FALSE)+Voorbereiding[[#This Row],[G.]]*VLOOKUP(Voorbereiding[[#Headers],[G.]],Tariefgroepen[],3,FALSE)+Voorbereiding[[#This Row],[H.]]*VLOOKUP(Voorbereiding[[#Headers],[H.]],Tariefgroepen[],3,FALSE)+Voorbereiding[[#This Row],[I.]]*VLOOKUP(Voorbereiding[[#Headers],[I.]],Tariefgroepen[],3,FALSE)+Voorbereiding[[#This Row],[J.]]*VLOOKUP(Voorbereiding[[#Headers],[J.]],Tariefgroepen[],3,FALSE)</f>
        <v>0</v>
      </c>
    </row>
    <row r="7" spans="1:13" x14ac:dyDescent="0.25">
      <c r="A7" s="25" t="s">
        <v>31</v>
      </c>
      <c r="B7" s="25" t="s">
        <v>32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5">
        <f>Voorbereiding[[#This Row],[A.]]*VLOOKUP(Voorbereiding[[#Headers],[A.]],Tariefgroepen[],3,FALSE)+Voorbereiding[[#This Row],[B.]]*VLOOKUP(Voorbereiding[[#Headers],[B.]],Tariefgroepen[],3,FALSE)+Voorbereiding[[#This Row],[C.]]*VLOOKUP(Voorbereiding[[#Headers],[C.]],Tariefgroepen[],3,FALSE)+Voorbereiding[[#This Row],[D.]]*VLOOKUP(Voorbereiding[[#Headers],[D.]],Tariefgroepen[],3,FALSE)+Voorbereiding[[#This Row],[E.]]*VLOOKUP(Voorbereiding[[#Headers],[E.]],Tariefgroepen[],3,FALSE)+Voorbereiding[[#This Row],[F.]]*VLOOKUP(Voorbereiding[[#Headers],[F.]],Tariefgroepen[],3,FALSE)+Voorbereiding[[#This Row],[G.]]*VLOOKUP(Voorbereiding[[#Headers],[G.]],Tariefgroepen[],3,FALSE)+Voorbereiding[[#This Row],[H.]]*VLOOKUP(Voorbereiding[[#Headers],[H.]],Tariefgroepen[],3,FALSE)+Voorbereiding[[#This Row],[I.]]*VLOOKUP(Voorbereiding[[#Headers],[I.]],Tariefgroepen[],3,FALSE)+Voorbereiding[[#This Row],[J.]]*VLOOKUP(Voorbereiding[[#Headers],[J.]],Tariefgroepen[],3,FALSE)</f>
        <v>0</v>
      </c>
    </row>
    <row r="8" spans="1:13" x14ac:dyDescent="0.25">
      <c r="A8" s="25" t="s">
        <v>31</v>
      </c>
      <c r="B8" s="25" t="s">
        <v>32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5">
        <f>Voorbereiding[[#This Row],[A.]]*VLOOKUP(Voorbereiding[[#Headers],[A.]],Tariefgroepen[],3,FALSE)+Voorbereiding[[#This Row],[B.]]*VLOOKUP(Voorbereiding[[#Headers],[B.]],Tariefgroepen[],3,FALSE)+Voorbereiding[[#This Row],[C.]]*VLOOKUP(Voorbereiding[[#Headers],[C.]],Tariefgroepen[],3,FALSE)+Voorbereiding[[#This Row],[D.]]*VLOOKUP(Voorbereiding[[#Headers],[D.]],Tariefgroepen[],3,FALSE)+Voorbereiding[[#This Row],[E.]]*VLOOKUP(Voorbereiding[[#Headers],[E.]],Tariefgroepen[],3,FALSE)+Voorbereiding[[#This Row],[F.]]*VLOOKUP(Voorbereiding[[#Headers],[F.]],Tariefgroepen[],3,FALSE)+Voorbereiding[[#This Row],[G.]]*VLOOKUP(Voorbereiding[[#Headers],[G.]],Tariefgroepen[],3,FALSE)+Voorbereiding[[#This Row],[H.]]*VLOOKUP(Voorbereiding[[#Headers],[H.]],Tariefgroepen[],3,FALSE)+Voorbereiding[[#This Row],[I.]]*VLOOKUP(Voorbereiding[[#Headers],[I.]],Tariefgroepen[],3,FALSE)+Voorbereiding[[#This Row],[J.]]*VLOOKUP(Voorbereiding[[#Headers],[J.]],Tariefgroepen[],3,FALSE)</f>
        <v>0</v>
      </c>
    </row>
    <row r="9" spans="1:13" x14ac:dyDescent="0.25">
      <c r="A9" s="25" t="s">
        <v>31</v>
      </c>
      <c r="B9" s="25" t="s">
        <v>32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5">
        <f>Voorbereiding[[#This Row],[A.]]*VLOOKUP(Voorbereiding[[#Headers],[A.]],Tariefgroepen[],3,FALSE)+Voorbereiding[[#This Row],[B.]]*VLOOKUP(Voorbereiding[[#Headers],[B.]],Tariefgroepen[],3,FALSE)+Voorbereiding[[#This Row],[C.]]*VLOOKUP(Voorbereiding[[#Headers],[C.]],Tariefgroepen[],3,FALSE)+Voorbereiding[[#This Row],[D.]]*VLOOKUP(Voorbereiding[[#Headers],[D.]],Tariefgroepen[],3,FALSE)+Voorbereiding[[#This Row],[E.]]*VLOOKUP(Voorbereiding[[#Headers],[E.]],Tariefgroepen[],3,FALSE)+Voorbereiding[[#This Row],[F.]]*VLOOKUP(Voorbereiding[[#Headers],[F.]],Tariefgroepen[],3,FALSE)+Voorbereiding[[#This Row],[G.]]*VLOOKUP(Voorbereiding[[#Headers],[G.]],Tariefgroepen[],3,FALSE)+Voorbereiding[[#This Row],[H.]]*VLOOKUP(Voorbereiding[[#Headers],[H.]],Tariefgroepen[],3,FALSE)+Voorbereiding[[#This Row],[I.]]*VLOOKUP(Voorbereiding[[#Headers],[I.]],Tariefgroepen[],3,FALSE)+Voorbereiding[[#This Row],[J.]]*VLOOKUP(Voorbereiding[[#Headers],[J.]],Tariefgroepen[],3,FALSE)</f>
        <v>0</v>
      </c>
    </row>
    <row r="10" spans="1:13" x14ac:dyDescent="0.25">
      <c r="A10" s="25" t="s">
        <v>31</v>
      </c>
      <c r="B10" s="25" t="s">
        <v>32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5">
        <f>Voorbereiding[[#This Row],[A.]]*VLOOKUP(Voorbereiding[[#Headers],[A.]],Tariefgroepen[],3,FALSE)+Voorbereiding[[#This Row],[B.]]*VLOOKUP(Voorbereiding[[#Headers],[B.]],Tariefgroepen[],3,FALSE)+Voorbereiding[[#This Row],[C.]]*VLOOKUP(Voorbereiding[[#Headers],[C.]],Tariefgroepen[],3,FALSE)+Voorbereiding[[#This Row],[D.]]*VLOOKUP(Voorbereiding[[#Headers],[D.]],Tariefgroepen[],3,FALSE)+Voorbereiding[[#This Row],[E.]]*VLOOKUP(Voorbereiding[[#Headers],[E.]],Tariefgroepen[],3,FALSE)+Voorbereiding[[#This Row],[F.]]*VLOOKUP(Voorbereiding[[#Headers],[F.]],Tariefgroepen[],3,FALSE)+Voorbereiding[[#This Row],[G.]]*VLOOKUP(Voorbereiding[[#Headers],[G.]],Tariefgroepen[],3,FALSE)+Voorbereiding[[#This Row],[H.]]*VLOOKUP(Voorbereiding[[#Headers],[H.]],Tariefgroepen[],3,FALSE)+Voorbereiding[[#This Row],[I.]]*VLOOKUP(Voorbereiding[[#Headers],[I.]],Tariefgroepen[],3,FALSE)+Voorbereiding[[#This Row],[J.]]*VLOOKUP(Voorbereiding[[#Headers],[J.]],Tariefgroepen[],3,FALSE)</f>
        <v>0</v>
      </c>
    </row>
    <row r="11" spans="1:13" x14ac:dyDescent="0.25">
      <c r="A11" s="25" t="s">
        <v>31</v>
      </c>
      <c r="B11" s="25" t="s">
        <v>32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5">
        <f>Voorbereiding[[#This Row],[A.]]*VLOOKUP(Voorbereiding[[#Headers],[A.]],Tariefgroepen[],3,FALSE)+Voorbereiding[[#This Row],[B.]]*VLOOKUP(Voorbereiding[[#Headers],[B.]],Tariefgroepen[],3,FALSE)+Voorbereiding[[#This Row],[C.]]*VLOOKUP(Voorbereiding[[#Headers],[C.]],Tariefgroepen[],3,FALSE)+Voorbereiding[[#This Row],[D.]]*VLOOKUP(Voorbereiding[[#Headers],[D.]],Tariefgroepen[],3,FALSE)+Voorbereiding[[#This Row],[E.]]*VLOOKUP(Voorbereiding[[#Headers],[E.]],Tariefgroepen[],3,FALSE)+Voorbereiding[[#This Row],[F.]]*VLOOKUP(Voorbereiding[[#Headers],[F.]],Tariefgroepen[],3,FALSE)+Voorbereiding[[#This Row],[G.]]*VLOOKUP(Voorbereiding[[#Headers],[G.]],Tariefgroepen[],3,FALSE)+Voorbereiding[[#This Row],[H.]]*VLOOKUP(Voorbereiding[[#Headers],[H.]],Tariefgroepen[],3,FALSE)+Voorbereiding[[#This Row],[I.]]*VLOOKUP(Voorbereiding[[#Headers],[I.]],Tariefgroepen[],3,FALSE)+Voorbereiding[[#This Row],[J.]]*VLOOKUP(Voorbereiding[[#Headers],[J.]],Tariefgroepen[],3,FALSE)</f>
        <v>0</v>
      </c>
    </row>
    <row r="12" spans="1:13" x14ac:dyDescent="0.25">
      <c r="A12" s="25" t="s">
        <v>31</v>
      </c>
      <c r="B12" s="25" t="s">
        <v>32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5">
        <f>Voorbereiding[[#This Row],[A.]]*VLOOKUP(Voorbereiding[[#Headers],[A.]],Tariefgroepen[],3,FALSE)+Voorbereiding[[#This Row],[B.]]*VLOOKUP(Voorbereiding[[#Headers],[B.]],Tariefgroepen[],3,FALSE)+Voorbereiding[[#This Row],[C.]]*VLOOKUP(Voorbereiding[[#Headers],[C.]],Tariefgroepen[],3,FALSE)+Voorbereiding[[#This Row],[D.]]*VLOOKUP(Voorbereiding[[#Headers],[D.]],Tariefgroepen[],3,FALSE)+Voorbereiding[[#This Row],[E.]]*VLOOKUP(Voorbereiding[[#Headers],[E.]],Tariefgroepen[],3,FALSE)+Voorbereiding[[#This Row],[F.]]*VLOOKUP(Voorbereiding[[#Headers],[F.]],Tariefgroepen[],3,FALSE)+Voorbereiding[[#This Row],[G.]]*VLOOKUP(Voorbereiding[[#Headers],[G.]],Tariefgroepen[],3,FALSE)+Voorbereiding[[#This Row],[H.]]*VLOOKUP(Voorbereiding[[#Headers],[H.]],Tariefgroepen[],3,FALSE)+Voorbereiding[[#This Row],[I.]]*VLOOKUP(Voorbereiding[[#Headers],[I.]],Tariefgroepen[],3,FALSE)+Voorbereiding[[#This Row],[J.]]*VLOOKUP(Voorbereiding[[#Headers],[J.]],Tariefgroepen[],3,FALSE)</f>
        <v>0</v>
      </c>
    </row>
    <row r="13" spans="1:13" x14ac:dyDescent="0.25">
      <c r="A13" s="25" t="s">
        <v>31</v>
      </c>
      <c r="B13" s="25" t="s">
        <v>32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5">
        <f>Voorbereiding[[#This Row],[A.]]*VLOOKUP(Voorbereiding[[#Headers],[A.]],Tariefgroepen[],3,FALSE)+Voorbereiding[[#This Row],[B.]]*VLOOKUP(Voorbereiding[[#Headers],[B.]],Tariefgroepen[],3,FALSE)+Voorbereiding[[#This Row],[C.]]*VLOOKUP(Voorbereiding[[#Headers],[C.]],Tariefgroepen[],3,FALSE)+Voorbereiding[[#This Row],[D.]]*VLOOKUP(Voorbereiding[[#Headers],[D.]],Tariefgroepen[],3,FALSE)+Voorbereiding[[#This Row],[E.]]*VLOOKUP(Voorbereiding[[#Headers],[E.]],Tariefgroepen[],3,FALSE)+Voorbereiding[[#This Row],[F.]]*VLOOKUP(Voorbereiding[[#Headers],[F.]],Tariefgroepen[],3,FALSE)+Voorbereiding[[#This Row],[G.]]*VLOOKUP(Voorbereiding[[#Headers],[G.]],Tariefgroepen[],3,FALSE)+Voorbereiding[[#This Row],[H.]]*VLOOKUP(Voorbereiding[[#Headers],[H.]],Tariefgroepen[],3,FALSE)+Voorbereiding[[#This Row],[I.]]*VLOOKUP(Voorbereiding[[#Headers],[I.]],Tariefgroepen[],3,FALSE)+Voorbereiding[[#This Row],[J.]]*VLOOKUP(Voorbereiding[[#Headers],[J.]],Tariefgroepen[],3,FALSE)</f>
        <v>0</v>
      </c>
    </row>
    <row r="14" spans="1:13" x14ac:dyDescent="0.25">
      <c r="A14" s="25" t="s">
        <v>31</v>
      </c>
      <c r="B14" s="25" t="s">
        <v>32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5">
        <f>Voorbereiding[[#This Row],[A.]]*VLOOKUP(Voorbereiding[[#Headers],[A.]],Tariefgroepen[],3,FALSE)+Voorbereiding[[#This Row],[B.]]*VLOOKUP(Voorbereiding[[#Headers],[B.]],Tariefgroepen[],3,FALSE)+Voorbereiding[[#This Row],[C.]]*VLOOKUP(Voorbereiding[[#Headers],[C.]],Tariefgroepen[],3,FALSE)+Voorbereiding[[#This Row],[D.]]*VLOOKUP(Voorbereiding[[#Headers],[D.]],Tariefgroepen[],3,FALSE)+Voorbereiding[[#This Row],[E.]]*VLOOKUP(Voorbereiding[[#Headers],[E.]],Tariefgroepen[],3,FALSE)+Voorbereiding[[#This Row],[F.]]*VLOOKUP(Voorbereiding[[#Headers],[F.]],Tariefgroepen[],3,FALSE)+Voorbereiding[[#This Row],[G.]]*VLOOKUP(Voorbereiding[[#Headers],[G.]],Tariefgroepen[],3,FALSE)+Voorbereiding[[#This Row],[H.]]*VLOOKUP(Voorbereiding[[#Headers],[H.]],Tariefgroepen[],3,FALSE)+Voorbereiding[[#This Row],[I.]]*VLOOKUP(Voorbereiding[[#Headers],[I.]],Tariefgroepen[],3,FALSE)+Voorbereiding[[#This Row],[J.]]*VLOOKUP(Voorbereiding[[#Headers],[J.]],Tariefgroepen[],3,FALSE)</f>
        <v>0</v>
      </c>
    </row>
    <row r="15" spans="1:13" x14ac:dyDescent="0.25">
      <c r="A15" s="25" t="s">
        <v>31</v>
      </c>
      <c r="B15" s="25" t="s">
        <v>32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5">
        <f>Voorbereiding[[#This Row],[A.]]*VLOOKUP(Voorbereiding[[#Headers],[A.]],Tariefgroepen[],3,FALSE)+Voorbereiding[[#This Row],[B.]]*VLOOKUP(Voorbereiding[[#Headers],[B.]],Tariefgroepen[],3,FALSE)+Voorbereiding[[#This Row],[C.]]*VLOOKUP(Voorbereiding[[#Headers],[C.]],Tariefgroepen[],3,FALSE)+Voorbereiding[[#This Row],[D.]]*VLOOKUP(Voorbereiding[[#Headers],[D.]],Tariefgroepen[],3,FALSE)+Voorbereiding[[#This Row],[E.]]*VLOOKUP(Voorbereiding[[#Headers],[E.]],Tariefgroepen[],3,FALSE)+Voorbereiding[[#This Row],[F.]]*VLOOKUP(Voorbereiding[[#Headers],[F.]],Tariefgroepen[],3,FALSE)+Voorbereiding[[#This Row],[G.]]*VLOOKUP(Voorbereiding[[#Headers],[G.]],Tariefgroepen[],3,FALSE)+Voorbereiding[[#This Row],[H.]]*VLOOKUP(Voorbereiding[[#Headers],[H.]],Tariefgroepen[],3,FALSE)+Voorbereiding[[#This Row],[I.]]*VLOOKUP(Voorbereiding[[#Headers],[I.]],Tariefgroepen[],3,FALSE)+Voorbereiding[[#This Row],[J.]]*VLOOKUP(Voorbereiding[[#Headers],[J.]],Tariefgroepen[],3,FALSE)</f>
        <v>0</v>
      </c>
    </row>
    <row r="16" spans="1:13" x14ac:dyDescent="0.25">
      <c r="A16" s="25" t="s">
        <v>31</v>
      </c>
      <c r="B16" s="25" t="s">
        <v>32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5">
        <f>Voorbereiding[[#This Row],[A.]]*VLOOKUP(Voorbereiding[[#Headers],[A.]],Tariefgroepen[],3,FALSE)+Voorbereiding[[#This Row],[B.]]*VLOOKUP(Voorbereiding[[#Headers],[B.]],Tariefgroepen[],3,FALSE)+Voorbereiding[[#This Row],[C.]]*VLOOKUP(Voorbereiding[[#Headers],[C.]],Tariefgroepen[],3,FALSE)+Voorbereiding[[#This Row],[D.]]*VLOOKUP(Voorbereiding[[#Headers],[D.]],Tariefgroepen[],3,FALSE)+Voorbereiding[[#This Row],[E.]]*VLOOKUP(Voorbereiding[[#Headers],[E.]],Tariefgroepen[],3,FALSE)+Voorbereiding[[#This Row],[F.]]*VLOOKUP(Voorbereiding[[#Headers],[F.]],Tariefgroepen[],3,FALSE)+Voorbereiding[[#This Row],[G.]]*VLOOKUP(Voorbereiding[[#Headers],[G.]],Tariefgroepen[],3,FALSE)+Voorbereiding[[#This Row],[H.]]*VLOOKUP(Voorbereiding[[#Headers],[H.]],Tariefgroepen[],3,FALSE)+Voorbereiding[[#This Row],[I.]]*VLOOKUP(Voorbereiding[[#Headers],[I.]],Tariefgroepen[],3,FALSE)+Voorbereiding[[#This Row],[J.]]*VLOOKUP(Voorbereiding[[#Headers],[J.]],Tariefgroepen[],3,FALSE)</f>
        <v>0</v>
      </c>
    </row>
    <row r="17" spans="1:13" x14ac:dyDescent="0.25">
      <c r="A17" s="25" t="s">
        <v>31</v>
      </c>
      <c r="B17" s="25" t="s">
        <v>32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5">
        <f>Voorbereiding[[#This Row],[A.]]*VLOOKUP(Voorbereiding[[#Headers],[A.]],Tariefgroepen[],3,FALSE)+Voorbereiding[[#This Row],[B.]]*VLOOKUP(Voorbereiding[[#Headers],[B.]],Tariefgroepen[],3,FALSE)+Voorbereiding[[#This Row],[C.]]*VLOOKUP(Voorbereiding[[#Headers],[C.]],Tariefgroepen[],3,FALSE)+Voorbereiding[[#This Row],[D.]]*VLOOKUP(Voorbereiding[[#Headers],[D.]],Tariefgroepen[],3,FALSE)+Voorbereiding[[#This Row],[E.]]*VLOOKUP(Voorbereiding[[#Headers],[E.]],Tariefgroepen[],3,FALSE)+Voorbereiding[[#This Row],[F.]]*VLOOKUP(Voorbereiding[[#Headers],[F.]],Tariefgroepen[],3,FALSE)+Voorbereiding[[#This Row],[G.]]*VLOOKUP(Voorbereiding[[#Headers],[G.]],Tariefgroepen[],3,FALSE)+Voorbereiding[[#This Row],[H.]]*VLOOKUP(Voorbereiding[[#Headers],[H.]],Tariefgroepen[],3,FALSE)+Voorbereiding[[#This Row],[I.]]*VLOOKUP(Voorbereiding[[#Headers],[I.]],Tariefgroepen[],3,FALSE)+Voorbereiding[[#This Row],[J.]]*VLOOKUP(Voorbereiding[[#Headers],[J.]],Tariefgroepen[],3,FALSE)</f>
        <v>0</v>
      </c>
    </row>
    <row r="18" spans="1:13" x14ac:dyDescent="0.25">
      <c r="A18" s="25" t="s">
        <v>31</v>
      </c>
      <c r="B18" s="25" t="s">
        <v>32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5">
        <f>Voorbereiding[[#This Row],[A.]]*VLOOKUP(Voorbereiding[[#Headers],[A.]],Tariefgroepen[],3,FALSE)+Voorbereiding[[#This Row],[B.]]*VLOOKUP(Voorbereiding[[#Headers],[B.]],Tariefgroepen[],3,FALSE)+Voorbereiding[[#This Row],[C.]]*VLOOKUP(Voorbereiding[[#Headers],[C.]],Tariefgroepen[],3,FALSE)+Voorbereiding[[#This Row],[D.]]*VLOOKUP(Voorbereiding[[#Headers],[D.]],Tariefgroepen[],3,FALSE)+Voorbereiding[[#This Row],[E.]]*VLOOKUP(Voorbereiding[[#Headers],[E.]],Tariefgroepen[],3,FALSE)+Voorbereiding[[#This Row],[F.]]*VLOOKUP(Voorbereiding[[#Headers],[F.]],Tariefgroepen[],3,FALSE)+Voorbereiding[[#This Row],[G.]]*VLOOKUP(Voorbereiding[[#Headers],[G.]],Tariefgroepen[],3,FALSE)+Voorbereiding[[#This Row],[H.]]*VLOOKUP(Voorbereiding[[#Headers],[H.]],Tariefgroepen[],3,FALSE)+Voorbereiding[[#This Row],[I.]]*VLOOKUP(Voorbereiding[[#Headers],[I.]],Tariefgroepen[],3,FALSE)+Voorbereiding[[#This Row],[J.]]*VLOOKUP(Voorbereiding[[#Headers],[J.]],Tariefgroepen[],3,FALSE)</f>
        <v>0</v>
      </c>
    </row>
    <row r="19" spans="1:13" x14ac:dyDescent="0.25">
      <c r="C19" s="18"/>
      <c r="D19" s="18"/>
      <c r="E19" s="18"/>
      <c r="F19" s="18"/>
      <c r="G19" s="18"/>
      <c r="H19" s="18"/>
      <c r="I19" s="18"/>
      <c r="J19" s="18"/>
      <c r="K19" s="18"/>
      <c r="L19" s="18"/>
    </row>
    <row r="20" spans="1:13" x14ac:dyDescent="0.25">
      <c r="B20" s="11" t="s">
        <v>23</v>
      </c>
      <c r="C20" s="19">
        <f>SUM(Voorbereiding[A.])</f>
        <v>0</v>
      </c>
      <c r="D20" s="19">
        <f>SUM(Voorbereiding[B.])</f>
        <v>0</v>
      </c>
      <c r="E20" s="19">
        <f>SUM(Voorbereiding[C.])</f>
        <v>0</v>
      </c>
      <c r="F20" s="19">
        <f>SUM(Voorbereiding[D.])</f>
        <v>0</v>
      </c>
      <c r="G20" s="19">
        <f>SUM(Voorbereiding[E.])</f>
        <v>0</v>
      </c>
      <c r="H20" s="19">
        <f>SUM(Voorbereiding[F.])</f>
        <v>0</v>
      </c>
      <c r="I20" s="19">
        <f>SUM(Voorbereiding[G.])</f>
        <v>0</v>
      </c>
      <c r="J20" s="19">
        <f>SUM(Voorbereiding[H.])</f>
        <v>0</v>
      </c>
      <c r="K20" s="19">
        <f>SUM(Voorbereiding[I.])</f>
        <v>0</v>
      </c>
      <c r="L20" s="19">
        <f>SUM(Voorbereiding[J.])</f>
        <v>0</v>
      </c>
    </row>
    <row r="22" spans="1:13" x14ac:dyDescent="0.25">
      <c r="L22" s="11" t="s">
        <v>43</v>
      </c>
      <c r="M22" s="15">
        <f>SUM(M3:M18)</f>
        <v>0</v>
      </c>
    </row>
  </sheetData>
  <sheetProtection algorithmName="SHA-512" hashValue="1sF2APsCiXuzVX00zPosaqjm588uKrO+DOrMoDFZoeO8f/vmvT9Ptj83h+rLxOfPsRkZ4F6EjxSyJAcLmQGYow==" saltValue="fiww2ftGx8sAaqryEoyu5g==" spinCount="100000" sheet="1" objects="1" scenarios="1"/>
  <dataValidations count="1">
    <dataValidation type="decimal" operator="greaterThan" allowBlank="1" showInputMessage="1" showErrorMessage="1" sqref="C3:L18" xr:uid="{A47C2618-2453-4BE0-906C-8B04649E44E5}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76418-58A3-4F0A-A0A9-F788328E7772}">
  <sheetPr>
    <tabColor theme="5" tint="0.59999389629810485"/>
  </sheetPr>
  <dimension ref="A1:M36"/>
  <sheetViews>
    <sheetView zoomScaleNormal="100" workbookViewId="0">
      <selection activeCell="B3" sqref="B3"/>
    </sheetView>
  </sheetViews>
  <sheetFormatPr defaultRowHeight="15" x14ac:dyDescent="0.25"/>
  <cols>
    <col min="1" max="1" width="13.7109375" customWidth="1"/>
    <col min="2" max="2" width="60.7109375" customWidth="1"/>
    <col min="3" max="12" width="6.7109375" customWidth="1"/>
    <col min="13" max="13" width="20.7109375" customWidth="1"/>
  </cols>
  <sheetData>
    <row r="1" spans="1:13" ht="120" customHeight="1" x14ac:dyDescent="0.25">
      <c r="A1" s="3"/>
      <c r="B1" s="11"/>
      <c r="C1" s="13" t="str">
        <f>VLOOKUP(SO[[#Headers],[A.]],Tariefgroepen[],2,FALSE)</f>
        <v>&lt;&lt;functienaam&gt;&gt;, &lt;&lt;functienaam&gt;&gt;, &lt;&lt;functienaam&gt;&gt;</v>
      </c>
      <c r="D1" s="13" t="str">
        <f>VLOOKUP(SO[[#Headers],[B.]],Tariefgroepen[],2,FALSE)</f>
        <v>&lt;&lt;functienaam&gt;&gt;, &lt;&lt;functienaam&gt;&gt;, &lt;&lt;functienaam&gt;&gt;</v>
      </c>
      <c r="E1" s="13" t="str">
        <f>VLOOKUP(SO[[#Headers],[C.]],Tariefgroepen[],2,FALSE)</f>
        <v>&lt;&lt;functienaam&gt;&gt;, &lt;&lt;functienaam&gt;&gt;, &lt;&lt;functienaam&gt;&gt;</v>
      </c>
      <c r="F1" s="13" t="str">
        <f>VLOOKUP(SO[[#Headers],[D.]],Tariefgroepen[],2,FALSE)</f>
        <v>&lt;&lt;functienaam&gt;&gt;, &lt;&lt;functienaam&gt;&gt;, &lt;&lt;functienaam&gt;&gt;</v>
      </c>
      <c r="G1" s="13" t="str">
        <f>VLOOKUP(SO[[#Headers],[E.]],Tariefgroepen[],2,FALSE)</f>
        <v>&lt;&lt;functienaam&gt;&gt;, &lt;&lt;functienaam&gt;&gt;, &lt;&lt;functienaam&gt;&gt;</v>
      </c>
      <c r="H1" s="13" t="str">
        <f>VLOOKUP(SO[[#Headers],[F.]],Tariefgroepen[],2,FALSE)</f>
        <v>&lt;&lt;functienaam&gt;&gt;, &lt;&lt;functienaam&gt;&gt;, &lt;&lt;functienaam&gt;&gt;</v>
      </c>
      <c r="I1" s="13" t="str">
        <f>VLOOKUP(SO[[#Headers],[G.]],Tariefgroepen[],2,FALSE)</f>
        <v>&lt;&lt;functienaam&gt;&gt;, &lt;&lt;functienaam&gt;&gt;, &lt;&lt;functienaam&gt;&gt;</v>
      </c>
      <c r="J1" s="13" t="str">
        <f>VLOOKUP(SO[[#Headers],[H.]],Tariefgroepen[],2,FALSE)</f>
        <v>&lt;&lt;functienaam&gt;&gt;, &lt;&lt;functienaam&gt;&gt;, &lt;&lt;functienaam&gt;&gt;</v>
      </c>
      <c r="K1" s="13" t="str">
        <f>VLOOKUP(SO[[#Headers],[I.]],Tariefgroepen[],2,FALSE)</f>
        <v>&lt;&lt;functienaam&gt;&gt;, &lt;&lt;functienaam&gt;&gt;, &lt;&lt;functienaam&gt;&gt;</v>
      </c>
      <c r="L1" s="13" t="str">
        <f>VLOOKUP(SO[[#Headers],[J.]],Tariefgroepen[],2,FALSE)</f>
        <v>&lt;&lt;functienaam&gt;&gt;, &lt;&lt;functienaam&gt;&gt;, &lt;&lt;functienaam&gt;&gt;</v>
      </c>
    </row>
    <row r="2" spans="1:13" x14ac:dyDescent="0.25">
      <c r="A2" s="4" t="s">
        <v>30</v>
      </c>
      <c r="B2" s="11" t="s">
        <v>29</v>
      </c>
      <c r="C2" s="12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2" t="s">
        <v>13</v>
      </c>
      <c r="L2" s="12" t="s">
        <v>21</v>
      </c>
      <c r="M2" s="14" t="s">
        <v>24</v>
      </c>
    </row>
    <row r="3" spans="1:13" x14ac:dyDescent="0.25">
      <c r="A3" s="25" t="s">
        <v>31</v>
      </c>
      <c r="B3" s="25" t="s">
        <v>32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5">
        <f>SO[[#This Row],[A.]]*VLOOKUP(SO[[#Headers],[A.]],Tariefgroepen[],3,FALSE)+SO[[#This Row],[B.]]*VLOOKUP(SO[[#Headers],[B.]],Tariefgroepen[],3,FALSE)+SO[[#This Row],[C.]]*VLOOKUP(SO[[#Headers],[C.]],Tariefgroepen[],3,FALSE)+SO[[#This Row],[D.]]*VLOOKUP(SO[[#Headers],[D.]],Tariefgroepen[],3,FALSE)+SO[[#This Row],[E.]]*VLOOKUP(SO[[#Headers],[E.]],Tariefgroepen[],3,FALSE)+SO[[#This Row],[F.]]*VLOOKUP(SO[[#Headers],[F.]],Tariefgroepen[],3,FALSE)+SO[[#This Row],[G.]]*VLOOKUP(SO[[#Headers],[G.]],Tariefgroepen[],3,FALSE)+SO[[#This Row],[H.]]*VLOOKUP(SO[[#Headers],[H.]],Tariefgroepen[],3,FALSE)+SO[[#This Row],[I.]]*VLOOKUP(SO[[#Headers],[I.]],Tariefgroepen[],3,FALSE)+SO[[#This Row],[J.]]*VLOOKUP(SO[[#Headers],[J.]],Tariefgroepen[],3,FALSE)</f>
        <v>0</v>
      </c>
    </row>
    <row r="4" spans="1:13" x14ac:dyDescent="0.25">
      <c r="A4" s="25" t="s">
        <v>31</v>
      </c>
      <c r="B4" s="25" t="s">
        <v>32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5">
        <f>SO[[#This Row],[A.]]*VLOOKUP(SO[[#Headers],[A.]],Tariefgroepen[],3,FALSE)+SO[[#This Row],[B.]]*VLOOKUP(SO[[#Headers],[B.]],Tariefgroepen[],3,FALSE)+SO[[#This Row],[C.]]*VLOOKUP(SO[[#Headers],[C.]],Tariefgroepen[],3,FALSE)+SO[[#This Row],[D.]]*VLOOKUP(SO[[#Headers],[D.]],Tariefgroepen[],3,FALSE)+SO[[#This Row],[E.]]*VLOOKUP(SO[[#Headers],[E.]],Tariefgroepen[],3,FALSE)+SO[[#This Row],[F.]]*VLOOKUP(SO[[#Headers],[F.]],Tariefgroepen[],3,FALSE)+SO[[#This Row],[G.]]*VLOOKUP(SO[[#Headers],[G.]],Tariefgroepen[],3,FALSE)+SO[[#This Row],[H.]]*VLOOKUP(SO[[#Headers],[H.]],Tariefgroepen[],3,FALSE)+SO[[#This Row],[I.]]*VLOOKUP(SO[[#Headers],[I.]],Tariefgroepen[],3,FALSE)+SO[[#This Row],[J.]]*VLOOKUP(SO[[#Headers],[J.]],Tariefgroepen[],3,FALSE)</f>
        <v>0</v>
      </c>
    </row>
    <row r="5" spans="1:13" x14ac:dyDescent="0.25">
      <c r="A5" s="25" t="s">
        <v>31</v>
      </c>
      <c r="B5" s="25" t="s">
        <v>32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5">
        <f>SO[[#This Row],[A.]]*VLOOKUP(SO[[#Headers],[A.]],Tariefgroepen[],3,FALSE)+SO[[#This Row],[B.]]*VLOOKUP(SO[[#Headers],[B.]],Tariefgroepen[],3,FALSE)+SO[[#This Row],[C.]]*VLOOKUP(SO[[#Headers],[C.]],Tariefgroepen[],3,FALSE)+SO[[#This Row],[D.]]*VLOOKUP(SO[[#Headers],[D.]],Tariefgroepen[],3,FALSE)+SO[[#This Row],[E.]]*VLOOKUP(SO[[#Headers],[E.]],Tariefgroepen[],3,FALSE)+SO[[#This Row],[F.]]*VLOOKUP(SO[[#Headers],[F.]],Tariefgroepen[],3,FALSE)+SO[[#This Row],[G.]]*VLOOKUP(SO[[#Headers],[G.]],Tariefgroepen[],3,FALSE)+SO[[#This Row],[H.]]*VLOOKUP(SO[[#Headers],[H.]],Tariefgroepen[],3,FALSE)+SO[[#This Row],[I.]]*VLOOKUP(SO[[#Headers],[I.]],Tariefgroepen[],3,FALSE)+SO[[#This Row],[J.]]*VLOOKUP(SO[[#Headers],[J.]],Tariefgroepen[],3,FALSE)</f>
        <v>0</v>
      </c>
    </row>
    <row r="6" spans="1:13" x14ac:dyDescent="0.25">
      <c r="A6" s="25" t="s">
        <v>31</v>
      </c>
      <c r="B6" s="25" t="s">
        <v>32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5">
        <f>SO[[#This Row],[A.]]*VLOOKUP(SO[[#Headers],[A.]],Tariefgroepen[],3,FALSE)+SO[[#This Row],[B.]]*VLOOKUP(SO[[#Headers],[B.]],Tariefgroepen[],3,FALSE)+SO[[#This Row],[C.]]*VLOOKUP(SO[[#Headers],[C.]],Tariefgroepen[],3,FALSE)+SO[[#This Row],[D.]]*VLOOKUP(SO[[#Headers],[D.]],Tariefgroepen[],3,FALSE)+SO[[#This Row],[E.]]*VLOOKUP(SO[[#Headers],[E.]],Tariefgroepen[],3,FALSE)+SO[[#This Row],[F.]]*VLOOKUP(SO[[#Headers],[F.]],Tariefgroepen[],3,FALSE)+SO[[#This Row],[G.]]*VLOOKUP(SO[[#Headers],[G.]],Tariefgroepen[],3,FALSE)+SO[[#This Row],[H.]]*VLOOKUP(SO[[#Headers],[H.]],Tariefgroepen[],3,FALSE)+SO[[#This Row],[I.]]*VLOOKUP(SO[[#Headers],[I.]],Tariefgroepen[],3,FALSE)+SO[[#This Row],[J.]]*VLOOKUP(SO[[#Headers],[J.]],Tariefgroepen[],3,FALSE)</f>
        <v>0</v>
      </c>
    </row>
    <row r="7" spans="1:13" x14ac:dyDescent="0.25">
      <c r="A7" s="25" t="s">
        <v>31</v>
      </c>
      <c r="B7" s="25" t="s">
        <v>32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5">
        <f>SO[[#This Row],[A.]]*VLOOKUP(SO[[#Headers],[A.]],Tariefgroepen[],3,FALSE)+SO[[#This Row],[B.]]*VLOOKUP(SO[[#Headers],[B.]],Tariefgroepen[],3,FALSE)+SO[[#This Row],[C.]]*VLOOKUP(SO[[#Headers],[C.]],Tariefgroepen[],3,FALSE)+SO[[#This Row],[D.]]*VLOOKUP(SO[[#Headers],[D.]],Tariefgroepen[],3,FALSE)+SO[[#This Row],[E.]]*VLOOKUP(SO[[#Headers],[E.]],Tariefgroepen[],3,FALSE)+SO[[#This Row],[F.]]*VLOOKUP(SO[[#Headers],[F.]],Tariefgroepen[],3,FALSE)+SO[[#This Row],[G.]]*VLOOKUP(SO[[#Headers],[G.]],Tariefgroepen[],3,FALSE)+SO[[#This Row],[H.]]*VLOOKUP(SO[[#Headers],[H.]],Tariefgroepen[],3,FALSE)+SO[[#This Row],[I.]]*VLOOKUP(SO[[#Headers],[I.]],Tariefgroepen[],3,FALSE)+SO[[#This Row],[J.]]*VLOOKUP(SO[[#Headers],[J.]],Tariefgroepen[],3,FALSE)</f>
        <v>0</v>
      </c>
    </row>
    <row r="8" spans="1:13" x14ac:dyDescent="0.25">
      <c r="A8" s="25" t="s">
        <v>31</v>
      </c>
      <c r="B8" s="25" t="s">
        <v>32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5">
        <f>SO[[#This Row],[A.]]*VLOOKUP(SO[[#Headers],[A.]],Tariefgroepen[],3,FALSE)+SO[[#This Row],[B.]]*VLOOKUP(SO[[#Headers],[B.]],Tariefgroepen[],3,FALSE)+SO[[#This Row],[C.]]*VLOOKUP(SO[[#Headers],[C.]],Tariefgroepen[],3,FALSE)+SO[[#This Row],[D.]]*VLOOKUP(SO[[#Headers],[D.]],Tariefgroepen[],3,FALSE)+SO[[#This Row],[E.]]*VLOOKUP(SO[[#Headers],[E.]],Tariefgroepen[],3,FALSE)+SO[[#This Row],[F.]]*VLOOKUP(SO[[#Headers],[F.]],Tariefgroepen[],3,FALSE)+SO[[#This Row],[G.]]*VLOOKUP(SO[[#Headers],[G.]],Tariefgroepen[],3,FALSE)+SO[[#This Row],[H.]]*VLOOKUP(SO[[#Headers],[H.]],Tariefgroepen[],3,FALSE)+SO[[#This Row],[I.]]*VLOOKUP(SO[[#Headers],[I.]],Tariefgroepen[],3,FALSE)+SO[[#This Row],[J.]]*VLOOKUP(SO[[#Headers],[J.]],Tariefgroepen[],3,FALSE)</f>
        <v>0</v>
      </c>
    </row>
    <row r="9" spans="1:13" x14ac:dyDescent="0.25">
      <c r="A9" s="25" t="s">
        <v>31</v>
      </c>
      <c r="B9" s="25" t="s">
        <v>32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5">
        <f>SO[[#This Row],[A.]]*VLOOKUP(SO[[#Headers],[A.]],Tariefgroepen[],3,FALSE)+SO[[#This Row],[B.]]*VLOOKUP(SO[[#Headers],[B.]],Tariefgroepen[],3,FALSE)+SO[[#This Row],[C.]]*VLOOKUP(SO[[#Headers],[C.]],Tariefgroepen[],3,FALSE)+SO[[#This Row],[D.]]*VLOOKUP(SO[[#Headers],[D.]],Tariefgroepen[],3,FALSE)+SO[[#This Row],[E.]]*VLOOKUP(SO[[#Headers],[E.]],Tariefgroepen[],3,FALSE)+SO[[#This Row],[F.]]*VLOOKUP(SO[[#Headers],[F.]],Tariefgroepen[],3,FALSE)+SO[[#This Row],[G.]]*VLOOKUP(SO[[#Headers],[G.]],Tariefgroepen[],3,FALSE)+SO[[#This Row],[H.]]*VLOOKUP(SO[[#Headers],[H.]],Tariefgroepen[],3,FALSE)+SO[[#This Row],[I.]]*VLOOKUP(SO[[#Headers],[I.]],Tariefgroepen[],3,FALSE)+SO[[#This Row],[J.]]*VLOOKUP(SO[[#Headers],[J.]],Tariefgroepen[],3,FALSE)</f>
        <v>0</v>
      </c>
    </row>
    <row r="10" spans="1:13" x14ac:dyDescent="0.25">
      <c r="A10" s="25" t="s">
        <v>31</v>
      </c>
      <c r="B10" s="25" t="s">
        <v>32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5">
        <f>SO[[#This Row],[A.]]*VLOOKUP(SO[[#Headers],[A.]],Tariefgroepen[],3,FALSE)+SO[[#This Row],[B.]]*VLOOKUP(SO[[#Headers],[B.]],Tariefgroepen[],3,FALSE)+SO[[#This Row],[C.]]*VLOOKUP(SO[[#Headers],[C.]],Tariefgroepen[],3,FALSE)+SO[[#This Row],[D.]]*VLOOKUP(SO[[#Headers],[D.]],Tariefgroepen[],3,FALSE)+SO[[#This Row],[E.]]*VLOOKUP(SO[[#Headers],[E.]],Tariefgroepen[],3,FALSE)+SO[[#This Row],[F.]]*VLOOKUP(SO[[#Headers],[F.]],Tariefgroepen[],3,FALSE)+SO[[#This Row],[G.]]*VLOOKUP(SO[[#Headers],[G.]],Tariefgroepen[],3,FALSE)+SO[[#This Row],[H.]]*VLOOKUP(SO[[#Headers],[H.]],Tariefgroepen[],3,FALSE)+SO[[#This Row],[I.]]*VLOOKUP(SO[[#Headers],[I.]],Tariefgroepen[],3,FALSE)+SO[[#This Row],[J.]]*VLOOKUP(SO[[#Headers],[J.]],Tariefgroepen[],3,FALSE)</f>
        <v>0</v>
      </c>
    </row>
    <row r="11" spans="1:13" x14ac:dyDescent="0.25">
      <c r="A11" s="25" t="s">
        <v>31</v>
      </c>
      <c r="B11" s="25" t="s">
        <v>32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5">
        <f>SO[[#This Row],[A.]]*VLOOKUP(SO[[#Headers],[A.]],Tariefgroepen[],3,FALSE)+SO[[#This Row],[B.]]*VLOOKUP(SO[[#Headers],[B.]],Tariefgroepen[],3,FALSE)+SO[[#This Row],[C.]]*VLOOKUP(SO[[#Headers],[C.]],Tariefgroepen[],3,FALSE)+SO[[#This Row],[D.]]*VLOOKUP(SO[[#Headers],[D.]],Tariefgroepen[],3,FALSE)+SO[[#This Row],[E.]]*VLOOKUP(SO[[#Headers],[E.]],Tariefgroepen[],3,FALSE)+SO[[#This Row],[F.]]*VLOOKUP(SO[[#Headers],[F.]],Tariefgroepen[],3,FALSE)+SO[[#This Row],[G.]]*VLOOKUP(SO[[#Headers],[G.]],Tariefgroepen[],3,FALSE)+SO[[#This Row],[H.]]*VLOOKUP(SO[[#Headers],[H.]],Tariefgroepen[],3,FALSE)+SO[[#This Row],[I.]]*VLOOKUP(SO[[#Headers],[I.]],Tariefgroepen[],3,FALSE)+SO[[#This Row],[J.]]*VLOOKUP(SO[[#Headers],[J.]],Tariefgroepen[],3,FALSE)</f>
        <v>0</v>
      </c>
    </row>
    <row r="12" spans="1:13" x14ac:dyDescent="0.25">
      <c r="A12" s="25" t="s">
        <v>31</v>
      </c>
      <c r="B12" s="25" t="s">
        <v>32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5">
        <f>SO[[#This Row],[A.]]*VLOOKUP(SO[[#Headers],[A.]],Tariefgroepen[],3,FALSE)+SO[[#This Row],[B.]]*VLOOKUP(SO[[#Headers],[B.]],Tariefgroepen[],3,FALSE)+SO[[#This Row],[C.]]*VLOOKUP(SO[[#Headers],[C.]],Tariefgroepen[],3,FALSE)+SO[[#This Row],[D.]]*VLOOKUP(SO[[#Headers],[D.]],Tariefgroepen[],3,FALSE)+SO[[#This Row],[E.]]*VLOOKUP(SO[[#Headers],[E.]],Tariefgroepen[],3,FALSE)+SO[[#This Row],[F.]]*VLOOKUP(SO[[#Headers],[F.]],Tariefgroepen[],3,FALSE)+SO[[#This Row],[G.]]*VLOOKUP(SO[[#Headers],[G.]],Tariefgroepen[],3,FALSE)+SO[[#This Row],[H.]]*VLOOKUP(SO[[#Headers],[H.]],Tariefgroepen[],3,FALSE)+SO[[#This Row],[I.]]*VLOOKUP(SO[[#Headers],[I.]],Tariefgroepen[],3,FALSE)+SO[[#This Row],[J.]]*VLOOKUP(SO[[#Headers],[J.]],Tariefgroepen[],3,FALSE)</f>
        <v>0</v>
      </c>
    </row>
    <row r="13" spans="1:13" x14ac:dyDescent="0.25">
      <c r="A13" s="25" t="s">
        <v>31</v>
      </c>
      <c r="B13" s="25" t="s">
        <v>32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5">
        <f>SO[[#This Row],[A.]]*VLOOKUP(SO[[#Headers],[A.]],Tariefgroepen[],3,FALSE)+SO[[#This Row],[B.]]*VLOOKUP(SO[[#Headers],[B.]],Tariefgroepen[],3,FALSE)+SO[[#This Row],[C.]]*VLOOKUP(SO[[#Headers],[C.]],Tariefgroepen[],3,FALSE)+SO[[#This Row],[D.]]*VLOOKUP(SO[[#Headers],[D.]],Tariefgroepen[],3,FALSE)+SO[[#This Row],[E.]]*VLOOKUP(SO[[#Headers],[E.]],Tariefgroepen[],3,FALSE)+SO[[#This Row],[F.]]*VLOOKUP(SO[[#Headers],[F.]],Tariefgroepen[],3,FALSE)+SO[[#This Row],[G.]]*VLOOKUP(SO[[#Headers],[G.]],Tariefgroepen[],3,FALSE)+SO[[#This Row],[H.]]*VLOOKUP(SO[[#Headers],[H.]],Tariefgroepen[],3,FALSE)+SO[[#This Row],[I.]]*VLOOKUP(SO[[#Headers],[I.]],Tariefgroepen[],3,FALSE)+SO[[#This Row],[J.]]*VLOOKUP(SO[[#Headers],[J.]],Tariefgroepen[],3,FALSE)</f>
        <v>0</v>
      </c>
    </row>
    <row r="14" spans="1:13" x14ac:dyDescent="0.25">
      <c r="A14" s="25" t="s">
        <v>31</v>
      </c>
      <c r="B14" s="25" t="s">
        <v>32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5">
        <f>SO[[#This Row],[A.]]*VLOOKUP(SO[[#Headers],[A.]],Tariefgroepen[],3,FALSE)+SO[[#This Row],[B.]]*VLOOKUP(SO[[#Headers],[B.]],Tariefgroepen[],3,FALSE)+SO[[#This Row],[C.]]*VLOOKUP(SO[[#Headers],[C.]],Tariefgroepen[],3,FALSE)+SO[[#This Row],[D.]]*VLOOKUP(SO[[#Headers],[D.]],Tariefgroepen[],3,FALSE)+SO[[#This Row],[E.]]*VLOOKUP(SO[[#Headers],[E.]],Tariefgroepen[],3,FALSE)+SO[[#This Row],[F.]]*VLOOKUP(SO[[#Headers],[F.]],Tariefgroepen[],3,FALSE)+SO[[#This Row],[G.]]*VLOOKUP(SO[[#Headers],[G.]],Tariefgroepen[],3,FALSE)+SO[[#This Row],[H.]]*VLOOKUP(SO[[#Headers],[H.]],Tariefgroepen[],3,FALSE)+SO[[#This Row],[I.]]*VLOOKUP(SO[[#Headers],[I.]],Tariefgroepen[],3,FALSE)+SO[[#This Row],[J.]]*VLOOKUP(SO[[#Headers],[J.]],Tariefgroepen[],3,FALSE)</f>
        <v>0</v>
      </c>
    </row>
    <row r="15" spans="1:13" x14ac:dyDescent="0.25">
      <c r="A15" s="25" t="s">
        <v>31</v>
      </c>
      <c r="B15" s="25" t="s">
        <v>32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5">
        <f>SO[[#This Row],[A.]]*VLOOKUP(SO[[#Headers],[A.]],Tariefgroepen[],3,FALSE)+SO[[#This Row],[B.]]*VLOOKUP(SO[[#Headers],[B.]],Tariefgroepen[],3,FALSE)+SO[[#This Row],[C.]]*VLOOKUP(SO[[#Headers],[C.]],Tariefgroepen[],3,FALSE)+SO[[#This Row],[D.]]*VLOOKUP(SO[[#Headers],[D.]],Tariefgroepen[],3,FALSE)+SO[[#This Row],[E.]]*VLOOKUP(SO[[#Headers],[E.]],Tariefgroepen[],3,FALSE)+SO[[#This Row],[F.]]*VLOOKUP(SO[[#Headers],[F.]],Tariefgroepen[],3,FALSE)+SO[[#This Row],[G.]]*VLOOKUP(SO[[#Headers],[G.]],Tariefgroepen[],3,FALSE)+SO[[#This Row],[H.]]*VLOOKUP(SO[[#Headers],[H.]],Tariefgroepen[],3,FALSE)+SO[[#This Row],[I.]]*VLOOKUP(SO[[#Headers],[I.]],Tariefgroepen[],3,FALSE)+SO[[#This Row],[J.]]*VLOOKUP(SO[[#Headers],[J.]],Tariefgroepen[],3,FALSE)</f>
        <v>0</v>
      </c>
    </row>
    <row r="16" spans="1:13" x14ac:dyDescent="0.25">
      <c r="A16" s="25" t="s">
        <v>31</v>
      </c>
      <c r="B16" s="25" t="s">
        <v>32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5">
        <f>SO[[#This Row],[A.]]*VLOOKUP(SO[[#Headers],[A.]],Tariefgroepen[],3,FALSE)+SO[[#This Row],[B.]]*VLOOKUP(SO[[#Headers],[B.]],Tariefgroepen[],3,FALSE)+SO[[#This Row],[C.]]*VLOOKUP(SO[[#Headers],[C.]],Tariefgroepen[],3,FALSE)+SO[[#This Row],[D.]]*VLOOKUP(SO[[#Headers],[D.]],Tariefgroepen[],3,FALSE)+SO[[#This Row],[E.]]*VLOOKUP(SO[[#Headers],[E.]],Tariefgroepen[],3,FALSE)+SO[[#This Row],[F.]]*VLOOKUP(SO[[#Headers],[F.]],Tariefgroepen[],3,FALSE)+SO[[#This Row],[G.]]*VLOOKUP(SO[[#Headers],[G.]],Tariefgroepen[],3,FALSE)+SO[[#This Row],[H.]]*VLOOKUP(SO[[#Headers],[H.]],Tariefgroepen[],3,FALSE)+SO[[#This Row],[I.]]*VLOOKUP(SO[[#Headers],[I.]],Tariefgroepen[],3,FALSE)+SO[[#This Row],[J.]]*VLOOKUP(SO[[#Headers],[J.]],Tariefgroepen[],3,FALSE)</f>
        <v>0</v>
      </c>
    </row>
    <row r="17" spans="1:13" x14ac:dyDescent="0.25">
      <c r="A17" s="25" t="s">
        <v>31</v>
      </c>
      <c r="B17" s="25" t="s">
        <v>32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5">
        <f>SO[[#This Row],[A.]]*VLOOKUP(SO[[#Headers],[A.]],Tariefgroepen[],3,FALSE)+SO[[#This Row],[B.]]*VLOOKUP(SO[[#Headers],[B.]],Tariefgroepen[],3,FALSE)+SO[[#This Row],[C.]]*VLOOKUP(SO[[#Headers],[C.]],Tariefgroepen[],3,FALSE)+SO[[#This Row],[D.]]*VLOOKUP(SO[[#Headers],[D.]],Tariefgroepen[],3,FALSE)+SO[[#This Row],[E.]]*VLOOKUP(SO[[#Headers],[E.]],Tariefgroepen[],3,FALSE)+SO[[#This Row],[F.]]*VLOOKUP(SO[[#Headers],[F.]],Tariefgroepen[],3,FALSE)+SO[[#This Row],[G.]]*VLOOKUP(SO[[#Headers],[G.]],Tariefgroepen[],3,FALSE)+SO[[#This Row],[H.]]*VLOOKUP(SO[[#Headers],[H.]],Tariefgroepen[],3,FALSE)+SO[[#This Row],[I.]]*VLOOKUP(SO[[#Headers],[I.]],Tariefgroepen[],3,FALSE)+SO[[#This Row],[J.]]*VLOOKUP(SO[[#Headers],[J.]],Tariefgroepen[],3,FALSE)</f>
        <v>0</v>
      </c>
    </row>
    <row r="18" spans="1:13" x14ac:dyDescent="0.25">
      <c r="A18" s="25" t="s">
        <v>31</v>
      </c>
      <c r="B18" s="25" t="s">
        <v>32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5">
        <f>SO[[#This Row],[A.]]*VLOOKUP(SO[[#Headers],[A.]],Tariefgroepen[],3,FALSE)+SO[[#This Row],[B.]]*VLOOKUP(SO[[#Headers],[B.]],Tariefgroepen[],3,FALSE)+SO[[#This Row],[C.]]*VLOOKUP(SO[[#Headers],[C.]],Tariefgroepen[],3,FALSE)+SO[[#This Row],[D.]]*VLOOKUP(SO[[#Headers],[D.]],Tariefgroepen[],3,FALSE)+SO[[#This Row],[E.]]*VLOOKUP(SO[[#Headers],[E.]],Tariefgroepen[],3,FALSE)+SO[[#This Row],[F.]]*VLOOKUP(SO[[#Headers],[F.]],Tariefgroepen[],3,FALSE)+SO[[#This Row],[G.]]*VLOOKUP(SO[[#Headers],[G.]],Tariefgroepen[],3,FALSE)+SO[[#This Row],[H.]]*VLOOKUP(SO[[#Headers],[H.]],Tariefgroepen[],3,FALSE)+SO[[#This Row],[I.]]*VLOOKUP(SO[[#Headers],[I.]],Tariefgroepen[],3,FALSE)+SO[[#This Row],[J.]]*VLOOKUP(SO[[#Headers],[J.]],Tariefgroepen[],3,FALSE)</f>
        <v>0</v>
      </c>
    </row>
    <row r="19" spans="1:13" x14ac:dyDescent="0.25">
      <c r="A19" s="25" t="s">
        <v>31</v>
      </c>
      <c r="B19" s="25" t="s">
        <v>32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5">
        <f>SO[[#This Row],[A.]]*VLOOKUP(SO[[#Headers],[A.]],Tariefgroepen[],3,FALSE)+SO[[#This Row],[B.]]*VLOOKUP(SO[[#Headers],[B.]],Tariefgroepen[],3,FALSE)+SO[[#This Row],[C.]]*VLOOKUP(SO[[#Headers],[C.]],Tariefgroepen[],3,FALSE)+SO[[#This Row],[D.]]*VLOOKUP(SO[[#Headers],[D.]],Tariefgroepen[],3,FALSE)+SO[[#This Row],[E.]]*VLOOKUP(SO[[#Headers],[E.]],Tariefgroepen[],3,FALSE)+SO[[#This Row],[F.]]*VLOOKUP(SO[[#Headers],[F.]],Tariefgroepen[],3,FALSE)+SO[[#This Row],[G.]]*VLOOKUP(SO[[#Headers],[G.]],Tariefgroepen[],3,FALSE)+SO[[#This Row],[H.]]*VLOOKUP(SO[[#Headers],[H.]],Tariefgroepen[],3,FALSE)+SO[[#This Row],[I.]]*VLOOKUP(SO[[#Headers],[I.]],Tariefgroepen[],3,FALSE)+SO[[#This Row],[J.]]*VLOOKUP(SO[[#Headers],[J.]],Tariefgroepen[],3,FALSE)</f>
        <v>0</v>
      </c>
    </row>
    <row r="20" spans="1:13" x14ac:dyDescent="0.25">
      <c r="A20" s="25" t="s">
        <v>31</v>
      </c>
      <c r="B20" s="25" t="s">
        <v>32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5">
        <f>SO[[#This Row],[A.]]*VLOOKUP(SO[[#Headers],[A.]],Tariefgroepen[],3,FALSE)+SO[[#This Row],[B.]]*VLOOKUP(SO[[#Headers],[B.]],Tariefgroepen[],3,FALSE)+SO[[#This Row],[C.]]*VLOOKUP(SO[[#Headers],[C.]],Tariefgroepen[],3,FALSE)+SO[[#This Row],[D.]]*VLOOKUP(SO[[#Headers],[D.]],Tariefgroepen[],3,FALSE)+SO[[#This Row],[E.]]*VLOOKUP(SO[[#Headers],[E.]],Tariefgroepen[],3,FALSE)+SO[[#This Row],[F.]]*VLOOKUP(SO[[#Headers],[F.]],Tariefgroepen[],3,FALSE)+SO[[#This Row],[G.]]*VLOOKUP(SO[[#Headers],[G.]],Tariefgroepen[],3,FALSE)+SO[[#This Row],[H.]]*VLOOKUP(SO[[#Headers],[H.]],Tariefgroepen[],3,FALSE)+SO[[#This Row],[I.]]*VLOOKUP(SO[[#Headers],[I.]],Tariefgroepen[],3,FALSE)+SO[[#This Row],[J.]]*VLOOKUP(SO[[#Headers],[J.]],Tariefgroepen[],3,FALSE)</f>
        <v>0</v>
      </c>
    </row>
    <row r="21" spans="1:13" x14ac:dyDescent="0.25">
      <c r="A21" s="25" t="s">
        <v>31</v>
      </c>
      <c r="B21" s="25" t="s">
        <v>32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5">
        <f>SO[[#This Row],[A.]]*VLOOKUP(SO[[#Headers],[A.]],Tariefgroepen[],3,FALSE)+SO[[#This Row],[B.]]*VLOOKUP(SO[[#Headers],[B.]],Tariefgroepen[],3,FALSE)+SO[[#This Row],[C.]]*VLOOKUP(SO[[#Headers],[C.]],Tariefgroepen[],3,FALSE)+SO[[#This Row],[D.]]*VLOOKUP(SO[[#Headers],[D.]],Tariefgroepen[],3,FALSE)+SO[[#This Row],[E.]]*VLOOKUP(SO[[#Headers],[E.]],Tariefgroepen[],3,FALSE)+SO[[#This Row],[F.]]*VLOOKUP(SO[[#Headers],[F.]],Tariefgroepen[],3,FALSE)+SO[[#This Row],[G.]]*VLOOKUP(SO[[#Headers],[G.]],Tariefgroepen[],3,FALSE)+SO[[#This Row],[H.]]*VLOOKUP(SO[[#Headers],[H.]],Tariefgroepen[],3,FALSE)+SO[[#This Row],[I.]]*VLOOKUP(SO[[#Headers],[I.]],Tariefgroepen[],3,FALSE)+SO[[#This Row],[J.]]*VLOOKUP(SO[[#Headers],[J.]],Tariefgroepen[],3,FALSE)</f>
        <v>0</v>
      </c>
    </row>
    <row r="22" spans="1:13" x14ac:dyDescent="0.25">
      <c r="A22" s="25" t="s">
        <v>31</v>
      </c>
      <c r="B22" s="25" t="s">
        <v>32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5">
        <f>SO[[#This Row],[A.]]*VLOOKUP(SO[[#Headers],[A.]],Tariefgroepen[],3,FALSE)+SO[[#This Row],[B.]]*VLOOKUP(SO[[#Headers],[B.]],Tariefgroepen[],3,FALSE)+SO[[#This Row],[C.]]*VLOOKUP(SO[[#Headers],[C.]],Tariefgroepen[],3,FALSE)+SO[[#This Row],[D.]]*VLOOKUP(SO[[#Headers],[D.]],Tariefgroepen[],3,FALSE)+SO[[#This Row],[E.]]*VLOOKUP(SO[[#Headers],[E.]],Tariefgroepen[],3,FALSE)+SO[[#This Row],[F.]]*VLOOKUP(SO[[#Headers],[F.]],Tariefgroepen[],3,FALSE)+SO[[#This Row],[G.]]*VLOOKUP(SO[[#Headers],[G.]],Tariefgroepen[],3,FALSE)+SO[[#This Row],[H.]]*VLOOKUP(SO[[#Headers],[H.]],Tariefgroepen[],3,FALSE)+SO[[#This Row],[I.]]*VLOOKUP(SO[[#Headers],[I.]],Tariefgroepen[],3,FALSE)+SO[[#This Row],[J.]]*VLOOKUP(SO[[#Headers],[J.]],Tariefgroepen[],3,FALSE)</f>
        <v>0</v>
      </c>
    </row>
    <row r="23" spans="1:13" x14ac:dyDescent="0.25">
      <c r="A23" s="25" t="s">
        <v>31</v>
      </c>
      <c r="B23" s="25" t="s">
        <v>32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5">
        <f>SO[[#This Row],[A.]]*VLOOKUP(SO[[#Headers],[A.]],Tariefgroepen[],3,FALSE)+SO[[#This Row],[B.]]*VLOOKUP(SO[[#Headers],[B.]],Tariefgroepen[],3,FALSE)+SO[[#This Row],[C.]]*VLOOKUP(SO[[#Headers],[C.]],Tariefgroepen[],3,FALSE)+SO[[#This Row],[D.]]*VLOOKUP(SO[[#Headers],[D.]],Tariefgroepen[],3,FALSE)+SO[[#This Row],[E.]]*VLOOKUP(SO[[#Headers],[E.]],Tariefgroepen[],3,FALSE)+SO[[#This Row],[F.]]*VLOOKUP(SO[[#Headers],[F.]],Tariefgroepen[],3,FALSE)+SO[[#This Row],[G.]]*VLOOKUP(SO[[#Headers],[G.]],Tariefgroepen[],3,FALSE)+SO[[#This Row],[H.]]*VLOOKUP(SO[[#Headers],[H.]],Tariefgroepen[],3,FALSE)+SO[[#This Row],[I.]]*VLOOKUP(SO[[#Headers],[I.]],Tariefgroepen[],3,FALSE)+SO[[#This Row],[J.]]*VLOOKUP(SO[[#Headers],[J.]],Tariefgroepen[],3,FALSE)</f>
        <v>0</v>
      </c>
    </row>
    <row r="24" spans="1:13" x14ac:dyDescent="0.25">
      <c r="A24" s="25" t="s">
        <v>31</v>
      </c>
      <c r="B24" s="25" t="s">
        <v>32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5">
        <f>SO[[#This Row],[A.]]*VLOOKUP(SO[[#Headers],[A.]],Tariefgroepen[],3,FALSE)+SO[[#This Row],[B.]]*VLOOKUP(SO[[#Headers],[B.]],Tariefgroepen[],3,FALSE)+SO[[#This Row],[C.]]*VLOOKUP(SO[[#Headers],[C.]],Tariefgroepen[],3,FALSE)+SO[[#This Row],[D.]]*VLOOKUP(SO[[#Headers],[D.]],Tariefgroepen[],3,FALSE)+SO[[#This Row],[E.]]*VLOOKUP(SO[[#Headers],[E.]],Tariefgroepen[],3,FALSE)+SO[[#This Row],[F.]]*VLOOKUP(SO[[#Headers],[F.]],Tariefgroepen[],3,FALSE)+SO[[#This Row],[G.]]*VLOOKUP(SO[[#Headers],[G.]],Tariefgroepen[],3,FALSE)+SO[[#This Row],[H.]]*VLOOKUP(SO[[#Headers],[H.]],Tariefgroepen[],3,FALSE)+SO[[#This Row],[I.]]*VLOOKUP(SO[[#Headers],[I.]],Tariefgroepen[],3,FALSE)+SO[[#This Row],[J.]]*VLOOKUP(SO[[#Headers],[J.]],Tariefgroepen[],3,FALSE)</f>
        <v>0</v>
      </c>
    </row>
    <row r="25" spans="1:13" x14ac:dyDescent="0.25">
      <c r="A25" s="25" t="s">
        <v>31</v>
      </c>
      <c r="B25" s="25" t="s">
        <v>32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5">
        <f>SO[[#This Row],[A.]]*VLOOKUP(SO[[#Headers],[A.]],Tariefgroepen[],3,FALSE)+SO[[#This Row],[B.]]*VLOOKUP(SO[[#Headers],[B.]],Tariefgroepen[],3,FALSE)+SO[[#This Row],[C.]]*VLOOKUP(SO[[#Headers],[C.]],Tariefgroepen[],3,FALSE)+SO[[#This Row],[D.]]*VLOOKUP(SO[[#Headers],[D.]],Tariefgroepen[],3,FALSE)+SO[[#This Row],[E.]]*VLOOKUP(SO[[#Headers],[E.]],Tariefgroepen[],3,FALSE)+SO[[#This Row],[F.]]*VLOOKUP(SO[[#Headers],[F.]],Tariefgroepen[],3,FALSE)+SO[[#This Row],[G.]]*VLOOKUP(SO[[#Headers],[G.]],Tariefgroepen[],3,FALSE)+SO[[#This Row],[H.]]*VLOOKUP(SO[[#Headers],[H.]],Tariefgroepen[],3,FALSE)+SO[[#This Row],[I.]]*VLOOKUP(SO[[#Headers],[I.]],Tariefgroepen[],3,FALSE)+SO[[#This Row],[J.]]*VLOOKUP(SO[[#Headers],[J.]],Tariefgroepen[],3,FALSE)</f>
        <v>0</v>
      </c>
    </row>
    <row r="26" spans="1:13" x14ac:dyDescent="0.25">
      <c r="A26" s="25" t="s">
        <v>31</v>
      </c>
      <c r="B26" s="25" t="s">
        <v>32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5">
        <f>SO[[#This Row],[A.]]*VLOOKUP(SO[[#Headers],[A.]],Tariefgroepen[],3,FALSE)+SO[[#This Row],[B.]]*VLOOKUP(SO[[#Headers],[B.]],Tariefgroepen[],3,FALSE)+SO[[#This Row],[C.]]*VLOOKUP(SO[[#Headers],[C.]],Tariefgroepen[],3,FALSE)+SO[[#This Row],[D.]]*VLOOKUP(SO[[#Headers],[D.]],Tariefgroepen[],3,FALSE)+SO[[#This Row],[E.]]*VLOOKUP(SO[[#Headers],[E.]],Tariefgroepen[],3,FALSE)+SO[[#This Row],[F.]]*VLOOKUP(SO[[#Headers],[F.]],Tariefgroepen[],3,FALSE)+SO[[#This Row],[G.]]*VLOOKUP(SO[[#Headers],[G.]],Tariefgroepen[],3,FALSE)+SO[[#This Row],[H.]]*VLOOKUP(SO[[#Headers],[H.]],Tariefgroepen[],3,FALSE)+SO[[#This Row],[I.]]*VLOOKUP(SO[[#Headers],[I.]],Tariefgroepen[],3,FALSE)+SO[[#This Row],[J.]]*VLOOKUP(SO[[#Headers],[J.]],Tariefgroepen[],3,FALSE)</f>
        <v>0</v>
      </c>
    </row>
    <row r="27" spans="1:13" x14ac:dyDescent="0.25">
      <c r="A27" s="25" t="s">
        <v>31</v>
      </c>
      <c r="B27" s="25" t="s">
        <v>32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5">
        <f>SO[[#This Row],[A.]]*VLOOKUP(SO[[#Headers],[A.]],Tariefgroepen[],3,FALSE)+SO[[#This Row],[B.]]*VLOOKUP(SO[[#Headers],[B.]],Tariefgroepen[],3,FALSE)+SO[[#This Row],[C.]]*VLOOKUP(SO[[#Headers],[C.]],Tariefgroepen[],3,FALSE)+SO[[#This Row],[D.]]*VLOOKUP(SO[[#Headers],[D.]],Tariefgroepen[],3,FALSE)+SO[[#This Row],[E.]]*VLOOKUP(SO[[#Headers],[E.]],Tariefgroepen[],3,FALSE)+SO[[#This Row],[F.]]*VLOOKUP(SO[[#Headers],[F.]],Tariefgroepen[],3,FALSE)+SO[[#This Row],[G.]]*VLOOKUP(SO[[#Headers],[G.]],Tariefgroepen[],3,FALSE)+SO[[#This Row],[H.]]*VLOOKUP(SO[[#Headers],[H.]],Tariefgroepen[],3,FALSE)+SO[[#This Row],[I.]]*VLOOKUP(SO[[#Headers],[I.]],Tariefgroepen[],3,FALSE)+SO[[#This Row],[J.]]*VLOOKUP(SO[[#Headers],[J.]],Tariefgroepen[],3,FALSE)</f>
        <v>0</v>
      </c>
    </row>
    <row r="28" spans="1:13" x14ac:dyDescent="0.25">
      <c r="A28" s="25" t="s">
        <v>31</v>
      </c>
      <c r="B28" s="25" t="s">
        <v>32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5">
        <f>SO[[#This Row],[A.]]*VLOOKUP(SO[[#Headers],[A.]],Tariefgroepen[],3,FALSE)+SO[[#This Row],[B.]]*VLOOKUP(SO[[#Headers],[B.]],Tariefgroepen[],3,FALSE)+SO[[#This Row],[C.]]*VLOOKUP(SO[[#Headers],[C.]],Tariefgroepen[],3,FALSE)+SO[[#This Row],[D.]]*VLOOKUP(SO[[#Headers],[D.]],Tariefgroepen[],3,FALSE)+SO[[#This Row],[E.]]*VLOOKUP(SO[[#Headers],[E.]],Tariefgroepen[],3,FALSE)+SO[[#This Row],[F.]]*VLOOKUP(SO[[#Headers],[F.]],Tariefgroepen[],3,FALSE)+SO[[#This Row],[G.]]*VLOOKUP(SO[[#Headers],[G.]],Tariefgroepen[],3,FALSE)+SO[[#This Row],[H.]]*VLOOKUP(SO[[#Headers],[H.]],Tariefgroepen[],3,FALSE)+SO[[#This Row],[I.]]*VLOOKUP(SO[[#Headers],[I.]],Tariefgroepen[],3,FALSE)+SO[[#This Row],[J.]]*VLOOKUP(SO[[#Headers],[J.]],Tariefgroepen[],3,FALSE)</f>
        <v>0</v>
      </c>
    </row>
    <row r="29" spans="1:13" x14ac:dyDescent="0.25">
      <c r="A29" s="25" t="s">
        <v>31</v>
      </c>
      <c r="B29" s="25" t="s">
        <v>32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5">
        <f>SO[[#This Row],[A.]]*VLOOKUP(SO[[#Headers],[A.]],Tariefgroepen[],3,FALSE)+SO[[#This Row],[B.]]*VLOOKUP(SO[[#Headers],[B.]],Tariefgroepen[],3,FALSE)+SO[[#This Row],[C.]]*VLOOKUP(SO[[#Headers],[C.]],Tariefgroepen[],3,FALSE)+SO[[#This Row],[D.]]*VLOOKUP(SO[[#Headers],[D.]],Tariefgroepen[],3,FALSE)+SO[[#This Row],[E.]]*VLOOKUP(SO[[#Headers],[E.]],Tariefgroepen[],3,FALSE)+SO[[#This Row],[F.]]*VLOOKUP(SO[[#Headers],[F.]],Tariefgroepen[],3,FALSE)+SO[[#This Row],[G.]]*VLOOKUP(SO[[#Headers],[G.]],Tariefgroepen[],3,FALSE)+SO[[#This Row],[H.]]*VLOOKUP(SO[[#Headers],[H.]],Tariefgroepen[],3,FALSE)+SO[[#This Row],[I.]]*VLOOKUP(SO[[#Headers],[I.]],Tariefgroepen[],3,FALSE)+SO[[#This Row],[J.]]*VLOOKUP(SO[[#Headers],[J.]],Tariefgroepen[],3,FALSE)</f>
        <v>0</v>
      </c>
    </row>
    <row r="30" spans="1:13" x14ac:dyDescent="0.25">
      <c r="A30" s="25" t="s">
        <v>31</v>
      </c>
      <c r="B30" s="25" t="s">
        <v>32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5">
        <f>SO[[#This Row],[A.]]*VLOOKUP(SO[[#Headers],[A.]],Tariefgroepen[],3,FALSE)+SO[[#This Row],[B.]]*VLOOKUP(SO[[#Headers],[B.]],Tariefgroepen[],3,FALSE)+SO[[#This Row],[C.]]*VLOOKUP(SO[[#Headers],[C.]],Tariefgroepen[],3,FALSE)+SO[[#This Row],[D.]]*VLOOKUP(SO[[#Headers],[D.]],Tariefgroepen[],3,FALSE)+SO[[#This Row],[E.]]*VLOOKUP(SO[[#Headers],[E.]],Tariefgroepen[],3,FALSE)+SO[[#This Row],[F.]]*VLOOKUP(SO[[#Headers],[F.]],Tariefgroepen[],3,FALSE)+SO[[#This Row],[G.]]*VLOOKUP(SO[[#Headers],[G.]],Tariefgroepen[],3,FALSE)+SO[[#This Row],[H.]]*VLOOKUP(SO[[#Headers],[H.]],Tariefgroepen[],3,FALSE)+SO[[#This Row],[I.]]*VLOOKUP(SO[[#Headers],[I.]],Tariefgroepen[],3,FALSE)+SO[[#This Row],[J.]]*VLOOKUP(SO[[#Headers],[J.]],Tariefgroepen[],3,FALSE)</f>
        <v>0</v>
      </c>
    </row>
    <row r="31" spans="1:13" x14ac:dyDescent="0.25">
      <c r="A31" s="25" t="s">
        <v>31</v>
      </c>
      <c r="B31" s="25" t="s">
        <v>32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5">
        <f>SO[[#This Row],[A.]]*VLOOKUP(SO[[#Headers],[A.]],Tariefgroepen[],3,FALSE)+SO[[#This Row],[B.]]*VLOOKUP(SO[[#Headers],[B.]],Tariefgroepen[],3,FALSE)+SO[[#This Row],[C.]]*VLOOKUP(SO[[#Headers],[C.]],Tariefgroepen[],3,FALSE)+SO[[#This Row],[D.]]*VLOOKUP(SO[[#Headers],[D.]],Tariefgroepen[],3,FALSE)+SO[[#This Row],[E.]]*VLOOKUP(SO[[#Headers],[E.]],Tariefgroepen[],3,FALSE)+SO[[#This Row],[F.]]*VLOOKUP(SO[[#Headers],[F.]],Tariefgroepen[],3,FALSE)+SO[[#This Row],[G.]]*VLOOKUP(SO[[#Headers],[G.]],Tariefgroepen[],3,FALSE)+SO[[#This Row],[H.]]*VLOOKUP(SO[[#Headers],[H.]],Tariefgroepen[],3,FALSE)+SO[[#This Row],[I.]]*VLOOKUP(SO[[#Headers],[I.]],Tariefgroepen[],3,FALSE)+SO[[#This Row],[J.]]*VLOOKUP(SO[[#Headers],[J.]],Tariefgroepen[],3,FALSE)</f>
        <v>0</v>
      </c>
    </row>
    <row r="32" spans="1:13" x14ac:dyDescent="0.25">
      <c r="A32" s="25" t="s">
        <v>31</v>
      </c>
      <c r="B32" s="25" t="s">
        <v>32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5">
        <f>SO[[#This Row],[A.]]*VLOOKUP(SO[[#Headers],[A.]],Tariefgroepen[],3,FALSE)+SO[[#This Row],[B.]]*VLOOKUP(SO[[#Headers],[B.]],Tariefgroepen[],3,FALSE)+SO[[#This Row],[C.]]*VLOOKUP(SO[[#Headers],[C.]],Tariefgroepen[],3,FALSE)+SO[[#This Row],[D.]]*VLOOKUP(SO[[#Headers],[D.]],Tariefgroepen[],3,FALSE)+SO[[#This Row],[E.]]*VLOOKUP(SO[[#Headers],[E.]],Tariefgroepen[],3,FALSE)+SO[[#This Row],[F.]]*VLOOKUP(SO[[#Headers],[F.]],Tariefgroepen[],3,FALSE)+SO[[#This Row],[G.]]*VLOOKUP(SO[[#Headers],[G.]],Tariefgroepen[],3,FALSE)+SO[[#This Row],[H.]]*VLOOKUP(SO[[#Headers],[H.]],Tariefgroepen[],3,FALSE)+SO[[#This Row],[I.]]*VLOOKUP(SO[[#Headers],[I.]],Tariefgroepen[],3,FALSE)+SO[[#This Row],[J.]]*VLOOKUP(SO[[#Headers],[J.]],Tariefgroepen[],3,FALSE)</f>
        <v>0</v>
      </c>
    </row>
    <row r="33" spans="1:13" x14ac:dyDescent="0.25">
      <c r="A33" s="4"/>
      <c r="B33" s="4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5"/>
    </row>
    <row r="34" spans="1:13" x14ac:dyDescent="0.25">
      <c r="B34" s="11" t="s">
        <v>23</v>
      </c>
      <c r="C34" s="19">
        <f>SUM(SO[A.])</f>
        <v>0</v>
      </c>
      <c r="D34" s="19">
        <f>SUM(SO[B.])</f>
        <v>0</v>
      </c>
      <c r="E34" s="19">
        <f>SUM(SO[C.])</f>
        <v>0</v>
      </c>
      <c r="F34" s="19">
        <f>SUM(SO[D.])</f>
        <v>0</v>
      </c>
      <c r="G34" s="19">
        <f>SUM(SO[E.])</f>
        <v>0</v>
      </c>
      <c r="H34" s="19">
        <f>SUM(SO[F.])</f>
        <v>0</v>
      </c>
      <c r="I34" s="19">
        <f>SUM(SO[G.])</f>
        <v>0</v>
      </c>
      <c r="J34" s="19">
        <f>SUM(SO[H.])</f>
        <v>0</v>
      </c>
      <c r="K34" s="19">
        <f>SUM(SO[I.])</f>
        <v>0</v>
      </c>
      <c r="L34" s="19">
        <f>SUM(SO[J.])</f>
        <v>0</v>
      </c>
    </row>
    <row r="36" spans="1:13" x14ac:dyDescent="0.25">
      <c r="L36" s="11" t="s">
        <v>35</v>
      </c>
      <c r="M36" s="15">
        <f>SUM(M3:M32)</f>
        <v>0</v>
      </c>
    </row>
  </sheetData>
  <sheetProtection algorithmName="SHA-512" hashValue="jJ7IPkB/YKrQ68jyolDQnI6nMIx+lul6R6PwsKy+k696/GHVWCrvYMBGu5xjf59DBGQmNJ+wnQ9w2AnCU9Ck/Q==" saltValue="QqAZEOqlV483V8VbC76Bgg==" spinCount="100000" sheet="1" objects="1" scenarios="1"/>
  <phoneticPr fontId="4" type="noConversion"/>
  <dataValidations count="1">
    <dataValidation type="decimal" operator="greaterThan" allowBlank="1" showInputMessage="1" showErrorMessage="1" sqref="C3:L32" xr:uid="{5DB2ACFE-D02F-44F1-AA08-D81723553456}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7BEF9-CF58-40FC-93E1-903D7917595C}">
  <sheetPr>
    <tabColor theme="5" tint="0.59999389629810485"/>
  </sheetPr>
  <dimension ref="A1:M36"/>
  <sheetViews>
    <sheetView zoomScaleNormal="100" workbookViewId="0">
      <selection activeCell="M36" sqref="M36"/>
    </sheetView>
  </sheetViews>
  <sheetFormatPr defaultRowHeight="15" x14ac:dyDescent="0.25"/>
  <cols>
    <col min="1" max="1" width="13.7109375" customWidth="1"/>
    <col min="2" max="2" width="60.7109375" customWidth="1"/>
    <col min="3" max="12" width="6.7109375" customWidth="1"/>
    <col min="13" max="13" width="20.7109375" customWidth="1"/>
  </cols>
  <sheetData>
    <row r="1" spans="1:13" ht="120" customHeight="1" x14ac:dyDescent="0.25">
      <c r="C1" s="13" t="str">
        <f>VLOOKUP(VO[[#Headers],[A.]],Tariefgroepen[],2,FALSE)</f>
        <v>&lt;&lt;functienaam&gt;&gt;, &lt;&lt;functienaam&gt;&gt;, &lt;&lt;functienaam&gt;&gt;</v>
      </c>
      <c r="D1" s="13" t="str">
        <f>VLOOKUP(VO[[#Headers],[B.]],Tariefgroepen[],2,FALSE)</f>
        <v>&lt;&lt;functienaam&gt;&gt;, &lt;&lt;functienaam&gt;&gt;, &lt;&lt;functienaam&gt;&gt;</v>
      </c>
      <c r="E1" s="13" t="str">
        <f>VLOOKUP(VO[[#Headers],[C.]],Tariefgroepen[],2,FALSE)</f>
        <v>&lt;&lt;functienaam&gt;&gt;, &lt;&lt;functienaam&gt;&gt;, &lt;&lt;functienaam&gt;&gt;</v>
      </c>
      <c r="F1" s="13" t="str">
        <f>VLOOKUP(VO[[#Headers],[D.]],Tariefgroepen[],2,FALSE)</f>
        <v>&lt;&lt;functienaam&gt;&gt;, &lt;&lt;functienaam&gt;&gt;, &lt;&lt;functienaam&gt;&gt;</v>
      </c>
      <c r="G1" s="13" t="str">
        <f>VLOOKUP(VO[[#Headers],[E.]],Tariefgroepen[],2,FALSE)</f>
        <v>&lt;&lt;functienaam&gt;&gt;, &lt;&lt;functienaam&gt;&gt;, &lt;&lt;functienaam&gt;&gt;</v>
      </c>
      <c r="H1" s="13" t="str">
        <f>VLOOKUP(VO[[#Headers],[F.]],Tariefgroepen[],2,FALSE)</f>
        <v>&lt;&lt;functienaam&gt;&gt;, &lt;&lt;functienaam&gt;&gt;, &lt;&lt;functienaam&gt;&gt;</v>
      </c>
      <c r="I1" s="13" t="str">
        <f>VLOOKUP(VO[[#Headers],[G.]],Tariefgroepen[],2,FALSE)</f>
        <v>&lt;&lt;functienaam&gt;&gt;, &lt;&lt;functienaam&gt;&gt;, &lt;&lt;functienaam&gt;&gt;</v>
      </c>
      <c r="J1" s="13" t="str">
        <f>VLOOKUP(VO[[#Headers],[H.]],Tariefgroepen[],2,FALSE)</f>
        <v>&lt;&lt;functienaam&gt;&gt;, &lt;&lt;functienaam&gt;&gt;, &lt;&lt;functienaam&gt;&gt;</v>
      </c>
      <c r="K1" s="13" t="str">
        <f>VLOOKUP(VO[[#Headers],[I.]],Tariefgroepen[],2,FALSE)</f>
        <v>&lt;&lt;functienaam&gt;&gt;, &lt;&lt;functienaam&gt;&gt;, &lt;&lt;functienaam&gt;&gt;</v>
      </c>
      <c r="L1" s="13" t="str">
        <f>VLOOKUP(VO[[#Headers],[J.]],Tariefgroepen[],2,FALSE)</f>
        <v>&lt;&lt;functienaam&gt;&gt;, &lt;&lt;functienaam&gt;&gt;, &lt;&lt;functienaam&gt;&gt;</v>
      </c>
    </row>
    <row r="2" spans="1:13" x14ac:dyDescent="0.25">
      <c r="A2" s="4" t="s">
        <v>30</v>
      </c>
      <c r="B2" s="11" t="s">
        <v>29</v>
      </c>
      <c r="C2" s="12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2" t="s">
        <v>13</v>
      </c>
      <c r="L2" s="12" t="s">
        <v>21</v>
      </c>
      <c r="M2" s="14" t="s">
        <v>24</v>
      </c>
    </row>
    <row r="3" spans="1:13" x14ac:dyDescent="0.25">
      <c r="A3" s="25" t="s">
        <v>31</v>
      </c>
      <c r="B3" s="25" t="s">
        <v>32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5">
        <f>VO[[#This Row],[A.]]*VLOOKUP(VO[[#Headers],[A.]],Tariefgroepen[],3,FALSE)+VO[[#This Row],[B.]]*VLOOKUP(VO[[#Headers],[B.]],Tariefgroepen[],3,FALSE)+VO[[#This Row],[C.]]*VLOOKUP(VO[[#Headers],[C.]],Tariefgroepen[],3,FALSE)+VO[[#This Row],[D.]]*VLOOKUP(VO[[#Headers],[D.]],Tariefgroepen[],3,FALSE)+VO[[#This Row],[E.]]*VLOOKUP(VO[[#Headers],[E.]],Tariefgroepen[],3,FALSE)+VO[[#This Row],[F.]]*VLOOKUP(VO[[#Headers],[F.]],Tariefgroepen[],3,FALSE)+VO[[#This Row],[G.]]*VLOOKUP(VO[[#Headers],[G.]],Tariefgroepen[],3,FALSE)+VO[[#This Row],[H.]]*VLOOKUP(VO[[#Headers],[H.]],Tariefgroepen[],3,FALSE)+VO[[#This Row],[I.]]*VLOOKUP(VO[[#Headers],[I.]],Tariefgroepen[],3,FALSE)+VO[[#This Row],[J.]]*VLOOKUP(VO[[#Headers],[J.]],Tariefgroepen[],3,FALSE)</f>
        <v>0</v>
      </c>
    </row>
    <row r="4" spans="1:13" x14ac:dyDescent="0.25">
      <c r="A4" s="25" t="s">
        <v>31</v>
      </c>
      <c r="B4" s="25" t="s">
        <v>32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5">
        <f>VO[[#This Row],[A.]]*VLOOKUP(VO[[#Headers],[A.]],Tariefgroepen[],3,FALSE)+VO[[#This Row],[B.]]*VLOOKUP(VO[[#Headers],[B.]],Tariefgroepen[],3,FALSE)+VO[[#This Row],[C.]]*VLOOKUP(VO[[#Headers],[C.]],Tariefgroepen[],3,FALSE)+VO[[#This Row],[D.]]*VLOOKUP(VO[[#Headers],[D.]],Tariefgroepen[],3,FALSE)+VO[[#This Row],[E.]]*VLOOKUP(VO[[#Headers],[E.]],Tariefgroepen[],3,FALSE)+VO[[#This Row],[F.]]*VLOOKUP(VO[[#Headers],[F.]],Tariefgroepen[],3,FALSE)+VO[[#This Row],[G.]]*VLOOKUP(VO[[#Headers],[G.]],Tariefgroepen[],3,FALSE)+VO[[#This Row],[H.]]*VLOOKUP(VO[[#Headers],[H.]],Tariefgroepen[],3,FALSE)+VO[[#This Row],[I.]]*VLOOKUP(VO[[#Headers],[I.]],Tariefgroepen[],3,FALSE)+VO[[#This Row],[J.]]*VLOOKUP(VO[[#Headers],[J.]],Tariefgroepen[],3,FALSE)</f>
        <v>0</v>
      </c>
    </row>
    <row r="5" spans="1:13" x14ac:dyDescent="0.25">
      <c r="A5" s="25" t="s">
        <v>31</v>
      </c>
      <c r="B5" s="25" t="s">
        <v>32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5">
        <f>VO[[#This Row],[A.]]*VLOOKUP(VO[[#Headers],[A.]],Tariefgroepen[],3,FALSE)+VO[[#This Row],[B.]]*VLOOKUP(VO[[#Headers],[B.]],Tariefgroepen[],3,FALSE)+VO[[#This Row],[C.]]*VLOOKUP(VO[[#Headers],[C.]],Tariefgroepen[],3,FALSE)+VO[[#This Row],[D.]]*VLOOKUP(VO[[#Headers],[D.]],Tariefgroepen[],3,FALSE)+VO[[#This Row],[E.]]*VLOOKUP(VO[[#Headers],[E.]],Tariefgroepen[],3,FALSE)+VO[[#This Row],[F.]]*VLOOKUP(VO[[#Headers],[F.]],Tariefgroepen[],3,FALSE)+VO[[#This Row],[G.]]*VLOOKUP(VO[[#Headers],[G.]],Tariefgroepen[],3,FALSE)+VO[[#This Row],[H.]]*VLOOKUP(VO[[#Headers],[H.]],Tariefgroepen[],3,FALSE)+VO[[#This Row],[I.]]*VLOOKUP(VO[[#Headers],[I.]],Tariefgroepen[],3,FALSE)+VO[[#This Row],[J.]]*VLOOKUP(VO[[#Headers],[J.]],Tariefgroepen[],3,FALSE)</f>
        <v>0</v>
      </c>
    </row>
    <row r="6" spans="1:13" x14ac:dyDescent="0.25">
      <c r="A6" s="25" t="s">
        <v>31</v>
      </c>
      <c r="B6" s="25" t="s">
        <v>32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5">
        <f>VO[[#This Row],[A.]]*VLOOKUP(VO[[#Headers],[A.]],Tariefgroepen[],3,FALSE)+VO[[#This Row],[B.]]*VLOOKUP(VO[[#Headers],[B.]],Tariefgroepen[],3,FALSE)+VO[[#This Row],[C.]]*VLOOKUP(VO[[#Headers],[C.]],Tariefgroepen[],3,FALSE)+VO[[#This Row],[D.]]*VLOOKUP(VO[[#Headers],[D.]],Tariefgroepen[],3,FALSE)+VO[[#This Row],[E.]]*VLOOKUP(VO[[#Headers],[E.]],Tariefgroepen[],3,FALSE)+VO[[#This Row],[F.]]*VLOOKUP(VO[[#Headers],[F.]],Tariefgroepen[],3,FALSE)+VO[[#This Row],[G.]]*VLOOKUP(VO[[#Headers],[G.]],Tariefgroepen[],3,FALSE)+VO[[#This Row],[H.]]*VLOOKUP(VO[[#Headers],[H.]],Tariefgroepen[],3,FALSE)+VO[[#This Row],[I.]]*VLOOKUP(VO[[#Headers],[I.]],Tariefgroepen[],3,FALSE)+VO[[#This Row],[J.]]*VLOOKUP(VO[[#Headers],[J.]],Tariefgroepen[],3,FALSE)</f>
        <v>0</v>
      </c>
    </row>
    <row r="7" spans="1:13" x14ac:dyDescent="0.25">
      <c r="A7" s="25" t="s">
        <v>31</v>
      </c>
      <c r="B7" s="25" t="s">
        <v>32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5">
        <f>VO[[#This Row],[A.]]*VLOOKUP(VO[[#Headers],[A.]],Tariefgroepen[],3,FALSE)+VO[[#This Row],[B.]]*VLOOKUP(VO[[#Headers],[B.]],Tariefgroepen[],3,FALSE)+VO[[#This Row],[C.]]*VLOOKUP(VO[[#Headers],[C.]],Tariefgroepen[],3,FALSE)+VO[[#This Row],[D.]]*VLOOKUP(VO[[#Headers],[D.]],Tariefgroepen[],3,FALSE)+VO[[#This Row],[E.]]*VLOOKUP(VO[[#Headers],[E.]],Tariefgroepen[],3,FALSE)+VO[[#This Row],[F.]]*VLOOKUP(VO[[#Headers],[F.]],Tariefgroepen[],3,FALSE)+VO[[#This Row],[G.]]*VLOOKUP(VO[[#Headers],[G.]],Tariefgroepen[],3,FALSE)+VO[[#This Row],[H.]]*VLOOKUP(VO[[#Headers],[H.]],Tariefgroepen[],3,FALSE)+VO[[#This Row],[I.]]*VLOOKUP(VO[[#Headers],[I.]],Tariefgroepen[],3,FALSE)+VO[[#This Row],[J.]]*VLOOKUP(VO[[#Headers],[J.]],Tariefgroepen[],3,FALSE)</f>
        <v>0</v>
      </c>
    </row>
    <row r="8" spans="1:13" x14ac:dyDescent="0.25">
      <c r="A8" s="25" t="s">
        <v>31</v>
      </c>
      <c r="B8" s="25" t="s">
        <v>32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5">
        <f>VO[[#This Row],[A.]]*VLOOKUP(VO[[#Headers],[A.]],Tariefgroepen[],3,FALSE)+VO[[#This Row],[B.]]*VLOOKUP(VO[[#Headers],[B.]],Tariefgroepen[],3,FALSE)+VO[[#This Row],[C.]]*VLOOKUP(VO[[#Headers],[C.]],Tariefgroepen[],3,FALSE)+VO[[#This Row],[D.]]*VLOOKUP(VO[[#Headers],[D.]],Tariefgroepen[],3,FALSE)+VO[[#This Row],[E.]]*VLOOKUP(VO[[#Headers],[E.]],Tariefgroepen[],3,FALSE)+VO[[#This Row],[F.]]*VLOOKUP(VO[[#Headers],[F.]],Tariefgroepen[],3,FALSE)+VO[[#This Row],[G.]]*VLOOKUP(VO[[#Headers],[G.]],Tariefgroepen[],3,FALSE)+VO[[#This Row],[H.]]*VLOOKUP(VO[[#Headers],[H.]],Tariefgroepen[],3,FALSE)+VO[[#This Row],[I.]]*VLOOKUP(VO[[#Headers],[I.]],Tariefgroepen[],3,FALSE)+VO[[#This Row],[J.]]*VLOOKUP(VO[[#Headers],[J.]],Tariefgroepen[],3,FALSE)</f>
        <v>0</v>
      </c>
    </row>
    <row r="9" spans="1:13" x14ac:dyDescent="0.25">
      <c r="A9" s="25" t="s">
        <v>31</v>
      </c>
      <c r="B9" s="25" t="s">
        <v>32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5">
        <f>VO[[#This Row],[A.]]*VLOOKUP(VO[[#Headers],[A.]],Tariefgroepen[],3,FALSE)+VO[[#This Row],[B.]]*VLOOKUP(VO[[#Headers],[B.]],Tariefgroepen[],3,FALSE)+VO[[#This Row],[C.]]*VLOOKUP(VO[[#Headers],[C.]],Tariefgroepen[],3,FALSE)+VO[[#This Row],[D.]]*VLOOKUP(VO[[#Headers],[D.]],Tariefgroepen[],3,FALSE)+VO[[#This Row],[E.]]*VLOOKUP(VO[[#Headers],[E.]],Tariefgroepen[],3,FALSE)+VO[[#This Row],[F.]]*VLOOKUP(VO[[#Headers],[F.]],Tariefgroepen[],3,FALSE)+VO[[#This Row],[G.]]*VLOOKUP(VO[[#Headers],[G.]],Tariefgroepen[],3,FALSE)+VO[[#This Row],[H.]]*VLOOKUP(VO[[#Headers],[H.]],Tariefgroepen[],3,FALSE)+VO[[#This Row],[I.]]*VLOOKUP(VO[[#Headers],[I.]],Tariefgroepen[],3,FALSE)+VO[[#This Row],[J.]]*VLOOKUP(VO[[#Headers],[J.]],Tariefgroepen[],3,FALSE)</f>
        <v>0</v>
      </c>
    </row>
    <row r="10" spans="1:13" x14ac:dyDescent="0.25">
      <c r="A10" s="25" t="s">
        <v>31</v>
      </c>
      <c r="B10" s="25" t="s">
        <v>32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5">
        <f>VO[[#This Row],[A.]]*VLOOKUP(VO[[#Headers],[A.]],Tariefgroepen[],3,FALSE)+VO[[#This Row],[B.]]*VLOOKUP(VO[[#Headers],[B.]],Tariefgroepen[],3,FALSE)+VO[[#This Row],[C.]]*VLOOKUP(VO[[#Headers],[C.]],Tariefgroepen[],3,FALSE)+VO[[#This Row],[D.]]*VLOOKUP(VO[[#Headers],[D.]],Tariefgroepen[],3,FALSE)+VO[[#This Row],[E.]]*VLOOKUP(VO[[#Headers],[E.]],Tariefgroepen[],3,FALSE)+VO[[#This Row],[F.]]*VLOOKUP(VO[[#Headers],[F.]],Tariefgroepen[],3,FALSE)+VO[[#This Row],[G.]]*VLOOKUP(VO[[#Headers],[G.]],Tariefgroepen[],3,FALSE)+VO[[#This Row],[H.]]*VLOOKUP(VO[[#Headers],[H.]],Tariefgroepen[],3,FALSE)+VO[[#This Row],[I.]]*VLOOKUP(VO[[#Headers],[I.]],Tariefgroepen[],3,FALSE)+VO[[#This Row],[J.]]*VLOOKUP(VO[[#Headers],[J.]],Tariefgroepen[],3,FALSE)</f>
        <v>0</v>
      </c>
    </row>
    <row r="11" spans="1:13" x14ac:dyDescent="0.25">
      <c r="A11" s="25" t="s">
        <v>31</v>
      </c>
      <c r="B11" s="25" t="s">
        <v>32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5">
        <f>VO[[#This Row],[A.]]*VLOOKUP(VO[[#Headers],[A.]],Tariefgroepen[],3,FALSE)+VO[[#This Row],[B.]]*VLOOKUP(VO[[#Headers],[B.]],Tariefgroepen[],3,FALSE)+VO[[#This Row],[C.]]*VLOOKUP(VO[[#Headers],[C.]],Tariefgroepen[],3,FALSE)+VO[[#This Row],[D.]]*VLOOKUP(VO[[#Headers],[D.]],Tariefgroepen[],3,FALSE)+VO[[#This Row],[E.]]*VLOOKUP(VO[[#Headers],[E.]],Tariefgroepen[],3,FALSE)+VO[[#This Row],[F.]]*VLOOKUP(VO[[#Headers],[F.]],Tariefgroepen[],3,FALSE)+VO[[#This Row],[G.]]*VLOOKUP(VO[[#Headers],[G.]],Tariefgroepen[],3,FALSE)+VO[[#This Row],[H.]]*VLOOKUP(VO[[#Headers],[H.]],Tariefgroepen[],3,FALSE)+VO[[#This Row],[I.]]*VLOOKUP(VO[[#Headers],[I.]],Tariefgroepen[],3,FALSE)+VO[[#This Row],[J.]]*VLOOKUP(VO[[#Headers],[J.]],Tariefgroepen[],3,FALSE)</f>
        <v>0</v>
      </c>
    </row>
    <row r="12" spans="1:13" x14ac:dyDescent="0.25">
      <c r="A12" s="25" t="s">
        <v>31</v>
      </c>
      <c r="B12" s="25" t="s">
        <v>32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5">
        <f>VO[[#This Row],[A.]]*VLOOKUP(VO[[#Headers],[A.]],Tariefgroepen[],3,FALSE)+VO[[#This Row],[B.]]*VLOOKUP(VO[[#Headers],[B.]],Tariefgroepen[],3,FALSE)+VO[[#This Row],[C.]]*VLOOKUP(VO[[#Headers],[C.]],Tariefgroepen[],3,FALSE)+VO[[#This Row],[D.]]*VLOOKUP(VO[[#Headers],[D.]],Tariefgroepen[],3,FALSE)+VO[[#This Row],[E.]]*VLOOKUP(VO[[#Headers],[E.]],Tariefgroepen[],3,FALSE)+VO[[#This Row],[F.]]*VLOOKUP(VO[[#Headers],[F.]],Tariefgroepen[],3,FALSE)+VO[[#This Row],[G.]]*VLOOKUP(VO[[#Headers],[G.]],Tariefgroepen[],3,FALSE)+VO[[#This Row],[H.]]*VLOOKUP(VO[[#Headers],[H.]],Tariefgroepen[],3,FALSE)+VO[[#This Row],[I.]]*VLOOKUP(VO[[#Headers],[I.]],Tariefgroepen[],3,FALSE)+VO[[#This Row],[J.]]*VLOOKUP(VO[[#Headers],[J.]],Tariefgroepen[],3,FALSE)</f>
        <v>0</v>
      </c>
    </row>
    <row r="13" spans="1:13" x14ac:dyDescent="0.25">
      <c r="A13" s="25" t="s">
        <v>31</v>
      </c>
      <c r="B13" s="25" t="s">
        <v>32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5">
        <f>VO[[#This Row],[A.]]*VLOOKUP(VO[[#Headers],[A.]],Tariefgroepen[],3,FALSE)+VO[[#This Row],[B.]]*VLOOKUP(VO[[#Headers],[B.]],Tariefgroepen[],3,FALSE)+VO[[#This Row],[C.]]*VLOOKUP(VO[[#Headers],[C.]],Tariefgroepen[],3,FALSE)+VO[[#This Row],[D.]]*VLOOKUP(VO[[#Headers],[D.]],Tariefgroepen[],3,FALSE)+VO[[#This Row],[E.]]*VLOOKUP(VO[[#Headers],[E.]],Tariefgroepen[],3,FALSE)+VO[[#This Row],[F.]]*VLOOKUP(VO[[#Headers],[F.]],Tariefgroepen[],3,FALSE)+VO[[#This Row],[G.]]*VLOOKUP(VO[[#Headers],[G.]],Tariefgroepen[],3,FALSE)+VO[[#This Row],[H.]]*VLOOKUP(VO[[#Headers],[H.]],Tariefgroepen[],3,FALSE)+VO[[#This Row],[I.]]*VLOOKUP(VO[[#Headers],[I.]],Tariefgroepen[],3,FALSE)+VO[[#This Row],[J.]]*VLOOKUP(VO[[#Headers],[J.]],Tariefgroepen[],3,FALSE)</f>
        <v>0</v>
      </c>
    </row>
    <row r="14" spans="1:13" x14ac:dyDescent="0.25">
      <c r="A14" s="25" t="s">
        <v>31</v>
      </c>
      <c r="B14" s="25" t="s">
        <v>32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5">
        <f>VO[[#This Row],[A.]]*VLOOKUP(VO[[#Headers],[A.]],Tariefgroepen[],3,FALSE)+VO[[#This Row],[B.]]*VLOOKUP(VO[[#Headers],[B.]],Tariefgroepen[],3,FALSE)+VO[[#This Row],[C.]]*VLOOKUP(VO[[#Headers],[C.]],Tariefgroepen[],3,FALSE)+VO[[#This Row],[D.]]*VLOOKUP(VO[[#Headers],[D.]],Tariefgroepen[],3,FALSE)+VO[[#This Row],[E.]]*VLOOKUP(VO[[#Headers],[E.]],Tariefgroepen[],3,FALSE)+VO[[#This Row],[F.]]*VLOOKUP(VO[[#Headers],[F.]],Tariefgroepen[],3,FALSE)+VO[[#This Row],[G.]]*VLOOKUP(VO[[#Headers],[G.]],Tariefgroepen[],3,FALSE)+VO[[#This Row],[H.]]*VLOOKUP(VO[[#Headers],[H.]],Tariefgroepen[],3,FALSE)+VO[[#This Row],[I.]]*VLOOKUP(VO[[#Headers],[I.]],Tariefgroepen[],3,FALSE)+VO[[#This Row],[J.]]*VLOOKUP(VO[[#Headers],[J.]],Tariefgroepen[],3,FALSE)</f>
        <v>0</v>
      </c>
    </row>
    <row r="15" spans="1:13" x14ac:dyDescent="0.25">
      <c r="A15" s="25" t="s">
        <v>31</v>
      </c>
      <c r="B15" s="25" t="s">
        <v>32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5">
        <f>VO[[#This Row],[A.]]*VLOOKUP(VO[[#Headers],[A.]],Tariefgroepen[],3,FALSE)+VO[[#This Row],[B.]]*VLOOKUP(VO[[#Headers],[B.]],Tariefgroepen[],3,FALSE)+VO[[#This Row],[C.]]*VLOOKUP(VO[[#Headers],[C.]],Tariefgroepen[],3,FALSE)+VO[[#This Row],[D.]]*VLOOKUP(VO[[#Headers],[D.]],Tariefgroepen[],3,FALSE)+VO[[#This Row],[E.]]*VLOOKUP(VO[[#Headers],[E.]],Tariefgroepen[],3,FALSE)+VO[[#This Row],[F.]]*VLOOKUP(VO[[#Headers],[F.]],Tariefgroepen[],3,FALSE)+VO[[#This Row],[G.]]*VLOOKUP(VO[[#Headers],[G.]],Tariefgroepen[],3,FALSE)+VO[[#This Row],[H.]]*VLOOKUP(VO[[#Headers],[H.]],Tariefgroepen[],3,FALSE)+VO[[#This Row],[I.]]*VLOOKUP(VO[[#Headers],[I.]],Tariefgroepen[],3,FALSE)+VO[[#This Row],[J.]]*VLOOKUP(VO[[#Headers],[J.]],Tariefgroepen[],3,FALSE)</f>
        <v>0</v>
      </c>
    </row>
    <row r="16" spans="1:13" x14ac:dyDescent="0.25">
      <c r="A16" s="25" t="s">
        <v>31</v>
      </c>
      <c r="B16" s="25" t="s">
        <v>32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5">
        <f>VO[[#This Row],[A.]]*VLOOKUP(VO[[#Headers],[A.]],Tariefgroepen[],3,FALSE)+VO[[#This Row],[B.]]*VLOOKUP(VO[[#Headers],[B.]],Tariefgroepen[],3,FALSE)+VO[[#This Row],[C.]]*VLOOKUP(VO[[#Headers],[C.]],Tariefgroepen[],3,FALSE)+VO[[#This Row],[D.]]*VLOOKUP(VO[[#Headers],[D.]],Tariefgroepen[],3,FALSE)+VO[[#This Row],[E.]]*VLOOKUP(VO[[#Headers],[E.]],Tariefgroepen[],3,FALSE)+VO[[#This Row],[F.]]*VLOOKUP(VO[[#Headers],[F.]],Tariefgroepen[],3,FALSE)+VO[[#This Row],[G.]]*VLOOKUP(VO[[#Headers],[G.]],Tariefgroepen[],3,FALSE)+VO[[#This Row],[H.]]*VLOOKUP(VO[[#Headers],[H.]],Tariefgroepen[],3,FALSE)+VO[[#This Row],[I.]]*VLOOKUP(VO[[#Headers],[I.]],Tariefgroepen[],3,FALSE)+VO[[#This Row],[J.]]*VLOOKUP(VO[[#Headers],[J.]],Tariefgroepen[],3,FALSE)</f>
        <v>0</v>
      </c>
    </row>
    <row r="17" spans="1:13" x14ac:dyDescent="0.25">
      <c r="A17" s="25" t="s">
        <v>31</v>
      </c>
      <c r="B17" s="25" t="s">
        <v>32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5">
        <f>VO[[#This Row],[A.]]*VLOOKUP(VO[[#Headers],[A.]],Tariefgroepen[],3,FALSE)+VO[[#This Row],[B.]]*VLOOKUP(VO[[#Headers],[B.]],Tariefgroepen[],3,FALSE)+VO[[#This Row],[C.]]*VLOOKUP(VO[[#Headers],[C.]],Tariefgroepen[],3,FALSE)+VO[[#This Row],[D.]]*VLOOKUP(VO[[#Headers],[D.]],Tariefgroepen[],3,FALSE)+VO[[#This Row],[E.]]*VLOOKUP(VO[[#Headers],[E.]],Tariefgroepen[],3,FALSE)+VO[[#This Row],[F.]]*VLOOKUP(VO[[#Headers],[F.]],Tariefgroepen[],3,FALSE)+VO[[#This Row],[G.]]*VLOOKUP(VO[[#Headers],[G.]],Tariefgroepen[],3,FALSE)+VO[[#This Row],[H.]]*VLOOKUP(VO[[#Headers],[H.]],Tariefgroepen[],3,FALSE)+VO[[#This Row],[I.]]*VLOOKUP(VO[[#Headers],[I.]],Tariefgroepen[],3,FALSE)+VO[[#This Row],[J.]]*VLOOKUP(VO[[#Headers],[J.]],Tariefgroepen[],3,FALSE)</f>
        <v>0</v>
      </c>
    </row>
    <row r="18" spans="1:13" x14ac:dyDescent="0.25">
      <c r="A18" s="25" t="s">
        <v>31</v>
      </c>
      <c r="B18" s="25" t="s">
        <v>32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5">
        <f>VO[[#This Row],[A.]]*VLOOKUP(VO[[#Headers],[A.]],Tariefgroepen[],3,FALSE)+VO[[#This Row],[B.]]*VLOOKUP(VO[[#Headers],[B.]],Tariefgroepen[],3,FALSE)+VO[[#This Row],[C.]]*VLOOKUP(VO[[#Headers],[C.]],Tariefgroepen[],3,FALSE)+VO[[#This Row],[D.]]*VLOOKUP(VO[[#Headers],[D.]],Tariefgroepen[],3,FALSE)+VO[[#This Row],[E.]]*VLOOKUP(VO[[#Headers],[E.]],Tariefgroepen[],3,FALSE)+VO[[#This Row],[F.]]*VLOOKUP(VO[[#Headers],[F.]],Tariefgroepen[],3,FALSE)+VO[[#This Row],[G.]]*VLOOKUP(VO[[#Headers],[G.]],Tariefgroepen[],3,FALSE)+VO[[#This Row],[H.]]*VLOOKUP(VO[[#Headers],[H.]],Tariefgroepen[],3,FALSE)+VO[[#This Row],[I.]]*VLOOKUP(VO[[#Headers],[I.]],Tariefgroepen[],3,FALSE)+VO[[#This Row],[J.]]*VLOOKUP(VO[[#Headers],[J.]],Tariefgroepen[],3,FALSE)</f>
        <v>0</v>
      </c>
    </row>
    <row r="19" spans="1:13" x14ac:dyDescent="0.25">
      <c r="A19" s="25" t="s">
        <v>31</v>
      </c>
      <c r="B19" s="25" t="s">
        <v>32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5">
        <f>VO[[#This Row],[A.]]*VLOOKUP(VO[[#Headers],[A.]],Tariefgroepen[],3,FALSE)+VO[[#This Row],[B.]]*VLOOKUP(VO[[#Headers],[B.]],Tariefgroepen[],3,FALSE)+VO[[#This Row],[C.]]*VLOOKUP(VO[[#Headers],[C.]],Tariefgroepen[],3,FALSE)+VO[[#This Row],[D.]]*VLOOKUP(VO[[#Headers],[D.]],Tariefgroepen[],3,FALSE)+VO[[#This Row],[E.]]*VLOOKUP(VO[[#Headers],[E.]],Tariefgroepen[],3,FALSE)+VO[[#This Row],[F.]]*VLOOKUP(VO[[#Headers],[F.]],Tariefgroepen[],3,FALSE)+VO[[#This Row],[G.]]*VLOOKUP(VO[[#Headers],[G.]],Tariefgroepen[],3,FALSE)+VO[[#This Row],[H.]]*VLOOKUP(VO[[#Headers],[H.]],Tariefgroepen[],3,FALSE)+VO[[#This Row],[I.]]*VLOOKUP(VO[[#Headers],[I.]],Tariefgroepen[],3,FALSE)+VO[[#This Row],[J.]]*VLOOKUP(VO[[#Headers],[J.]],Tariefgroepen[],3,FALSE)</f>
        <v>0</v>
      </c>
    </row>
    <row r="20" spans="1:13" x14ac:dyDescent="0.25">
      <c r="A20" s="25" t="s">
        <v>31</v>
      </c>
      <c r="B20" s="25" t="s">
        <v>32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5">
        <f>VO[[#This Row],[A.]]*VLOOKUP(VO[[#Headers],[A.]],Tariefgroepen[],3,FALSE)+VO[[#This Row],[B.]]*VLOOKUP(VO[[#Headers],[B.]],Tariefgroepen[],3,FALSE)+VO[[#This Row],[C.]]*VLOOKUP(VO[[#Headers],[C.]],Tariefgroepen[],3,FALSE)+VO[[#This Row],[D.]]*VLOOKUP(VO[[#Headers],[D.]],Tariefgroepen[],3,FALSE)+VO[[#This Row],[E.]]*VLOOKUP(VO[[#Headers],[E.]],Tariefgroepen[],3,FALSE)+VO[[#This Row],[F.]]*VLOOKUP(VO[[#Headers],[F.]],Tariefgroepen[],3,FALSE)+VO[[#This Row],[G.]]*VLOOKUP(VO[[#Headers],[G.]],Tariefgroepen[],3,FALSE)+VO[[#This Row],[H.]]*VLOOKUP(VO[[#Headers],[H.]],Tariefgroepen[],3,FALSE)+VO[[#This Row],[I.]]*VLOOKUP(VO[[#Headers],[I.]],Tariefgroepen[],3,FALSE)+VO[[#This Row],[J.]]*VLOOKUP(VO[[#Headers],[J.]],Tariefgroepen[],3,FALSE)</f>
        <v>0</v>
      </c>
    </row>
    <row r="21" spans="1:13" s="4" customFormat="1" x14ac:dyDescent="0.25">
      <c r="A21" s="25" t="s">
        <v>31</v>
      </c>
      <c r="B21" s="25" t="s">
        <v>32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5">
        <f>VO[[#This Row],[A.]]*VLOOKUP(VO[[#Headers],[A.]],Tariefgroepen[],3,FALSE)+VO[[#This Row],[B.]]*VLOOKUP(VO[[#Headers],[B.]],Tariefgroepen[],3,FALSE)+VO[[#This Row],[C.]]*VLOOKUP(VO[[#Headers],[C.]],Tariefgroepen[],3,FALSE)+VO[[#This Row],[D.]]*VLOOKUP(VO[[#Headers],[D.]],Tariefgroepen[],3,FALSE)+VO[[#This Row],[E.]]*VLOOKUP(VO[[#Headers],[E.]],Tariefgroepen[],3,FALSE)+VO[[#This Row],[F.]]*VLOOKUP(VO[[#Headers],[F.]],Tariefgroepen[],3,FALSE)+VO[[#This Row],[G.]]*VLOOKUP(VO[[#Headers],[G.]],Tariefgroepen[],3,FALSE)+VO[[#This Row],[H.]]*VLOOKUP(VO[[#Headers],[H.]],Tariefgroepen[],3,FALSE)+VO[[#This Row],[I.]]*VLOOKUP(VO[[#Headers],[I.]],Tariefgroepen[],3,FALSE)+VO[[#This Row],[J.]]*VLOOKUP(VO[[#Headers],[J.]],Tariefgroepen[],3,FALSE)</f>
        <v>0</v>
      </c>
    </row>
    <row r="22" spans="1:13" s="4" customFormat="1" x14ac:dyDescent="0.25">
      <c r="A22" s="25" t="s">
        <v>31</v>
      </c>
      <c r="B22" s="25" t="s">
        <v>32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5">
        <f>VO[[#This Row],[A.]]*VLOOKUP(VO[[#Headers],[A.]],Tariefgroepen[],3,FALSE)+VO[[#This Row],[B.]]*VLOOKUP(VO[[#Headers],[B.]],Tariefgroepen[],3,FALSE)+VO[[#This Row],[C.]]*VLOOKUP(VO[[#Headers],[C.]],Tariefgroepen[],3,FALSE)+VO[[#This Row],[D.]]*VLOOKUP(VO[[#Headers],[D.]],Tariefgroepen[],3,FALSE)+VO[[#This Row],[E.]]*VLOOKUP(VO[[#Headers],[E.]],Tariefgroepen[],3,FALSE)+VO[[#This Row],[F.]]*VLOOKUP(VO[[#Headers],[F.]],Tariefgroepen[],3,FALSE)+VO[[#This Row],[G.]]*VLOOKUP(VO[[#Headers],[G.]],Tariefgroepen[],3,FALSE)+VO[[#This Row],[H.]]*VLOOKUP(VO[[#Headers],[H.]],Tariefgroepen[],3,FALSE)+VO[[#This Row],[I.]]*VLOOKUP(VO[[#Headers],[I.]],Tariefgroepen[],3,FALSE)+VO[[#This Row],[J.]]*VLOOKUP(VO[[#Headers],[J.]],Tariefgroepen[],3,FALSE)</f>
        <v>0</v>
      </c>
    </row>
    <row r="23" spans="1:13" x14ac:dyDescent="0.25">
      <c r="A23" s="25" t="s">
        <v>31</v>
      </c>
      <c r="B23" s="25" t="s">
        <v>32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5">
        <f>VO[[#This Row],[A.]]*VLOOKUP(VO[[#Headers],[A.]],Tariefgroepen[],3,FALSE)+VO[[#This Row],[B.]]*VLOOKUP(VO[[#Headers],[B.]],Tariefgroepen[],3,FALSE)+VO[[#This Row],[C.]]*VLOOKUP(VO[[#Headers],[C.]],Tariefgroepen[],3,FALSE)+VO[[#This Row],[D.]]*VLOOKUP(VO[[#Headers],[D.]],Tariefgroepen[],3,FALSE)+VO[[#This Row],[E.]]*VLOOKUP(VO[[#Headers],[E.]],Tariefgroepen[],3,FALSE)+VO[[#This Row],[F.]]*VLOOKUP(VO[[#Headers],[F.]],Tariefgroepen[],3,FALSE)+VO[[#This Row],[G.]]*VLOOKUP(VO[[#Headers],[G.]],Tariefgroepen[],3,FALSE)+VO[[#This Row],[H.]]*VLOOKUP(VO[[#Headers],[H.]],Tariefgroepen[],3,FALSE)+VO[[#This Row],[I.]]*VLOOKUP(VO[[#Headers],[I.]],Tariefgroepen[],3,FALSE)+VO[[#This Row],[J.]]*VLOOKUP(VO[[#Headers],[J.]],Tariefgroepen[],3,FALSE)</f>
        <v>0</v>
      </c>
    </row>
    <row r="24" spans="1:13" x14ac:dyDescent="0.25">
      <c r="A24" s="25" t="s">
        <v>31</v>
      </c>
      <c r="B24" s="25" t="s">
        <v>32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5">
        <f>VO[[#This Row],[A.]]*VLOOKUP(VO[[#Headers],[A.]],Tariefgroepen[],3,FALSE)+VO[[#This Row],[B.]]*VLOOKUP(VO[[#Headers],[B.]],Tariefgroepen[],3,FALSE)+VO[[#This Row],[C.]]*VLOOKUP(VO[[#Headers],[C.]],Tariefgroepen[],3,FALSE)+VO[[#This Row],[D.]]*VLOOKUP(VO[[#Headers],[D.]],Tariefgroepen[],3,FALSE)+VO[[#This Row],[E.]]*VLOOKUP(VO[[#Headers],[E.]],Tariefgroepen[],3,FALSE)+VO[[#This Row],[F.]]*VLOOKUP(VO[[#Headers],[F.]],Tariefgroepen[],3,FALSE)+VO[[#This Row],[G.]]*VLOOKUP(VO[[#Headers],[G.]],Tariefgroepen[],3,FALSE)+VO[[#This Row],[H.]]*VLOOKUP(VO[[#Headers],[H.]],Tariefgroepen[],3,FALSE)+VO[[#This Row],[I.]]*VLOOKUP(VO[[#Headers],[I.]],Tariefgroepen[],3,FALSE)+VO[[#This Row],[J.]]*VLOOKUP(VO[[#Headers],[J.]],Tariefgroepen[],3,FALSE)</f>
        <v>0</v>
      </c>
    </row>
    <row r="25" spans="1:13" x14ac:dyDescent="0.25">
      <c r="A25" s="25" t="s">
        <v>31</v>
      </c>
      <c r="B25" s="25" t="s">
        <v>32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5">
        <f>VO[[#This Row],[A.]]*VLOOKUP(VO[[#Headers],[A.]],Tariefgroepen[],3,FALSE)+VO[[#This Row],[B.]]*VLOOKUP(VO[[#Headers],[B.]],Tariefgroepen[],3,FALSE)+VO[[#This Row],[C.]]*VLOOKUP(VO[[#Headers],[C.]],Tariefgroepen[],3,FALSE)+VO[[#This Row],[D.]]*VLOOKUP(VO[[#Headers],[D.]],Tariefgroepen[],3,FALSE)+VO[[#This Row],[E.]]*VLOOKUP(VO[[#Headers],[E.]],Tariefgroepen[],3,FALSE)+VO[[#This Row],[F.]]*VLOOKUP(VO[[#Headers],[F.]],Tariefgroepen[],3,FALSE)+VO[[#This Row],[G.]]*VLOOKUP(VO[[#Headers],[G.]],Tariefgroepen[],3,FALSE)+VO[[#This Row],[H.]]*VLOOKUP(VO[[#Headers],[H.]],Tariefgroepen[],3,FALSE)+VO[[#This Row],[I.]]*VLOOKUP(VO[[#Headers],[I.]],Tariefgroepen[],3,FALSE)+VO[[#This Row],[J.]]*VLOOKUP(VO[[#Headers],[J.]],Tariefgroepen[],3,FALSE)</f>
        <v>0</v>
      </c>
    </row>
    <row r="26" spans="1:13" x14ac:dyDescent="0.25">
      <c r="A26" s="25" t="s">
        <v>31</v>
      </c>
      <c r="B26" s="25" t="s">
        <v>32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5">
        <f>VO[[#This Row],[A.]]*VLOOKUP(VO[[#Headers],[A.]],Tariefgroepen[],3,FALSE)+VO[[#This Row],[B.]]*VLOOKUP(VO[[#Headers],[B.]],Tariefgroepen[],3,FALSE)+VO[[#This Row],[C.]]*VLOOKUP(VO[[#Headers],[C.]],Tariefgroepen[],3,FALSE)+VO[[#This Row],[D.]]*VLOOKUP(VO[[#Headers],[D.]],Tariefgroepen[],3,FALSE)+VO[[#This Row],[E.]]*VLOOKUP(VO[[#Headers],[E.]],Tariefgroepen[],3,FALSE)+VO[[#This Row],[F.]]*VLOOKUP(VO[[#Headers],[F.]],Tariefgroepen[],3,FALSE)+VO[[#This Row],[G.]]*VLOOKUP(VO[[#Headers],[G.]],Tariefgroepen[],3,FALSE)+VO[[#This Row],[H.]]*VLOOKUP(VO[[#Headers],[H.]],Tariefgroepen[],3,FALSE)+VO[[#This Row],[I.]]*VLOOKUP(VO[[#Headers],[I.]],Tariefgroepen[],3,FALSE)+VO[[#This Row],[J.]]*VLOOKUP(VO[[#Headers],[J.]],Tariefgroepen[],3,FALSE)</f>
        <v>0</v>
      </c>
    </row>
    <row r="27" spans="1:13" x14ac:dyDescent="0.25">
      <c r="A27" s="25" t="s">
        <v>31</v>
      </c>
      <c r="B27" s="25" t="s">
        <v>32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5">
        <f>VO[[#This Row],[A.]]*VLOOKUP(VO[[#Headers],[A.]],Tariefgroepen[],3,FALSE)+VO[[#This Row],[B.]]*VLOOKUP(VO[[#Headers],[B.]],Tariefgroepen[],3,FALSE)+VO[[#This Row],[C.]]*VLOOKUP(VO[[#Headers],[C.]],Tariefgroepen[],3,FALSE)+VO[[#This Row],[D.]]*VLOOKUP(VO[[#Headers],[D.]],Tariefgroepen[],3,FALSE)+VO[[#This Row],[E.]]*VLOOKUP(VO[[#Headers],[E.]],Tariefgroepen[],3,FALSE)+VO[[#This Row],[F.]]*VLOOKUP(VO[[#Headers],[F.]],Tariefgroepen[],3,FALSE)+VO[[#This Row],[G.]]*VLOOKUP(VO[[#Headers],[G.]],Tariefgroepen[],3,FALSE)+VO[[#This Row],[H.]]*VLOOKUP(VO[[#Headers],[H.]],Tariefgroepen[],3,FALSE)+VO[[#This Row],[I.]]*VLOOKUP(VO[[#Headers],[I.]],Tariefgroepen[],3,FALSE)+VO[[#This Row],[J.]]*VLOOKUP(VO[[#Headers],[J.]],Tariefgroepen[],3,FALSE)</f>
        <v>0</v>
      </c>
    </row>
    <row r="28" spans="1:13" x14ac:dyDescent="0.25">
      <c r="A28" s="25" t="s">
        <v>31</v>
      </c>
      <c r="B28" s="25" t="s">
        <v>32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5">
        <f>VO[[#This Row],[A.]]*VLOOKUP(VO[[#Headers],[A.]],Tariefgroepen[],3,FALSE)+VO[[#This Row],[B.]]*VLOOKUP(VO[[#Headers],[B.]],Tariefgroepen[],3,FALSE)+VO[[#This Row],[C.]]*VLOOKUP(VO[[#Headers],[C.]],Tariefgroepen[],3,FALSE)+VO[[#This Row],[D.]]*VLOOKUP(VO[[#Headers],[D.]],Tariefgroepen[],3,FALSE)+VO[[#This Row],[E.]]*VLOOKUP(VO[[#Headers],[E.]],Tariefgroepen[],3,FALSE)+VO[[#This Row],[F.]]*VLOOKUP(VO[[#Headers],[F.]],Tariefgroepen[],3,FALSE)+VO[[#This Row],[G.]]*VLOOKUP(VO[[#Headers],[G.]],Tariefgroepen[],3,FALSE)+VO[[#This Row],[H.]]*VLOOKUP(VO[[#Headers],[H.]],Tariefgroepen[],3,FALSE)+VO[[#This Row],[I.]]*VLOOKUP(VO[[#Headers],[I.]],Tariefgroepen[],3,FALSE)+VO[[#This Row],[J.]]*VLOOKUP(VO[[#Headers],[J.]],Tariefgroepen[],3,FALSE)</f>
        <v>0</v>
      </c>
    </row>
    <row r="29" spans="1:13" x14ac:dyDescent="0.25">
      <c r="A29" s="25" t="s">
        <v>31</v>
      </c>
      <c r="B29" s="25" t="s">
        <v>32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5">
        <f>VO[[#This Row],[A.]]*VLOOKUP(VO[[#Headers],[A.]],Tariefgroepen[],3,FALSE)+VO[[#This Row],[B.]]*VLOOKUP(VO[[#Headers],[B.]],Tariefgroepen[],3,FALSE)+VO[[#This Row],[C.]]*VLOOKUP(VO[[#Headers],[C.]],Tariefgroepen[],3,FALSE)+VO[[#This Row],[D.]]*VLOOKUP(VO[[#Headers],[D.]],Tariefgroepen[],3,FALSE)+VO[[#This Row],[E.]]*VLOOKUP(VO[[#Headers],[E.]],Tariefgroepen[],3,FALSE)+VO[[#This Row],[F.]]*VLOOKUP(VO[[#Headers],[F.]],Tariefgroepen[],3,FALSE)+VO[[#This Row],[G.]]*VLOOKUP(VO[[#Headers],[G.]],Tariefgroepen[],3,FALSE)+VO[[#This Row],[H.]]*VLOOKUP(VO[[#Headers],[H.]],Tariefgroepen[],3,FALSE)+VO[[#This Row],[I.]]*VLOOKUP(VO[[#Headers],[I.]],Tariefgroepen[],3,FALSE)+VO[[#This Row],[J.]]*VLOOKUP(VO[[#Headers],[J.]],Tariefgroepen[],3,FALSE)</f>
        <v>0</v>
      </c>
    </row>
    <row r="30" spans="1:13" x14ac:dyDescent="0.25">
      <c r="A30" s="25" t="s">
        <v>31</v>
      </c>
      <c r="B30" s="25" t="s">
        <v>32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5">
        <f>VO[[#This Row],[A.]]*VLOOKUP(VO[[#Headers],[A.]],Tariefgroepen[],3,FALSE)+VO[[#This Row],[B.]]*VLOOKUP(VO[[#Headers],[B.]],Tariefgroepen[],3,FALSE)+VO[[#This Row],[C.]]*VLOOKUP(VO[[#Headers],[C.]],Tariefgroepen[],3,FALSE)+VO[[#This Row],[D.]]*VLOOKUP(VO[[#Headers],[D.]],Tariefgroepen[],3,FALSE)+VO[[#This Row],[E.]]*VLOOKUP(VO[[#Headers],[E.]],Tariefgroepen[],3,FALSE)+VO[[#This Row],[F.]]*VLOOKUP(VO[[#Headers],[F.]],Tariefgroepen[],3,FALSE)+VO[[#This Row],[G.]]*VLOOKUP(VO[[#Headers],[G.]],Tariefgroepen[],3,FALSE)+VO[[#This Row],[H.]]*VLOOKUP(VO[[#Headers],[H.]],Tariefgroepen[],3,FALSE)+VO[[#This Row],[I.]]*VLOOKUP(VO[[#Headers],[I.]],Tariefgroepen[],3,FALSE)+VO[[#This Row],[J.]]*VLOOKUP(VO[[#Headers],[J.]],Tariefgroepen[],3,FALSE)</f>
        <v>0</v>
      </c>
    </row>
    <row r="31" spans="1:13" x14ac:dyDescent="0.25">
      <c r="A31" s="25" t="s">
        <v>31</v>
      </c>
      <c r="B31" s="25" t="s">
        <v>32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5">
        <f>VO[[#This Row],[A.]]*VLOOKUP(VO[[#Headers],[A.]],Tariefgroepen[],3,FALSE)+VO[[#This Row],[B.]]*VLOOKUP(VO[[#Headers],[B.]],Tariefgroepen[],3,FALSE)+VO[[#This Row],[C.]]*VLOOKUP(VO[[#Headers],[C.]],Tariefgroepen[],3,FALSE)+VO[[#This Row],[D.]]*VLOOKUP(VO[[#Headers],[D.]],Tariefgroepen[],3,FALSE)+VO[[#This Row],[E.]]*VLOOKUP(VO[[#Headers],[E.]],Tariefgroepen[],3,FALSE)+VO[[#This Row],[F.]]*VLOOKUP(VO[[#Headers],[F.]],Tariefgroepen[],3,FALSE)+VO[[#This Row],[G.]]*VLOOKUP(VO[[#Headers],[G.]],Tariefgroepen[],3,FALSE)+VO[[#This Row],[H.]]*VLOOKUP(VO[[#Headers],[H.]],Tariefgroepen[],3,FALSE)+VO[[#This Row],[I.]]*VLOOKUP(VO[[#Headers],[I.]],Tariefgroepen[],3,FALSE)+VO[[#This Row],[J.]]*VLOOKUP(VO[[#Headers],[J.]],Tariefgroepen[],3,FALSE)</f>
        <v>0</v>
      </c>
    </row>
    <row r="32" spans="1:13" x14ac:dyDescent="0.25">
      <c r="A32" s="25" t="s">
        <v>31</v>
      </c>
      <c r="B32" s="25" t="s">
        <v>32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5">
        <f>VO[[#This Row],[A.]]*VLOOKUP(VO[[#Headers],[A.]],Tariefgroepen[],3,FALSE)+VO[[#This Row],[B.]]*VLOOKUP(VO[[#Headers],[B.]],Tariefgroepen[],3,FALSE)+VO[[#This Row],[C.]]*VLOOKUP(VO[[#Headers],[C.]],Tariefgroepen[],3,FALSE)+VO[[#This Row],[D.]]*VLOOKUP(VO[[#Headers],[D.]],Tariefgroepen[],3,FALSE)+VO[[#This Row],[E.]]*VLOOKUP(VO[[#Headers],[E.]],Tariefgroepen[],3,FALSE)+VO[[#This Row],[F.]]*VLOOKUP(VO[[#Headers],[F.]],Tariefgroepen[],3,FALSE)+VO[[#This Row],[G.]]*VLOOKUP(VO[[#Headers],[G.]],Tariefgroepen[],3,FALSE)+VO[[#This Row],[H.]]*VLOOKUP(VO[[#Headers],[H.]],Tariefgroepen[],3,FALSE)+VO[[#This Row],[I.]]*VLOOKUP(VO[[#Headers],[I.]],Tariefgroepen[],3,FALSE)+VO[[#This Row],[J.]]*VLOOKUP(VO[[#Headers],[J.]],Tariefgroepen[],3,FALSE)</f>
        <v>0</v>
      </c>
    </row>
    <row r="33" spans="2:13" x14ac:dyDescent="0.25"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5"/>
    </row>
    <row r="34" spans="2:13" x14ac:dyDescent="0.25">
      <c r="B34" s="11" t="s">
        <v>23</v>
      </c>
      <c r="C34" s="19">
        <f>SUM(VO[A.])</f>
        <v>0</v>
      </c>
      <c r="D34" s="19">
        <f>SUM(VO[B.])</f>
        <v>0</v>
      </c>
      <c r="E34" s="19">
        <f>SUM(VO[C.])</f>
        <v>0</v>
      </c>
      <c r="F34" s="19">
        <f>SUM(VO[D.])</f>
        <v>0</v>
      </c>
      <c r="G34" s="19">
        <f>SUM(VO[E.])</f>
        <v>0</v>
      </c>
      <c r="H34" s="19">
        <f>SUM(VO[F.])</f>
        <v>0</v>
      </c>
      <c r="I34" s="19">
        <f>SUM(VO[G.])</f>
        <v>0</v>
      </c>
      <c r="J34" s="19">
        <f>SUM(VO[H.])</f>
        <v>0</v>
      </c>
      <c r="K34" s="19">
        <f>SUM(VO[I.])</f>
        <v>0</v>
      </c>
      <c r="L34" s="19">
        <f>SUM(VO[J.])</f>
        <v>0</v>
      </c>
    </row>
    <row r="36" spans="2:13" x14ac:dyDescent="0.25">
      <c r="L36" s="11" t="s">
        <v>36</v>
      </c>
      <c r="M36" s="15">
        <f>SUM(M3:M32)</f>
        <v>0</v>
      </c>
    </row>
  </sheetData>
  <sheetProtection algorithmName="SHA-512" hashValue="tiQzGCayIkChdJkIWGVM1wtLV7JoG/4k8R1iOuc7RNqolDEUYbPQAbD/AxVsrT22x5pZXTe8CAKrnKeXZd/3UQ==" saltValue="kzzq7jFsJK03fPksWrHXWA==" spinCount="100000" sheet="1" objects="1" scenarios="1"/>
  <dataValidations disablePrompts="1" count="1">
    <dataValidation type="decimal" operator="greaterThan" allowBlank="1" showInputMessage="1" showErrorMessage="1" sqref="C3:L32" xr:uid="{AF060336-FB0F-4C78-9AA1-0223EFF600E2}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88748-315B-46D3-A362-47B3C6DD1CEB}">
  <sheetPr>
    <tabColor theme="5" tint="0.59999389629810485"/>
  </sheetPr>
  <dimension ref="A1:M36"/>
  <sheetViews>
    <sheetView workbookViewId="0">
      <selection activeCell="M36" sqref="M36"/>
    </sheetView>
  </sheetViews>
  <sheetFormatPr defaultRowHeight="15" x14ac:dyDescent="0.25"/>
  <cols>
    <col min="1" max="1" width="13.7109375" customWidth="1"/>
    <col min="2" max="2" width="60.7109375" customWidth="1"/>
    <col min="3" max="12" width="6.7109375" customWidth="1"/>
    <col min="13" max="13" width="20.7109375" customWidth="1"/>
  </cols>
  <sheetData>
    <row r="1" spans="1:13" ht="120" customHeight="1" x14ac:dyDescent="0.25">
      <c r="C1" s="13" t="str">
        <f>VLOOKUP(DO[[#Headers],[A.]],Tariefgroepen[],2,FALSE)</f>
        <v>&lt;&lt;functienaam&gt;&gt;, &lt;&lt;functienaam&gt;&gt;, &lt;&lt;functienaam&gt;&gt;</v>
      </c>
      <c r="D1" s="13" t="str">
        <f>VLOOKUP(DO[[#Headers],[B.]],Tariefgroepen[],2,FALSE)</f>
        <v>&lt;&lt;functienaam&gt;&gt;, &lt;&lt;functienaam&gt;&gt;, &lt;&lt;functienaam&gt;&gt;</v>
      </c>
      <c r="E1" s="13" t="str">
        <f>VLOOKUP(DO[[#Headers],[C.]],Tariefgroepen[],2,FALSE)</f>
        <v>&lt;&lt;functienaam&gt;&gt;, &lt;&lt;functienaam&gt;&gt;, &lt;&lt;functienaam&gt;&gt;</v>
      </c>
      <c r="F1" s="13" t="str">
        <f>VLOOKUP(DO[[#Headers],[D.]],Tariefgroepen[],2,FALSE)</f>
        <v>&lt;&lt;functienaam&gt;&gt;, &lt;&lt;functienaam&gt;&gt;, &lt;&lt;functienaam&gt;&gt;</v>
      </c>
      <c r="G1" s="13" t="str">
        <f>VLOOKUP(DO[[#Headers],[E.]],Tariefgroepen[],2,FALSE)</f>
        <v>&lt;&lt;functienaam&gt;&gt;, &lt;&lt;functienaam&gt;&gt;, &lt;&lt;functienaam&gt;&gt;</v>
      </c>
      <c r="H1" s="13" t="str">
        <f>VLOOKUP(DO[[#Headers],[F.]],Tariefgroepen[],2,FALSE)</f>
        <v>&lt;&lt;functienaam&gt;&gt;, &lt;&lt;functienaam&gt;&gt;, &lt;&lt;functienaam&gt;&gt;</v>
      </c>
      <c r="I1" s="13" t="str">
        <f>VLOOKUP(DO[[#Headers],[G.]],Tariefgroepen[],2,FALSE)</f>
        <v>&lt;&lt;functienaam&gt;&gt;, &lt;&lt;functienaam&gt;&gt;, &lt;&lt;functienaam&gt;&gt;</v>
      </c>
      <c r="J1" s="13" t="str">
        <f>VLOOKUP(DO[[#Headers],[H.]],Tariefgroepen[],2,FALSE)</f>
        <v>&lt;&lt;functienaam&gt;&gt;, &lt;&lt;functienaam&gt;&gt;, &lt;&lt;functienaam&gt;&gt;</v>
      </c>
      <c r="K1" s="13" t="str">
        <f>VLOOKUP(DO[[#Headers],[I.]],Tariefgroepen[],2,FALSE)</f>
        <v>&lt;&lt;functienaam&gt;&gt;, &lt;&lt;functienaam&gt;&gt;, &lt;&lt;functienaam&gt;&gt;</v>
      </c>
      <c r="L1" s="13" t="str">
        <f>VLOOKUP(DO[[#Headers],[J.]],Tariefgroepen[],2,FALSE)</f>
        <v>&lt;&lt;functienaam&gt;&gt;, &lt;&lt;functienaam&gt;&gt;, &lt;&lt;functienaam&gt;&gt;</v>
      </c>
    </row>
    <row r="2" spans="1:13" x14ac:dyDescent="0.25">
      <c r="A2" s="4" t="s">
        <v>30</v>
      </c>
      <c r="B2" s="11" t="s">
        <v>29</v>
      </c>
      <c r="C2" s="12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2" t="s">
        <v>13</v>
      </c>
      <c r="L2" s="12" t="s">
        <v>21</v>
      </c>
      <c r="M2" s="14" t="s">
        <v>24</v>
      </c>
    </row>
    <row r="3" spans="1:13" s="4" customFormat="1" x14ac:dyDescent="0.25">
      <c r="A3" s="25" t="s">
        <v>31</v>
      </c>
      <c r="B3" s="25" t="s">
        <v>32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5">
        <f>DO[[#This Row],[A.]]*VLOOKUP(DO[[#Headers],[A.]],Tariefgroepen[],3,FALSE)+DO[[#This Row],[B.]]*VLOOKUP(DO[[#Headers],[B.]],Tariefgroepen[],3,FALSE)+DO[[#This Row],[C.]]*VLOOKUP(DO[[#Headers],[C.]],Tariefgroepen[],3,FALSE)+DO[[#This Row],[D.]]*VLOOKUP(DO[[#Headers],[D.]],Tariefgroepen[],3,FALSE)+DO[[#This Row],[E.]]*VLOOKUP(DO[[#Headers],[E.]],Tariefgroepen[],3,FALSE)+DO[[#This Row],[F.]]*VLOOKUP(DO[[#Headers],[F.]],Tariefgroepen[],3,FALSE)+DO[[#This Row],[G.]]*VLOOKUP(DO[[#Headers],[G.]],Tariefgroepen[],3,FALSE)+DO[[#This Row],[H.]]*VLOOKUP(DO[[#Headers],[H.]],Tariefgroepen[],3,FALSE)+DO[[#This Row],[I.]]*VLOOKUP(DO[[#Headers],[I.]],Tariefgroepen[],3,FALSE)+DO[[#This Row],[J.]]*VLOOKUP(DO[[#Headers],[J.]],Tariefgroepen[],3,FALSE)</f>
        <v>0</v>
      </c>
    </row>
    <row r="4" spans="1:13" s="4" customFormat="1" x14ac:dyDescent="0.25">
      <c r="A4" s="25" t="s">
        <v>31</v>
      </c>
      <c r="B4" s="25" t="s">
        <v>32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5">
        <f>DO[[#This Row],[A.]]*VLOOKUP(DO[[#Headers],[A.]],Tariefgroepen[],3,FALSE)+DO[[#This Row],[B.]]*VLOOKUP(DO[[#Headers],[B.]],Tariefgroepen[],3,FALSE)+DO[[#This Row],[C.]]*VLOOKUP(DO[[#Headers],[C.]],Tariefgroepen[],3,FALSE)+DO[[#This Row],[D.]]*VLOOKUP(DO[[#Headers],[D.]],Tariefgroepen[],3,FALSE)+DO[[#This Row],[E.]]*VLOOKUP(DO[[#Headers],[E.]],Tariefgroepen[],3,FALSE)+DO[[#This Row],[F.]]*VLOOKUP(DO[[#Headers],[F.]],Tariefgroepen[],3,FALSE)+DO[[#This Row],[G.]]*VLOOKUP(DO[[#Headers],[G.]],Tariefgroepen[],3,FALSE)+DO[[#This Row],[H.]]*VLOOKUP(DO[[#Headers],[H.]],Tariefgroepen[],3,FALSE)+DO[[#This Row],[I.]]*VLOOKUP(DO[[#Headers],[I.]],Tariefgroepen[],3,FALSE)+DO[[#This Row],[J.]]*VLOOKUP(DO[[#Headers],[J.]],Tariefgroepen[],3,FALSE)</f>
        <v>0</v>
      </c>
    </row>
    <row r="5" spans="1:13" s="4" customFormat="1" x14ac:dyDescent="0.25">
      <c r="A5" s="25" t="s">
        <v>31</v>
      </c>
      <c r="B5" s="25" t="s">
        <v>32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5">
        <f>DO[[#This Row],[A.]]*VLOOKUP(DO[[#Headers],[A.]],Tariefgroepen[],3,FALSE)+DO[[#This Row],[B.]]*VLOOKUP(DO[[#Headers],[B.]],Tariefgroepen[],3,FALSE)+DO[[#This Row],[C.]]*VLOOKUP(DO[[#Headers],[C.]],Tariefgroepen[],3,FALSE)+DO[[#This Row],[D.]]*VLOOKUP(DO[[#Headers],[D.]],Tariefgroepen[],3,FALSE)+DO[[#This Row],[E.]]*VLOOKUP(DO[[#Headers],[E.]],Tariefgroepen[],3,FALSE)+DO[[#This Row],[F.]]*VLOOKUP(DO[[#Headers],[F.]],Tariefgroepen[],3,FALSE)+DO[[#This Row],[G.]]*VLOOKUP(DO[[#Headers],[G.]],Tariefgroepen[],3,FALSE)+DO[[#This Row],[H.]]*VLOOKUP(DO[[#Headers],[H.]],Tariefgroepen[],3,FALSE)+DO[[#This Row],[I.]]*VLOOKUP(DO[[#Headers],[I.]],Tariefgroepen[],3,FALSE)+DO[[#This Row],[J.]]*VLOOKUP(DO[[#Headers],[J.]],Tariefgroepen[],3,FALSE)</f>
        <v>0</v>
      </c>
    </row>
    <row r="6" spans="1:13" s="4" customFormat="1" x14ac:dyDescent="0.25">
      <c r="A6" s="25" t="s">
        <v>31</v>
      </c>
      <c r="B6" s="25" t="s">
        <v>32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5">
        <f>DO[[#This Row],[A.]]*VLOOKUP(DO[[#Headers],[A.]],Tariefgroepen[],3,FALSE)+DO[[#This Row],[B.]]*VLOOKUP(DO[[#Headers],[B.]],Tariefgroepen[],3,FALSE)+DO[[#This Row],[C.]]*VLOOKUP(DO[[#Headers],[C.]],Tariefgroepen[],3,FALSE)+DO[[#This Row],[D.]]*VLOOKUP(DO[[#Headers],[D.]],Tariefgroepen[],3,FALSE)+DO[[#This Row],[E.]]*VLOOKUP(DO[[#Headers],[E.]],Tariefgroepen[],3,FALSE)+DO[[#This Row],[F.]]*VLOOKUP(DO[[#Headers],[F.]],Tariefgroepen[],3,FALSE)+DO[[#This Row],[G.]]*VLOOKUP(DO[[#Headers],[G.]],Tariefgroepen[],3,FALSE)+DO[[#This Row],[H.]]*VLOOKUP(DO[[#Headers],[H.]],Tariefgroepen[],3,FALSE)+DO[[#This Row],[I.]]*VLOOKUP(DO[[#Headers],[I.]],Tariefgroepen[],3,FALSE)+DO[[#This Row],[J.]]*VLOOKUP(DO[[#Headers],[J.]],Tariefgroepen[],3,FALSE)</f>
        <v>0</v>
      </c>
    </row>
    <row r="7" spans="1:13" s="4" customFormat="1" x14ac:dyDescent="0.25">
      <c r="A7" s="25" t="s">
        <v>31</v>
      </c>
      <c r="B7" s="25" t="s">
        <v>32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5">
        <f>DO[[#This Row],[A.]]*VLOOKUP(DO[[#Headers],[A.]],Tariefgroepen[],3,FALSE)+DO[[#This Row],[B.]]*VLOOKUP(DO[[#Headers],[B.]],Tariefgroepen[],3,FALSE)+DO[[#This Row],[C.]]*VLOOKUP(DO[[#Headers],[C.]],Tariefgroepen[],3,FALSE)+DO[[#This Row],[D.]]*VLOOKUP(DO[[#Headers],[D.]],Tariefgroepen[],3,FALSE)+DO[[#This Row],[E.]]*VLOOKUP(DO[[#Headers],[E.]],Tariefgroepen[],3,FALSE)+DO[[#This Row],[F.]]*VLOOKUP(DO[[#Headers],[F.]],Tariefgroepen[],3,FALSE)+DO[[#This Row],[G.]]*VLOOKUP(DO[[#Headers],[G.]],Tariefgroepen[],3,FALSE)+DO[[#This Row],[H.]]*VLOOKUP(DO[[#Headers],[H.]],Tariefgroepen[],3,FALSE)+DO[[#This Row],[I.]]*VLOOKUP(DO[[#Headers],[I.]],Tariefgroepen[],3,FALSE)+DO[[#This Row],[J.]]*VLOOKUP(DO[[#Headers],[J.]],Tariefgroepen[],3,FALSE)</f>
        <v>0</v>
      </c>
    </row>
    <row r="8" spans="1:13" s="4" customFormat="1" x14ac:dyDescent="0.25">
      <c r="A8" s="25" t="s">
        <v>31</v>
      </c>
      <c r="B8" s="25" t="s">
        <v>32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5">
        <f>DO[[#This Row],[A.]]*VLOOKUP(DO[[#Headers],[A.]],Tariefgroepen[],3,FALSE)+DO[[#This Row],[B.]]*VLOOKUP(DO[[#Headers],[B.]],Tariefgroepen[],3,FALSE)+DO[[#This Row],[C.]]*VLOOKUP(DO[[#Headers],[C.]],Tariefgroepen[],3,FALSE)+DO[[#This Row],[D.]]*VLOOKUP(DO[[#Headers],[D.]],Tariefgroepen[],3,FALSE)+DO[[#This Row],[E.]]*VLOOKUP(DO[[#Headers],[E.]],Tariefgroepen[],3,FALSE)+DO[[#This Row],[F.]]*VLOOKUP(DO[[#Headers],[F.]],Tariefgroepen[],3,FALSE)+DO[[#This Row],[G.]]*VLOOKUP(DO[[#Headers],[G.]],Tariefgroepen[],3,FALSE)+DO[[#This Row],[H.]]*VLOOKUP(DO[[#Headers],[H.]],Tariefgroepen[],3,FALSE)+DO[[#This Row],[I.]]*VLOOKUP(DO[[#Headers],[I.]],Tariefgroepen[],3,FALSE)+DO[[#This Row],[J.]]*VLOOKUP(DO[[#Headers],[J.]],Tariefgroepen[],3,FALSE)</f>
        <v>0</v>
      </c>
    </row>
    <row r="9" spans="1:13" s="4" customFormat="1" x14ac:dyDescent="0.25">
      <c r="A9" s="25" t="s">
        <v>31</v>
      </c>
      <c r="B9" s="25" t="s">
        <v>32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5">
        <f>DO[[#This Row],[A.]]*VLOOKUP(DO[[#Headers],[A.]],Tariefgroepen[],3,FALSE)+DO[[#This Row],[B.]]*VLOOKUP(DO[[#Headers],[B.]],Tariefgroepen[],3,FALSE)+DO[[#This Row],[C.]]*VLOOKUP(DO[[#Headers],[C.]],Tariefgroepen[],3,FALSE)+DO[[#This Row],[D.]]*VLOOKUP(DO[[#Headers],[D.]],Tariefgroepen[],3,FALSE)+DO[[#This Row],[E.]]*VLOOKUP(DO[[#Headers],[E.]],Tariefgroepen[],3,FALSE)+DO[[#This Row],[F.]]*VLOOKUP(DO[[#Headers],[F.]],Tariefgroepen[],3,FALSE)+DO[[#This Row],[G.]]*VLOOKUP(DO[[#Headers],[G.]],Tariefgroepen[],3,FALSE)+DO[[#This Row],[H.]]*VLOOKUP(DO[[#Headers],[H.]],Tariefgroepen[],3,FALSE)+DO[[#This Row],[I.]]*VLOOKUP(DO[[#Headers],[I.]],Tariefgroepen[],3,FALSE)+DO[[#This Row],[J.]]*VLOOKUP(DO[[#Headers],[J.]],Tariefgroepen[],3,FALSE)</f>
        <v>0</v>
      </c>
    </row>
    <row r="10" spans="1:13" s="4" customFormat="1" x14ac:dyDescent="0.25">
      <c r="A10" s="25" t="s">
        <v>31</v>
      </c>
      <c r="B10" s="25" t="s">
        <v>32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5">
        <f>DO[[#This Row],[A.]]*VLOOKUP(DO[[#Headers],[A.]],Tariefgroepen[],3,FALSE)+DO[[#This Row],[B.]]*VLOOKUP(DO[[#Headers],[B.]],Tariefgroepen[],3,FALSE)+DO[[#This Row],[C.]]*VLOOKUP(DO[[#Headers],[C.]],Tariefgroepen[],3,FALSE)+DO[[#This Row],[D.]]*VLOOKUP(DO[[#Headers],[D.]],Tariefgroepen[],3,FALSE)+DO[[#This Row],[E.]]*VLOOKUP(DO[[#Headers],[E.]],Tariefgroepen[],3,FALSE)+DO[[#This Row],[F.]]*VLOOKUP(DO[[#Headers],[F.]],Tariefgroepen[],3,FALSE)+DO[[#This Row],[G.]]*VLOOKUP(DO[[#Headers],[G.]],Tariefgroepen[],3,FALSE)+DO[[#This Row],[H.]]*VLOOKUP(DO[[#Headers],[H.]],Tariefgroepen[],3,FALSE)+DO[[#This Row],[I.]]*VLOOKUP(DO[[#Headers],[I.]],Tariefgroepen[],3,FALSE)+DO[[#This Row],[J.]]*VLOOKUP(DO[[#Headers],[J.]],Tariefgroepen[],3,FALSE)</f>
        <v>0</v>
      </c>
    </row>
    <row r="11" spans="1:13" s="4" customFormat="1" x14ac:dyDescent="0.25">
      <c r="A11" s="25" t="s">
        <v>31</v>
      </c>
      <c r="B11" s="25" t="s">
        <v>32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5">
        <f>DO[[#This Row],[A.]]*VLOOKUP(DO[[#Headers],[A.]],Tariefgroepen[],3,FALSE)+DO[[#This Row],[B.]]*VLOOKUP(DO[[#Headers],[B.]],Tariefgroepen[],3,FALSE)+DO[[#This Row],[C.]]*VLOOKUP(DO[[#Headers],[C.]],Tariefgroepen[],3,FALSE)+DO[[#This Row],[D.]]*VLOOKUP(DO[[#Headers],[D.]],Tariefgroepen[],3,FALSE)+DO[[#This Row],[E.]]*VLOOKUP(DO[[#Headers],[E.]],Tariefgroepen[],3,FALSE)+DO[[#This Row],[F.]]*VLOOKUP(DO[[#Headers],[F.]],Tariefgroepen[],3,FALSE)+DO[[#This Row],[G.]]*VLOOKUP(DO[[#Headers],[G.]],Tariefgroepen[],3,FALSE)+DO[[#This Row],[H.]]*VLOOKUP(DO[[#Headers],[H.]],Tariefgroepen[],3,FALSE)+DO[[#This Row],[I.]]*VLOOKUP(DO[[#Headers],[I.]],Tariefgroepen[],3,FALSE)+DO[[#This Row],[J.]]*VLOOKUP(DO[[#Headers],[J.]],Tariefgroepen[],3,FALSE)</f>
        <v>0</v>
      </c>
    </row>
    <row r="12" spans="1:13" s="4" customFormat="1" x14ac:dyDescent="0.25">
      <c r="A12" s="25" t="s">
        <v>31</v>
      </c>
      <c r="B12" s="25" t="s">
        <v>32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5">
        <f>DO[[#This Row],[A.]]*VLOOKUP(DO[[#Headers],[A.]],Tariefgroepen[],3,FALSE)+DO[[#This Row],[B.]]*VLOOKUP(DO[[#Headers],[B.]],Tariefgroepen[],3,FALSE)+DO[[#This Row],[C.]]*VLOOKUP(DO[[#Headers],[C.]],Tariefgroepen[],3,FALSE)+DO[[#This Row],[D.]]*VLOOKUP(DO[[#Headers],[D.]],Tariefgroepen[],3,FALSE)+DO[[#This Row],[E.]]*VLOOKUP(DO[[#Headers],[E.]],Tariefgroepen[],3,FALSE)+DO[[#This Row],[F.]]*VLOOKUP(DO[[#Headers],[F.]],Tariefgroepen[],3,FALSE)+DO[[#This Row],[G.]]*VLOOKUP(DO[[#Headers],[G.]],Tariefgroepen[],3,FALSE)+DO[[#This Row],[H.]]*VLOOKUP(DO[[#Headers],[H.]],Tariefgroepen[],3,FALSE)+DO[[#This Row],[I.]]*VLOOKUP(DO[[#Headers],[I.]],Tariefgroepen[],3,FALSE)+DO[[#This Row],[J.]]*VLOOKUP(DO[[#Headers],[J.]],Tariefgroepen[],3,FALSE)</f>
        <v>0</v>
      </c>
    </row>
    <row r="13" spans="1:13" s="4" customFormat="1" x14ac:dyDescent="0.25">
      <c r="A13" s="25" t="s">
        <v>31</v>
      </c>
      <c r="B13" s="25" t="s">
        <v>32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5">
        <f>DO[[#This Row],[A.]]*VLOOKUP(DO[[#Headers],[A.]],Tariefgroepen[],3,FALSE)+DO[[#This Row],[B.]]*VLOOKUP(DO[[#Headers],[B.]],Tariefgroepen[],3,FALSE)+DO[[#This Row],[C.]]*VLOOKUP(DO[[#Headers],[C.]],Tariefgroepen[],3,FALSE)+DO[[#This Row],[D.]]*VLOOKUP(DO[[#Headers],[D.]],Tariefgroepen[],3,FALSE)+DO[[#This Row],[E.]]*VLOOKUP(DO[[#Headers],[E.]],Tariefgroepen[],3,FALSE)+DO[[#This Row],[F.]]*VLOOKUP(DO[[#Headers],[F.]],Tariefgroepen[],3,FALSE)+DO[[#This Row],[G.]]*VLOOKUP(DO[[#Headers],[G.]],Tariefgroepen[],3,FALSE)+DO[[#This Row],[H.]]*VLOOKUP(DO[[#Headers],[H.]],Tariefgroepen[],3,FALSE)+DO[[#This Row],[I.]]*VLOOKUP(DO[[#Headers],[I.]],Tariefgroepen[],3,FALSE)+DO[[#This Row],[J.]]*VLOOKUP(DO[[#Headers],[J.]],Tariefgroepen[],3,FALSE)</f>
        <v>0</v>
      </c>
    </row>
    <row r="14" spans="1:13" s="4" customFormat="1" x14ac:dyDescent="0.25">
      <c r="A14" s="25" t="s">
        <v>31</v>
      </c>
      <c r="B14" s="25" t="s">
        <v>32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5">
        <f>DO[[#This Row],[A.]]*VLOOKUP(DO[[#Headers],[A.]],Tariefgroepen[],3,FALSE)+DO[[#This Row],[B.]]*VLOOKUP(DO[[#Headers],[B.]],Tariefgroepen[],3,FALSE)+DO[[#This Row],[C.]]*VLOOKUP(DO[[#Headers],[C.]],Tariefgroepen[],3,FALSE)+DO[[#This Row],[D.]]*VLOOKUP(DO[[#Headers],[D.]],Tariefgroepen[],3,FALSE)+DO[[#This Row],[E.]]*VLOOKUP(DO[[#Headers],[E.]],Tariefgroepen[],3,FALSE)+DO[[#This Row],[F.]]*VLOOKUP(DO[[#Headers],[F.]],Tariefgroepen[],3,FALSE)+DO[[#This Row],[G.]]*VLOOKUP(DO[[#Headers],[G.]],Tariefgroepen[],3,FALSE)+DO[[#This Row],[H.]]*VLOOKUP(DO[[#Headers],[H.]],Tariefgroepen[],3,FALSE)+DO[[#This Row],[I.]]*VLOOKUP(DO[[#Headers],[I.]],Tariefgroepen[],3,FALSE)+DO[[#This Row],[J.]]*VLOOKUP(DO[[#Headers],[J.]],Tariefgroepen[],3,FALSE)</f>
        <v>0</v>
      </c>
    </row>
    <row r="15" spans="1:13" s="4" customFormat="1" x14ac:dyDescent="0.25">
      <c r="A15" s="25" t="s">
        <v>31</v>
      </c>
      <c r="B15" s="25" t="s">
        <v>32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5">
        <f>DO[[#This Row],[A.]]*VLOOKUP(DO[[#Headers],[A.]],Tariefgroepen[],3,FALSE)+DO[[#This Row],[B.]]*VLOOKUP(DO[[#Headers],[B.]],Tariefgroepen[],3,FALSE)+DO[[#This Row],[C.]]*VLOOKUP(DO[[#Headers],[C.]],Tariefgroepen[],3,FALSE)+DO[[#This Row],[D.]]*VLOOKUP(DO[[#Headers],[D.]],Tariefgroepen[],3,FALSE)+DO[[#This Row],[E.]]*VLOOKUP(DO[[#Headers],[E.]],Tariefgroepen[],3,FALSE)+DO[[#This Row],[F.]]*VLOOKUP(DO[[#Headers],[F.]],Tariefgroepen[],3,FALSE)+DO[[#This Row],[G.]]*VLOOKUP(DO[[#Headers],[G.]],Tariefgroepen[],3,FALSE)+DO[[#This Row],[H.]]*VLOOKUP(DO[[#Headers],[H.]],Tariefgroepen[],3,FALSE)+DO[[#This Row],[I.]]*VLOOKUP(DO[[#Headers],[I.]],Tariefgroepen[],3,FALSE)+DO[[#This Row],[J.]]*VLOOKUP(DO[[#Headers],[J.]],Tariefgroepen[],3,FALSE)</f>
        <v>0</v>
      </c>
    </row>
    <row r="16" spans="1:13" s="4" customFormat="1" x14ac:dyDescent="0.25">
      <c r="A16" s="25" t="s">
        <v>31</v>
      </c>
      <c r="B16" s="25" t="s">
        <v>32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5">
        <f>DO[[#This Row],[A.]]*VLOOKUP(DO[[#Headers],[A.]],Tariefgroepen[],3,FALSE)+DO[[#This Row],[B.]]*VLOOKUP(DO[[#Headers],[B.]],Tariefgroepen[],3,FALSE)+DO[[#This Row],[C.]]*VLOOKUP(DO[[#Headers],[C.]],Tariefgroepen[],3,FALSE)+DO[[#This Row],[D.]]*VLOOKUP(DO[[#Headers],[D.]],Tariefgroepen[],3,FALSE)+DO[[#This Row],[E.]]*VLOOKUP(DO[[#Headers],[E.]],Tariefgroepen[],3,FALSE)+DO[[#This Row],[F.]]*VLOOKUP(DO[[#Headers],[F.]],Tariefgroepen[],3,FALSE)+DO[[#This Row],[G.]]*VLOOKUP(DO[[#Headers],[G.]],Tariefgroepen[],3,FALSE)+DO[[#This Row],[H.]]*VLOOKUP(DO[[#Headers],[H.]],Tariefgroepen[],3,FALSE)+DO[[#This Row],[I.]]*VLOOKUP(DO[[#Headers],[I.]],Tariefgroepen[],3,FALSE)+DO[[#This Row],[J.]]*VLOOKUP(DO[[#Headers],[J.]],Tariefgroepen[],3,FALSE)</f>
        <v>0</v>
      </c>
    </row>
    <row r="17" spans="1:13" s="4" customFormat="1" x14ac:dyDescent="0.25">
      <c r="A17" s="25" t="s">
        <v>31</v>
      </c>
      <c r="B17" s="25" t="s">
        <v>32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5">
        <f>DO[[#This Row],[A.]]*VLOOKUP(DO[[#Headers],[A.]],Tariefgroepen[],3,FALSE)+DO[[#This Row],[B.]]*VLOOKUP(DO[[#Headers],[B.]],Tariefgroepen[],3,FALSE)+DO[[#This Row],[C.]]*VLOOKUP(DO[[#Headers],[C.]],Tariefgroepen[],3,FALSE)+DO[[#This Row],[D.]]*VLOOKUP(DO[[#Headers],[D.]],Tariefgroepen[],3,FALSE)+DO[[#This Row],[E.]]*VLOOKUP(DO[[#Headers],[E.]],Tariefgroepen[],3,FALSE)+DO[[#This Row],[F.]]*VLOOKUP(DO[[#Headers],[F.]],Tariefgroepen[],3,FALSE)+DO[[#This Row],[G.]]*VLOOKUP(DO[[#Headers],[G.]],Tariefgroepen[],3,FALSE)+DO[[#This Row],[H.]]*VLOOKUP(DO[[#Headers],[H.]],Tariefgroepen[],3,FALSE)+DO[[#This Row],[I.]]*VLOOKUP(DO[[#Headers],[I.]],Tariefgroepen[],3,FALSE)+DO[[#This Row],[J.]]*VLOOKUP(DO[[#Headers],[J.]],Tariefgroepen[],3,FALSE)</f>
        <v>0</v>
      </c>
    </row>
    <row r="18" spans="1:13" s="4" customFormat="1" x14ac:dyDescent="0.25">
      <c r="A18" s="25" t="s">
        <v>31</v>
      </c>
      <c r="B18" s="25" t="s">
        <v>32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5">
        <f>DO[[#This Row],[A.]]*VLOOKUP(DO[[#Headers],[A.]],Tariefgroepen[],3,FALSE)+DO[[#This Row],[B.]]*VLOOKUP(DO[[#Headers],[B.]],Tariefgroepen[],3,FALSE)+DO[[#This Row],[C.]]*VLOOKUP(DO[[#Headers],[C.]],Tariefgroepen[],3,FALSE)+DO[[#This Row],[D.]]*VLOOKUP(DO[[#Headers],[D.]],Tariefgroepen[],3,FALSE)+DO[[#This Row],[E.]]*VLOOKUP(DO[[#Headers],[E.]],Tariefgroepen[],3,FALSE)+DO[[#This Row],[F.]]*VLOOKUP(DO[[#Headers],[F.]],Tariefgroepen[],3,FALSE)+DO[[#This Row],[G.]]*VLOOKUP(DO[[#Headers],[G.]],Tariefgroepen[],3,FALSE)+DO[[#This Row],[H.]]*VLOOKUP(DO[[#Headers],[H.]],Tariefgroepen[],3,FALSE)+DO[[#This Row],[I.]]*VLOOKUP(DO[[#Headers],[I.]],Tariefgroepen[],3,FALSE)+DO[[#This Row],[J.]]*VLOOKUP(DO[[#Headers],[J.]],Tariefgroepen[],3,FALSE)</f>
        <v>0</v>
      </c>
    </row>
    <row r="19" spans="1:13" s="4" customFormat="1" x14ac:dyDescent="0.25">
      <c r="A19" s="25" t="s">
        <v>31</v>
      </c>
      <c r="B19" s="25" t="s">
        <v>32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5">
        <f>DO[[#This Row],[A.]]*VLOOKUP(DO[[#Headers],[A.]],Tariefgroepen[],3,FALSE)+DO[[#This Row],[B.]]*VLOOKUP(DO[[#Headers],[B.]],Tariefgroepen[],3,FALSE)+DO[[#This Row],[C.]]*VLOOKUP(DO[[#Headers],[C.]],Tariefgroepen[],3,FALSE)+DO[[#This Row],[D.]]*VLOOKUP(DO[[#Headers],[D.]],Tariefgroepen[],3,FALSE)+DO[[#This Row],[E.]]*VLOOKUP(DO[[#Headers],[E.]],Tariefgroepen[],3,FALSE)+DO[[#This Row],[F.]]*VLOOKUP(DO[[#Headers],[F.]],Tariefgroepen[],3,FALSE)+DO[[#This Row],[G.]]*VLOOKUP(DO[[#Headers],[G.]],Tariefgroepen[],3,FALSE)+DO[[#This Row],[H.]]*VLOOKUP(DO[[#Headers],[H.]],Tariefgroepen[],3,FALSE)+DO[[#This Row],[I.]]*VLOOKUP(DO[[#Headers],[I.]],Tariefgroepen[],3,FALSE)+DO[[#This Row],[J.]]*VLOOKUP(DO[[#Headers],[J.]],Tariefgroepen[],3,FALSE)</f>
        <v>0</v>
      </c>
    </row>
    <row r="20" spans="1:13" x14ac:dyDescent="0.25">
      <c r="A20" s="25" t="s">
        <v>31</v>
      </c>
      <c r="B20" s="25" t="s">
        <v>32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5">
        <f>DO[[#This Row],[A.]]*VLOOKUP(DO[[#Headers],[A.]],Tariefgroepen[],3,FALSE)+DO[[#This Row],[B.]]*VLOOKUP(DO[[#Headers],[B.]],Tariefgroepen[],3,FALSE)+DO[[#This Row],[C.]]*VLOOKUP(DO[[#Headers],[C.]],Tariefgroepen[],3,FALSE)+DO[[#This Row],[D.]]*VLOOKUP(DO[[#Headers],[D.]],Tariefgroepen[],3,FALSE)+DO[[#This Row],[E.]]*VLOOKUP(DO[[#Headers],[E.]],Tariefgroepen[],3,FALSE)+DO[[#This Row],[F.]]*VLOOKUP(DO[[#Headers],[F.]],Tariefgroepen[],3,FALSE)+DO[[#This Row],[G.]]*VLOOKUP(DO[[#Headers],[G.]],Tariefgroepen[],3,FALSE)+DO[[#This Row],[H.]]*VLOOKUP(DO[[#Headers],[H.]],Tariefgroepen[],3,FALSE)+DO[[#This Row],[I.]]*VLOOKUP(DO[[#Headers],[I.]],Tariefgroepen[],3,FALSE)+DO[[#This Row],[J.]]*VLOOKUP(DO[[#Headers],[J.]],Tariefgroepen[],3,FALSE)</f>
        <v>0</v>
      </c>
    </row>
    <row r="21" spans="1:13" s="4" customFormat="1" x14ac:dyDescent="0.25">
      <c r="A21" s="25" t="s">
        <v>31</v>
      </c>
      <c r="B21" s="25" t="s">
        <v>32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5">
        <f>DO[[#This Row],[A.]]*VLOOKUP(DO[[#Headers],[A.]],Tariefgroepen[],3,FALSE)+DO[[#This Row],[B.]]*VLOOKUP(DO[[#Headers],[B.]],Tariefgroepen[],3,FALSE)+DO[[#This Row],[C.]]*VLOOKUP(DO[[#Headers],[C.]],Tariefgroepen[],3,FALSE)+DO[[#This Row],[D.]]*VLOOKUP(DO[[#Headers],[D.]],Tariefgroepen[],3,FALSE)+DO[[#This Row],[E.]]*VLOOKUP(DO[[#Headers],[E.]],Tariefgroepen[],3,FALSE)+DO[[#This Row],[F.]]*VLOOKUP(DO[[#Headers],[F.]],Tariefgroepen[],3,FALSE)+DO[[#This Row],[G.]]*VLOOKUP(DO[[#Headers],[G.]],Tariefgroepen[],3,FALSE)+DO[[#This Row],[H.]]*VLOOKUP(DO[[#Headers],[H.]],Tariefgroepen[],3,FALSE)+DO[[#This Row],[I.]]*VLOOKUP(DO[[#Headers],[I.]],Tariefgroepen[],3,FALSE)+DO[[#This Row],[J.]]*VLOOKUP(DO[[#Headers],[J.]],Tariefgroepen[],3,FALSE)</f>
        <v>0</v>
      </c>
    </row>
    <row r="22" spans="1:13" s="4" customFormat="1" x14ac:dyDescent="0.25">
      <c r="A22" s="25" t="s">
        <v>31</v>
      </c>
      <c r="B22" s="25" t="s">
        <v>32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5">
        <f>DO[[#This Row],[A.]]*VLOOKUP(DO[[#Headers],[A.]],Tariefgroepen[],3,FALSE)+DO[[#This Row],[B.]]*VLOOKUP(DO[[#Headers],[B.]],Tariefgroepen[],3,FALSE)+DO[[#This Row],[C.]]*VLOOKUP(DO[[#Headers],[C.]],Tariefgroepen[],3,FALSE)+DO[[#This Row],[D.]]*VLOOKUP(DO[[#Headers],[D.]],Tariefgroepen[],3,FALSE)+DO[[#This Row],[E.]]*VLOOKUP(DO[[#Headers],[E.]],Tariefgroepen[],3,FALSE)+DO[[#This Row],[F.]]*VLOOKUP(DO[[#Headers],[F.]],Tariefgroepen[],3,FALSE)+DO[[#This Row],[G.]]*VLOOKUP(DO[[#Headers],[G.]],Tariefgroepen[],3,FALSE)+DO[[#This Row],[H.]]*VLOOKUP(DO[[#Headers],[H.]],Tariefgroepen[],3,FALSE)+DO[[#This Row],[I.]]*VLOOKUP(DO[[#Headers],[I.]],Tariefgroepen[],3,FALSE)+DO[[#This Row],[J.]]*VLOOKUP(DO[[#Headers],[J.]],Tariefgroepen[],3,FALSE)</f>
        <v>0</v>
      </c>
    </row>
    <row r="23" spans="1:13" x14ac:dyDescent="0.25">
      <c r="A23" s="25" t="s">
        <v>31</v>
      </c>
      <c r="B23" s="25" t="s">
        <v>32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5">
        <f>DO[[#This Row],[A.]]*VLOOKUP(DO[[#Headers],[A.]],Tariefgroepen[],3,FALSE)+DO[[#This Row],[B.]]*VLOOKUP(DO[[#Headers],[B.]],Tariefgroepen[],3,FALSE)+DO[[#This Row],[C.]]*VLOOKUP(DO[[#Headers],[C.]],Tariefgroepen[],3,FALSE)+DO[[#This Row],[D.]]*VLOOKUP(DO[[#Headers],[D.]],Tariefgroepen[],3,FALSE)+DO[[#This Row],[E.]]*VLOOKUP(DO[[#Headers],[E.]],Tariefgroepen[],3,FALSE)+DO[[#This Row],[F.]]*VLOOKUP(DO[[#Headers],[F.]],Tariefgroepen[],3,FALSE)+DO[[#This Row],[G.]]*VLOOKUP(DO[[#Headers],[G.]],Tariefgroepen[],3,FALSE)+DO[[#This Row],[H.]]*VLOOKUP(DO[[#Headers],[H.]],Tariefgroepen[],3,FALSE)+DO[[#This Row],[I.]]*VLOOKUP(DO[[#Headers],[I.]],Tariefgroepen[],3,FALSE)+DO[[#This Row],[J.]]*VLOOKUP(DO[[#Headers],[J.]],Tariefgroepen[],3,FALSE)</f>
        <v>0</v>
      </c>
    </row>
    <row r="24" spans="1:13" x14ac:dyDescent="0.25">
      <c r="A24" s="25" t="s">
        <v>31</v>
      </c>
      <c r="B24" s="25" t="s">
        <v>32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5">
        <f>DO[[#This Row],[A.]]*VLOOKUP(DO[[#Headers],[A.]],Tariefgroepen[],3,FALSE)+DO[[#This Row],[B.]]*VLOOKUP(DO[[#Headers],[B.]],Tariefgroepen[],3,FALSE)+DO[[#This Row],[C.]]*VLOOKUP(DO[[#Headers],[C.]],Tariefgroepen[],3,FALSE)+DO[[#This Row],[D.]]*VLOOKUP(DO[[#Headers],[D.]],Tariefgroepen[],3,FALSE)+DO[[#This Row],[E.]]*VLOOKUP(DO[[#Headers],[E.]],Tariefgroepen[],3,FALSE)+DO[[#This Row],[F.]]*VLOOKUP(DO[[#Headers],[F.]],Tariefgroepen[],3,FALSE)+DO[[#This Row],[G.]]*VLOOKUP(DO[[#Headers],[G.]],Tariefgroepen[],3,FALSE)+DO[[#This Row],[H.]]*VLOOKUP(DO[[#Headers],[H.]],Tariefgroepen[],3,FALSE)+DO[[#This Row],[I.]]*VLOOKUP(DO[[#Headers],[I.]],Tariefgroepen[],3,FALSE)+DO[[#This Row],[J.]]*VLOOKUP(DO[[#Headers],[J.]],Tariefgroepen[],3,FALSE)</f>
        <v>0</v>
      </c>
    </row>
    <row r="25" spans="1:13" s="4" customFormat="1" x14ac:dyDescent="0.25">
      <c r="A25" s="25" t="s">
        <v>31</v>
      </c>
      <c r="B25" s="25" t="s">
        <v>32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5">
        <f>DO[[#This Row],[A.]]*VLOOKUP(DO[[#Headers],[A.]],Tariefgroepen[],3,FALSE)+DO[[#This Row],[B.]]*VLOOKUP(DO[[#Headers],[B.]],Tariefgroepen[],3,FALSE)+DO[[#This Row],[C.]]*VLOOKUP(DO[[#Headers],[C.]],Tariefgroepen[],3,FALSE)+DO[[#This Row],[D.]]*VLOOKUP(DO[[#Headers],[D.]],Tariefgroepen[],3,FALSE)+DO[[#This Row],[E.]]*VLOOKUP(DO[[#Headers],[E.]],Tariefgroepen[],3,FALSE)+DO[[#This Row],[F.]]*VLOOKUP(DO[[#Headers],[F.]],Tariefgroepen[],3,FALSE)+DO[[#This Row],[G.]]*VLOOKUP(DO[[#Headers],[G.]],Tariefgroepen[],3,FALSE)+DO[[#This Row],[H.]]*VLOOKUP(DO[[#Headers],[H.]],Tariefgroepen[],3,FALSE)+DO[[#This Row],[I.]]*VLOOKUP(DO[[#Headers],[I.]],Tariefgroepen[],3,FALSE)+DO[[#This Row],[J.]]*VLOOKUP(DO[[#Headers],[J.]],Tariefgroepen[],3,FALSE)</f>
        <v>0</v>
      </c>
    </row>
    <row r="26" spans="1:13" x14ac:dyDescent="0.25">
      <c r="A26" s="25" t="s">
        <v>31</v>
      </c>
      <c r="B26" s="25" t="s">
        <v>32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5">
        <f>DO[[#This Row],[A.]]*VLOOKUP(DO[[#Headers],[A.]],Tariefgroepen[],3,FALSE)+DO[[#This Row],[B.]]*VLOOKUP(DO[[#Headers],[B.]],Tariefgroepen[],3,FALSE)+DO[[#This Row],[C.]]*VLOOKUP(DO[[#Headers],[C.]],Tariefgroepen[],3,FALSE)+DO[[#This Row],[D.]]*VLOOKUP(DO[[#Headers],[D.]],Tariefgroepen[],3,FALSE)+DO[[#This Row],[E.]]*VLOOKUP(DO[[#Headers],[E.]],Tariefgroepen[],3,FALSE)+DO[[#This Row],[F.]]*VLOOKUP(DO[[#Headers],[F.]],Tariefgroepen[],3,FALSE)+DO[[#This Row],[G.]]*VLOOKUP(DO[[#Headers],[G.]],Tariefgroepen[],3,FALSE)+DO[[#This Row],[H.]]*VLOOKUP(DO[[#Headers],[H.]],Tariefgroepen[],3,FALSE)+DO[[#This Row],[I.]]*VLOOKUP(DO[[#Headers],[I.]],Tariefgroepen[],3,FALSE)+DO[[#This Row],[J.]]*VLOOKUP(DO[[#Headers],[J.]],Tariefgroepen[],3,FALSE)</f>
        <v>0</v>
      </c>
    </row>
    <row r="27" spans="1:13" x14ac:dyDescent="0.25">
      <c r="A27" s="25" t="s">
        <v>31</v>
      </c>
      <c r="B27" s="25" t="s">
        <v>32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5">
        <f>DO[[#This Row],[A.]]*VLOOKUP(DO[[#Headers],[A.]],Tariefgroepen[],3,FALSE)+DO[[#This Row],[B.]]*VLOOKUP(DO[[#Headers],[B.]],Tariefgroepen[],3,FALSE)+DO[[#This Row],[C.]]*VLOOKUP(DO[[#Headers],[C.]],Tariefgroepen[],3,FALSE)+DO[[#This Row],[D.]]*VLOOKUP(DO[[#Headers],[D.]],Tariefgroepen[],3,FALSE)+DO[[#This Row],[E.]]*VLOOKUP(DO[[#Headers],[E.]],Tariefgroepen[],3,FALSE)+DO[[#This Row],[F.]]*VLOOKUP(DO[[#Headers],[F.]],Tariefgroepen[],3,FALSE)+DO[[#This Row],[G.]]*VLOOKUP(DO[[#Headers],[G.]],Tariefgroepen[],3,FALSE)+DO[[#This Row],[H.]]*VLOOKUP(DO[[#Headers],[H.]],Tariefgroepen[],3,FALSE)+DO[[#This Row],[I.]]*VLOOKUP(DO[[#Headers],[I.]],Tariefgroepen[],3,FALSE)+DO[[#This Row],[J.]]*VLOOKUP(DO[[#Headers],[J.]],Tariefgroepen[],3,FALSE)</f>
        <v>0</v>
      </c>
    </row>
    <row r="28" spans="1:13" x14ac:dyDescent="0.25">
      <c r="A28" s="25" t="s">
        <v>31</v>
      </c>
      <c r="B28" s="25" t="s">
        <v>32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5">
        <f>DO[[#This Row],[A.]]*VLOOKUP(DO[[#Headers],[A.]],Tariefgroepen[],3,FALSE)+DO[[#This Row],[B.]]*VLOOKUP(DO[[#Headers],[B.]],Tariefgroepen[],3,FALSE)+DO[[#This Row],[C.]]*VLOOKUP(DO[[#Headers],[C.]],Tariefgroepen[],3,FALSE)+DO[[#This Row],[D.]]*VLOOKUP(DO[[#Headers],[D.]],Tariefgroepen[],3,FALSE)+DO[[#This Row],[E.]]*VLOOKUP(DO[[#Headers],[E.]],Tariefgroepen[],3,FALSE)+DO[[#This Row],[F.]]*VLOOKUP(DO[[#Headers],[F.]],Tariefgroepen[],3,FALSE)+DO[[#This Row],[G.]]*VLOOKUP(DO[[#Headers],[G.]],Tariefgroepen[],3,FALSE)+DO[[#This Row],[H.]]*VLOOKUP(DO[[#Headers],[H.]],Tariefgroepen[],3,FALSE)+DO[[#This Row],[I.]]*VLOOKUP(DO[[#Headers],[I.]],Tariefgroepen[],3,FALSE)+DO[[#This Row],[J.]]*VLOOKUP(DO[[#Headers],[J.]],Tariefgroepen[],3,FALSE)</f>
        <v>0</v>
      </c>
    </row>
    <row r="29" spans="1:13" x14ac:dyDescent="0.25">
      <c r="A29" s="25" t="s">
        <v>31</v>
      </c>
      <c r="B29" s="25" t="s">
        <v>32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5">
        <f>DO[[#This Row],[A.]]*VLOOKUP(DO[[#Headers],[A.]],Tariefgroepen[],3,FALSE)+DO[[#This Row],[B.]]*VLOOKUP(DO[[#Headers],[B.]],Tariefgroepen[],3,FALSE)+DO[[#This Row],[C.]]*VLOOKUP(DO[[#Headers],[C.]],Tariefgroepen[],3,FALSE)+DO[[#This Row],[D.]]*VLOOKUP(DO[[#Headers],[D.]],Tariefgroepen[],3,FALSE)+DO[[#This Row],[E.]]*VLOOKUP(DO[[#Headers],[E.]],Tariefgroepen[],3,FALSE)+DO[[#This Row],[F.]]*VLOOKUP(DO[[#Headers],[F.]],Tariefgroepen[],3,FALSE)+DO[[#This Row],[G.]]*VLOOKUP(DO[[#Headers],[G.]],Tariefgroepen[],3,FALSE)+DO[[#This Row],[H.]]*VLOOKUP(DO[[#Headers],[H.]],Tariefgroepen[],3,FALSE)+DO[[#This Row],[I.]]*VLOOKUP(DO[[#Headers],[I.]],Tariefgroepen[],3,FALSE)+DO[[#This Row],[J.]]*VLOOKUP(DO[[#Headers],[J.]],Tariefgroepen[],3,FALSE)</f>
        <v>0</v>
      </c>
    </row>
    <row r="30" spans="1:13" x14ac:dyDescent="0.25">
      <c r="A30" s="25" t="s">
        <v>31</v>
      </c>
      <c r="B30" s="25" t="s">
        <v>32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5">
        <f>DO[[#This Row],[A.]]*VLOOKUP(DO[[#Headers],[A.]],Tariefgroepen[],3,FALSE)+DO[[#This Row],[B.]]*VLOOKUP(DO[[#Headers],[B.]],Tariefgroepen[],3,FALSE)+DO[[#This Row],[C.]]*VLOOKUP(DO[[#Headers],[C.]],Tariefgroepen[],3,FALSE)+DO[[#This Row],[D.]]*VLOOKUP(DO[[#Headers],[D.]],Tariefgroepen[],3,FALSE)+DO[[#This Row],[E.]]*VLOOKUP(DO[[#Headers],[E.]],Tariefgroepen[],3,FALSE)+DO[[#This Row],[F.]]*VLOOKUP(DO[[#Headers],[F.]],Tariefgroepen[],3,FALSE)+DO[[#This Row],[G.]]*VLOOKUP(DO[[#Headers],[G.]],Tariefgroepen[],3,FALSE)+DO[[#This Row],[H.]]*VLOOKUP(DO[[#Headers],[H.]],Tariefgroepen[],3,FALSE)+DO[[#This Row],[I.]]*VLOOKUP(DO[[#Headers],[I.]],Tariefgroepen[],3,FALSE)+DO[[#This Row],[J.]]*VLOOKUP(DO[[#Headers],[J.]],Tariefgroepen[],3,FALSE)</f>
        <v>0</v>
      </c>
    </row>
    <row r="31" spans="1:13" x14ac:dyDescent="0.25">
      <c r="A31" s="25" t="s">
        <v>31</v>
      </c>
      <c r="B31" s="25" t="s">
        <v>32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5">
        <f>DO[[#This Row],[A.]]*VLOOKUP(DO[[#Headers],[A.]],Tariefgroepen[],3,FALSE)+DO[[#This Row],[B.]]*VLOOKUP(DO[[#Headers],[B.]],Tariefgroepen[],3,FALSE)+DO[[#This Row],[C.]]*VLOOKUP(DO[[#Headers],[C.]],Tariefgroepen[],3,FALSE)+DO[[#This Row],[D.]]*VLOOKUP(DO[[#Headers],[D.]],Tariefgroepen[],3,FALSE)+DO[[#This Row],[E.]]*VLOOKUP(DO[[#Headers],[E.]],Tariefgroepen[],3,FALSE)+DO[[#This Row],[F.]]*VLOOKUP(DO[[#Headers],[F.]],Tariefgroepen[],3,FALSE)+DO[[#This Row],[G.]]*VLOOKUP(DO[[#Headers],[G.]],Tariefgroepen[],3,FALSE)+DO[[#This Row],[H.]]*VLOOKUP(DO[[#Headers],[H.]],Tariefgroepen[],3,FALSE)+DO[[#This Row],[I.]]*VLOOKUP(DO[[#Headers],[I.]],Tariefgroepen[],3,FALSE)+DO[[#This Row],[J.]]*VLOOKUP(DO[[#Headers],[J.]],Tariefgroepen[],3,FALSE)</f>
        <v>0</v>
      </c>
    </row>
    <row r="32" spans="1:13" x14ac:dyDescent="0.25">
      <c r="A32" s="25" t="s">
        <v>31</v>
      </c>
      <c r="B32" s="25" t="s">
        <v>32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5">
        <f>DO[[#This Row],[A.]]*VLOOKUP(DO[[#Headers],[A.]],Tariefgroepen[],3,FALSE)+DO[[#This Row],[B.]]*VLOOKUP(DO[[#Headers],[B.]],Tariefgroepen[],3,FALSE)+DO[[#This Row],[C.]]*VLOOKUP(DO[[#Headers],[C.]],Tariefgroepen[],3,FALSE)+DO[[#This Row],[D.]]*VLOOKUP(DO[[#Headers],[D.]],Tariefgroepen[],3,FALSE)+DO[[#This Row],[E.]]*VLOOKUP(DO[[#Headers],[E.]],Tariefgroepen[],3,FALSE)+DO[[#This Row],[F.]]*VLOOKUP(DO[[#Headers],[F.]],Tariefgroepen[],3,FALSE)+DO[[#This Row],[G.]]*VLOOKUP(DO[[#Headers],[G.]],Tariefgroepen[],3,FALSE)+DO[[#This Row],[H.]]*VLOOKUP(DO[[#Headers],[H.]],Tariefgroepen[],3,FALSE)+DO[[#This Row],[I.]]*VLOOKUP(DO[[#Headers],[I.]],Tariefgroepen[],3,FALSE)+DO[[#This Row],[J.]]*VLOOKUP(DO[[#Headers],[J.]],Tariefgroepen[],3,FALSE)</f>
        <v>0</v>
      </c>
    </row>
    <row r="33" spans="1:13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 x14ac:dyDescent="0.25">
      <c r="B34" s="11" t="s">
        <v>23</v>
      </c>
      <c r="C34" s="4">
        <f>SUM(DO[A.])</f>
        <v>0</v>
      </c>
      <c r="D34" s="4">
        <f>SUM(DO[B.])</f>
        <v>0</v>
      </c>
      <c r="E34" s="4">
        <f>SUM(DO[C.])</f>
        <v>0</v>
      </c>
      <c r="F34" s="4">
        <f>SUM(DO[D.])</f>
        <v>0</v>
      </c>
      <c r="G34" s="4">
        <f>SUM(DO[E.])</f>
        <v>0</v>
      </c>
      <c r="H34" s="4">
        <f>SUM(DO[F.])</f>
        <v>0</v>
      </c>
      <c r="I34" s="4">
        <f>SUM(DO[G.])</f>
        <v>0</v>
      </c>
      <c r="J34" s="4">
        <f>SUM(DO[H.])</f>
        <v>0</v>
      </c>
      <c r="K34" s="4">
        <f>SUM(DO[I.])</f>
        <v>0</v>
      </c>
      <c r="L34" s="4">
        <f>SUM(DO[J.])</f>
        <v>0</v>
      </c>
    </row>
    <row r="36" spans="1:13" x14ac:dyDescent="0.25">
      <c r="L36" s="11" t="s">
        <v>45</v>
      </c>
      <c r="M36" s="15">
        <f>SUM(M3:M32)</f>
        <v>0</v>
      </c>
    </row>
  </sheetData>
  <sheetProtection algorithmName="SHA-512" hashValue="DOa7M8xK7LV0XTxQPpczQJCIhtBtxsr8Vqg1UnP4eLz8KK+3qS3uhHi5PiFl6kpOPNBBWRwbCDYaVeJqGorToQ==" saltValue="ZOiyupbDofYB/axctoluzA==" spinCount="100000" sheet="1" objects="1" scenarios="1"/>
  <phoneticPr fontId="4" type="noConversion"/>
  <dataValidations count="1">
    <dataValidation type="decimal" operator="greaterThan" allowBlank="1" showInputMessage="1" showErrorMessage="1" sqref="C3:L32" xr:uid="{FC026465-4851-4A73-A654-5945573E75A1}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46936-0068-442F-9CB7-A258C95AEC17}">
  <sheetPr>
    <tabColor theme="5" tint="0.59999389629810485"/>
  </sheetPr>
  <dimension ref="A1:M36"/>
  <sheetViews>
    <sheetView workbookViewId="0">
      <selection activeCell="T18" sqref="T18"/>
    </sheetView>
  </sheetViews>
  <sheetFormatPr defaultRowHeight="15" x14ac:dyDescent="0.25"/>
  <cols>
    <col min="1" max="1" width="13.7109375" customWidth="1"/>
    <col min="2" max="2" width="60.7109375" customWidth="1"/>
    <col min="3" max="12" width="6.7109375" customWidth="1"/>
    <col min="13" max="13" width="20.7109375" customWidth="1"/>
  </cols>
  <sheetData>
    <row r="1" spans="1:13" ht="120" customHeight="1" x14ac:dyDescent="0.25">
      <c r="B1" s="27"/>
      <c r="C1" s="13" t="str">
        <f>VLOOKUP(OPT1dVS[[#Headers],[A.]],Tariefgroepen[],2,FALSE)</f>
        <v>&lt;&lt;functienaam&gt;&gt;, &lt;&lt;functienaam&gt;&gt;, &lt;&lt;functienaam&gt;&gt;</v>
      </c>
      <c r="D1" s="13" t="str">
        <f>VLOOKUP(OPT1dVS[[#Headers],[B.]],Tariefgroepen[],2,FALSE)</f>
        <v>&lt;&lt;functienaam&gt;&gt;, &lt;&lt;functienaam&gt;&gt;, &lt;&lt;functienaam&gt;&gt;</v>
      </c>
      <c r="E1" s="13" t="str">
        <f>VLOOKUP(OPT1dVS[[#Headers],[C.]],Tariefgroepen[],2,FALSE)</f>
        <v>&lt;&lt;functienaam&gt;&gt;, &lt;&lt;functienaam&gt;&gt;, &lt;&lt;functienaam&gt;&gt;</v>
      </c>
      <c r="F1" s="13" t="str">
        <f>VLOOKUP(OPT1dVS[[#Headers],[D.]],Tariefgroepen[],2,FALSE)</f>
        <v>&lt;&lt;functienaam&gt;&gt;, &lt;&lt;functienaam&gt;&gt;, &lt;&lt;functienaam&gt;&gt;</v>
      </c>
      <c r="G1" s="13" t="str">
        <f>VLOOKUP(OPT1dVS[[#Headers],[E.]],Tariefgroepen[],2,FALSE)</f>
        <v>&lt;&lt;functienaam&gt;&gt;, &lt;&lt;functienaam&gt;&gt;, &lt;&lt;functienaam&gt;&gt;</v>
      </c>
      <c r="H1" s="13" t="str">
        <f>VLOOKUP(OPT1dVS[[#Headers],[F.]],Tariefgroepen[],2,FALSE)</f>
        <v>&lt;&lt;functienaam&gt;&gt;, &lt;&lt;functienaam&gt;&gt;, &lt;&lt;functienaam&gt;&gt;</v>
      </c>
      <c r="I1" s="13" t="str">
        <f>VLOOKUP(OPT1dVS[[#Headers],[G.]],Tariefgroepen[],2,FALSE)</f>
        <v>&lt;&lt;functienaam&gt;&gt;, &lt;&lt;functienaam&gt;&gt;, &lt;&lt;functienaam&gt;&gt;</v>
      </c>
      <c r="J1" s="13" t="str">
        <f>VLOOKUP(OPT1dVS[[#Headers],[H.]],Tariefgroepen[],2,FALSE)</f>
        <v>&lt;&lt;functienaam&gt;&gt;, &lt;&lt;functienaam&gt;&gt;, &lt;&lt;functienaam&gt;&gt;</v>
      </c>
      <c r="K1" s="13" t="str">
        <f>VLOOKUP(OPT1dVS[[#Headers],[I.]],Tariefgroepen[],2,FALSE)</f>
        <v>&lt;&lt;functienaam&gt;&gt;, &lt;&lt;functienaam&gt;&gt;, &lt;&lt;functienaam&gt;&gt;</v>
      </c>
      <c r="L1" s="13" t="str">
        <f>VLOOKUP(OPT1dVS[[#Headers],[J.]],Tariefgroepen[],2,FALSE)</f>
        <v>&lt;&lt;functienaam&gt;&gt;, &lt;&lt;functienaam&gt;&gt;, &lt;&lt;functienaam&gt;&gt;</v>
      </c>
    </row>
    <row r="2" spans="1:13" x14ac:dyDescent="0.25">
      <c r="A2" s="4" t="s">
        <v>30</v>
      </c>
      <c r="B2" s="11" t="s">
        <v>29</v>
      </c>
      <c r="C2" s="12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2" t="s">
        <v>13</v>
      </c>
      <c r="L2" s="12" t="s">
        <v>21</v>
      </c>
      <c r="M2" s="14" t="s">
        <v>24</v>
      </c>
    </row>
    <row r="3" spans="1:13" x14ac:dyDescent="0.25">
      <c r="A3" s="25" t="s">
        <v>31</v>
      </c>
      <c r="B3" s="25" t="s">
        <v>32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5">
        <f>OPT1dVS[[#This Row],[A.]]*VLOOKUP(OPT1dVS[[#Headers],[A.]],Tariefgroepen[],3,FALSE)+OPT1dVS[[#This Row],[B.]]*VLOOKUP(OPT1dVS[[#Headers],[B.]],Tariefgroepen[],3,FALSE)+OPT1dVS[[#This Row],[C.]]*VLOOKUP(OPT1dVS[[#Headers],[C.]],Tariefgroepen[],3,FALSE)+OPT1dVS[[#This Row],[D.]]*VLOOKUP(OPT1dVS[[#Headers],[D.]],Tariefgroepen[],3,FALSE)+OPT1dVS[[#This Row],[E.]]*VLOOKUP(OPT1dVS[[#Headers],[E.]],Tariefgroepen[],3,FALSE)+OPT1dVS[[#This Row],[F.]]*VLOOKUP(OPT1dVS[[#Headers],[F.]],Tariefgroepen[],3,FALSE)+OPT1dVS[[#This Row],[G.]]*VLOOKUP(OPT1dVS[[#Headers],[G.]],Tariefgroepen[],3,FALSE)+OPT1dVS[[#This Row],[H.]]*VLOOKUP(OPT1dVS[[#Headers],[H.]],Tariefgroepen[],3,FALSE)+OPT1dVS[[#This Row],[I.]]*VLOOKUP(OPT1dVS[[#Headers],[I.]],Tariefgroepen[],3,FALSE)+OPT1dVS[[#This Row],[J.]]*VLOOKUP(OPT1dVS[[#Headers],[J.]],Tariefgroepen[],3,FALSE)</f>
        <v>0</v>
      </c>
    </row>
    <row r="4" spans="1:13" x14ac:dyDescent="0.25">
      <c r="A4" s="25" t="s">
        <v>31</v>
      </c>
      <c r="B4" s="25" t="s">
        <v>32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5">
        <f>OPT1dVS[[#This Row],[A.]]*VLOOKUP(OPT1dVS[[#Headers],[A.]],Tariefgroepen[],3,FALSE)+OPT1dVS[[#This Row],[B.]]*VLOOKUP(OPT1dVS[[#Headers],[B.]],Tariefgroepen[],3,FALSE)+OPT1dVS[[#This Row],[C.]]*VLOOKUP(OPT1dVS[[#Headers],[C.]],Tariefgroepen[],3,FALSE)+OPT1dVS[[#This Row],[D.]]*VLOOKUP(OPT1dVS[[#Headers],[D.]],Tariefgroepen[],3,FALSE)+OPT1dVS[[#This Row],[E.]]*VLOOKUP(OPT1dVS[[#Headers],[E.]],Tariefgroepen[],3,FALSE)+OPT1dVS[[#This Row],[F.]]*VLOOKUP(OPT1dVS[[#Headers],[F.]],Tariefgroepen[],3,FALSE)+OPT1dVS[[#This Row],[G.]]*VLOOKUP(OPT1dVS[[#Headers],[G.]],Tariefgroepen[],3,FALSE)+OPT1dVS[[#This Row],[H.]]*VLOOKUP(OPT1dVS[[#Headers],[H.]],Tariefgroepen[],3,FALSE)+OPT1dVS[[#This Row],[I.]]*VLOOKUP(OPT1dVS[[#Headers],[I.]],Tariefgroepen[],3,FALSE)+OPT1dVS[[#This Row],[J.]]*VLOOKUP(OPT1dVS[[#Headers],[J.]],Tariefgroepen[],3,FALSE)</f>
        <v>0</v>
      </c>
    </row>
    <row r="5" spans="1:13" x14ac:dyDescent="0.25">
      <c r="A5" s="25" t="s">
        <v>31</v>
      </c>
      <c r="B5" s="25" t="s">
        <v>32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5">
        <f>OPT1dVS[[#This Row],[A.]]*VLOOKUP(OPT1dVS[[#Headers],[A.]],Tariefgroepen[],3,FALSE)+OPT1dVS[[#This Row],[B.]]*VLOOKUP(OPT1dVS[[#Headers],[B.]],Tariefgroepen[],3,FALSE)+OPT1dVS[[#This Row],[C.]]*VLOOKUP(OPT1dVS[[#Headers],[C.]],Tariefgroepen[],3,FALSE)+OPT1dVS[[#This Row],[D.]]*VLOOKUP(OPT1dVS[[#Headers],[D.]],Tariefgroepen[],3,FALSE)+OPT1dVS[[#This Row],[E.]]*VLOOKUP(OPT1dVS[[#Headers],[E.]],Tariefgroepen[],3,FALSE)+OPT1dVS[[#This Row],[F.]]*VLOOKUP(OPT1dVS[[#Headers],[F.]],Tariefgroepen[],3,FALSE)+OPT1dVS[[#This Row],[G.]]*VLOOKUP(OPT1dVS[[#Headers],[G.]],Tariefgroepen[],3,FALSE)+OPT1dVS[[#This Row],[H.]]*VLOOKUP(OPT1dVS[[#Headers],[H.]],Tariefgroepen[],3,FALSE)+OPT1dVS[[#This Row],[I.]]*VLOOKUP(OPT1dVS[[#Headers],[I.]],Tariefgroepen[],3,FALSE)+OPT1dVS[[#This Row],[J.]]*VLOOKUP(OPT1dVS[[#Headers],[J.]],Tariefgroepen[],3,FALSE)</f>
        <v>0</v>
      </c>
    </row>
    <row r="6" spans="1:13" x14ac:dyDescent="0.25">
      <c r="A6" s="25" t="s">
        <v>31</v>
      </c>
      <c r="B6" s="25" t="s">
        <v>32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5">
        <f>OPT1dVS[[#This Row],[A.]]*VLOOKUP(OPT1dVS[[#Headers],[A.]],Tariefgroepen[],3,FALSE)+OPT1dVS[[#This Row],[B.]]*VLOOKUP(OPT1dVS[[#Headers],[B.]],Tariefgroepen[],3,FALSE)+OPT1dVS[[#This Row],[C.]]*VLOOKUP(OPT1dVS[[#Headers],[C.]],Tariefgroepen[],3,FALSE)+OPT1dVS[[#This Row],[D.]]*VLOOKUP(OPT1dVS[[#Headers],[D.]],Tariefgroepen[],3,FALSE)+OPT1dVS[[#This Row],[E.]]*VLOOKUP(OPT1dVS[[#Headers],[E.]],Tariefgroepen[],3,FALSE)+OPT1dVS[[#This Row],[F.]]*VLOOKUP(OPT1dVS[[#Headers],[F.]],Tariefgroepen[],3,FALSE)+OPT1dVS[[#This Row],[G.]]*VLOOKUP(OPT1dVS[[#Headers],[G.]],Tariefgroepen[],3,FALSE)+OPT1dVS[[#This Row],[H.]]*VLOOKUP(OPT1dVS[[#Headers],[H.]],Tariefgroepen[],3,FALSE)+OPT1dVS[[#This Row],[I.]]*VLOOKUP(OPT1dVS[[#Headers],[I.]],Tariefgroepen[],3,FALSE)+OPT1dVS[[#This Row],[J.]]*VLOOKUP(OPT1dVS[[#Headers],[J.]],Tariefgroepen[],3,FALSE)</f>
        <v>0</v>
      </c>
    </row>
    <row r="7" spans="1:13" x14ac:dyDescent="0.25">
      <c r="A7" s="25" t="s">
        <v>31</v>
      </c>
      <c r="B7" s="25" t="s">
        <v>32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5">
        <f>OPT1dVS[[#This Row],[A.]]*VLOOKUP(OPT1dVS[[#Headers],[A.]],Tariefgroepen[],3,FALSE)+OPT1dVS[[#This Row],[B.]]*VLOOKUP(OPT1dVS[[#Headers],[B.]],Tariefgroepen[],3,FALSE)+OPT1dVS[[#This Row],[C.]]*VLOOKUP(OPT1dVS[[#Headers],[C.]],Tariefgroepen[],3,FALSE)+OPT1dVS[[#This Row],[D.]]*VLOOKUP(OPT1dVS[[#Headers],[D.]],Tariefgroepen[],3,FALSE)+OPT1dVS[[#This Row],[E.]]*VLOOKUP(OPT1dVS[[#Headers],[E.]],Tariefgroepen[],3,FALSE)+OPT1dVS[[#This Row],[F.]]*VLOOKUP(OPT1dVS[[#Headers],[F.]],Tariefgroepen[],3,FALSE)+OPT1dVS[[#This Row],[G.]]*VLOOKUP(OPT1dVS[[#Headers],[G.]],Tariefgroepen[],3,FALSE)+OPT1dVS[[#This Row],[H.]]*VLOOKUP(OPT1dVS[[#Headers],[H.]],Tariefgroepen[],3,FALSE)+OPT1dVS[[#This Row],[I.]]*VLOOKUP(OPT1dVS[[#Headers],[I.]],Tariefgroepen[],3,FALSE)+OPT1dVS[[#This Row],[J.]]*VLOOKUP(OPT1dVS[[#Headers],[J.]],Tariefgroepen[],3,FALSE)</f>
        <v>0</v>
      </c>
    </row>
    <row r="8" spans="1:13" x14ac:dyDescent="0.25">
      <c r="A8" s="25" t="s">
        <v>31</v>
      </c>
      <c r="B8" s="25" t="s">
        <v>32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5">
        <f>OPT1dVS[[#This Row],[A.]]*VLOOKUP(OPT1dVS[[#Headers],[A.]],Tariefgroepen[],3,FALSE)+OPT1dVS[[#This Row],[B.]]*VLOOKUP(OPT1dVS[[#Headers],[B.]],Tariefgroepen[],3,FALSE)+OPT1dVS[[#This Row],[C.]]*VLOOKUP(OPT1dVS[[#Headers],[C.]],Tariefgroepen[],3,FALSE)+OPT1dVS[[#This Row],[D.]]*VLOOKUP(OPT1dVS[[#Headers],[D.]],Tariefgroepen[],3,FALSE)+OPT1dVS[[#This Row],[E.]]*VLOOKUP(OPT1dVS[[#Headers],[E.]],Tariefgroepen[],3,FALSE)+OPT1dVS[[#This Row],[F.]]*VLOOKUP(OPT1dVS[[#Headers],[F.]],Tariefgroepen[],3,FALSE)+OPT1dVS[[#This Row],[G.]]*VLOOKUP(OPT1dVS[[#Headers],[G.]],Tariefgroepen[],3,FALSE)+OPT1dVS[[#This Row],[H.]]*VLOOKUP(OPT1dVS[[#Headers],[H.]],Tariefgroepen[],3,FALSE)+OPT1dVS[[#This Row],[I.]]*VLOOKUP(OPT1dVS[[#Headers],[I.]],Tariefgroepen[],3,FALSE)+OPT1dVS[[#This Row],[J.]]*VLOOKUP(OPT1dVS[[#Headers],[J.]],Tariefgroepen[],3,FALSE)</f>
        <v>0</v>
      </c>
    </row>
    <row r="9" spans="1:13" x14ac:dyDescent="0.25">
      <c r="A9" s="25" t="s">
        <v>31</v>
      </c>
      <c r="B9" s="25" t="s">
        <v>32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5">
        <f>OPT1dVS[[#This Row],[A.]]*VLOOKUP(OPT1dVS[[#Headers],[A.]],Tariefgroepen[],3,FALSE)+OPT1dVS[[#This Row],[B.]]*VLOOKUP(OPT1dVS[[#Headers],[B.]],Tariefgroepen[],3,FALSE)+OPT1dVS[[#This Row],[C.]]*VLOOKUP(OPT1dVS[[#Headers],[C.]],Tariefgroepen[],3,FALSE)+OPT1dVS[[#This Row],[D.]]*VLOOKUP(OPT1dVS[[#Headers],[D.]],Tariefgroepen[],3,FALSE)+OPT1dVS[[#This Row],[E.]]*VLOOKUP(OPT1dVS[[#Headers],[E.]],Tariefgroepen[],3,FALSE)+OPT1dVS[[#This Row],[F.]]*VLOOKUP(OPT1dVS[[#Headers],[F.]],Tariefgroepen[],3,FALSE)+OPT1dVS[[#This Row],[G.]]*VLOOKUP(OPT1dVS[[#Headers],[G.]],Tariefgroepen[],3,FALSE)+OPT1dVS[[#This Row],[H.]]*VLOOKUP(OPT1dVS[[#Headers],[H.]],Tariefgroepen[],3,FALSE)+OPT1dVS[[#This Row],[I.]]*VLOOKUP(OPT1dVS[[#Headers],[I.]],Tariefgroepen[],3,FALSE)+OPT1dVS[[#This Row],[J.]]*VLOOKUP(OPT1dVS[[#Headers],[J.]],Tariefgroepen[],3,FALSE)</f>
        <v>0</v>
      </c>
    </row>
    <row r="10" spans="1:13" x14ac:dyDescent="0.25">
      <c r="A10" s="25" t="s">
        <v>31</v>
      </c>
      <c r="B10" s="25" t="s">
        <v>32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5">
        <f>OPT1dVS[[#This Row],[A.]]*VLOOKUP(OPT1dVS[[#Headers],[A.]],Tariefgroepen[],3,FALSE)+OPT1dVS[[#This Row],[B.]]*VLOOKUP(OPT1dVS[[#Headers],[B.]],Tariefgroepen[],3,FALSE)+OPT1dVS[[#This Row],[C.]]*VLOOKUP(OPT1dVS[[#Headers],[C.]],Tariefgroepen[],3,FALSE)+OPT1dVS[[#This Row],[D.]]*VLOOKUP(OPT1dVS[[#Headers],[D.]],Tariefgroepen[],3,FALSE)+OPT1dVS[[#This Row],[E.]]*VLOOKUP(OPT1dVS[[#Headers],[E.]],Tariefgroepen[],3,FALSE)+OPT1dVS[[#This Row],[F.]]*VLOOKUP(OPT1dVS[[#Headers],[F.]],Tariefgroepen[],3,FALSE)+OPT1dVS[[#This Row],[G.]]*VLOOKUP(OPT1dVS[[#Headers],[G.]],Tariefgroepen[],3,FALSE)+OPT1dVS[[#This Row],[H.]]*VLOOKUP(OPT1dVS[[#Headers],[H.]],Tariefgroepen[],3,FALSE)+OPT1dVS[[#This Row],[I.]]*VLOOKUP(OPT1dVS[[#Headers],[I.]],Tariefgroepen[],3,FALSE)+OPT1dVS[[#This Row],[J.]]*VLOOKUP(OPT1dVS[[#Headers],[J.]],Tariefgroepen[],3,FALSE)</f>
        <v>0</v>
      </c>
    </row>
    <row r="11" spans="1:13" x14ac:dyDescent="0.25">
      <c r="A11" s="25" t="s">
        <v>31</v>
      </c>
      <c r="B11" s="25" t="s">
        <v>32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5">
        <f>OPT1dVS[[#This Row],[A.]]*VLOOKUP(OPT1dVS[[#Headers],[A.]],Tariefgroepen[],3,FALSE)+OPT1dVS[[#This Row],[B.]]*VLOOKUP(OPT1dVS[[#Headers],[B.]],Tariefgroepen[],3,FALSE)+OPT1dVS[[#This Row],[C.]]*VLOOKUP(OPT1dVS[[#Headers],[C.]],Tariefgroepen[],3,FALSE)+OPT1dVS[[#This Row],[D.]]*VLOOKUP(OPT1dVS[[#Headers],[D.]],Tariefgroepen[],3,FALSE)+OPT1dVS[[#This Row],[E.]]*VLOOKUP(OPT1dVS[[#Headers],[E.]],Tariefgroepen[],3,FALSE)+OPT1dVS[[#This Row],[F.]]*VLOOKUP(OPT1dVS[[#Headers],[F.]],Tariefgroepen[],3,FALSE)+OPT1dVS[[#This Row],[G.]]*VLOOKUP(OPT1dVS[[#Headers],[G.]],Tariefgroepen[],3,FALSE)+OPT1dVS[[#This Row],[H.]]*VLOOKUP(OPT1dVS[[#Headers],[H.]],Tariefgroepen[],3,FALSE)+OPT1dVS[[#This Row],[I.]]*VLOOKUP(OPT1dVS[[#Headers],[I.]],Tariefgroepen[],3,FALSE)+OPT1dVS[[#This Row],[J.]]*VLOOKUP(OPT1dVS[[#Headers],[J.]],Tariefgroepen[],3,FALSE)</f>
        <v>0</v>
      </c>
    </row>
    <row r="12" spans="1:13" x14ac:dyDescent="0.25">
      <c r="A12" s="25" t="s">
        <v>31</v>
      </c>
      <c r="B12" s="25" t="s">
        <v>32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5">
        <f>OPT1dVS[[#This Row],[A.]]*VLOOKUP(OPT1dVS[[#Headers],[A.]],Tariefgroepen[],3,FALSE)+OPT1dVS[[#This Row],[B.]]*VLOOKUP(OPT1dVS[[#Headers],[B.]],Tariefgroepen[],3,FALSE)+OPT1dVS[[#This Row],[C.]]*VLOOKUP(OPT1dVS[[#Headers],[C.]],Tariefgroepen[],3,FALSE)+OPT1dVS[[#This Row],[D.]]*VLOOKUP(OPT1dVS[[#Headers],[D.]],Tariefgroepen[],3,FALSE)+OPT1dVS[[#This Row],[E.]]*VLOOKUP(OPT1dVS[[#Headers],[E.]],Tariefgroepen[],3,FALSE)+OPT1dVS[[#This Row],[F.]]*VLOOKUP(OPT1dVS[[#Headers],[F.]],Tariefgroepen[],3,FALSE)+OPT1dVS[[#This Row],[G.]]*VLOOKUP(OPT1dVS[[#Headers],[G.]],Tariefgroepen[],3,FALSE)+OPT1dVS[[#This Row],[H.]]*VLOOKUP(OPT1dVS[[#Headers],[H.]],Tariefgroepen[],3,FALSE)+OPT1dVS[[#This Row],[I.]]*VLOOKUP(OPT1dVS[[#Headers],[I.]],Tariefgroepen[],3,FALSE)+OPT1dVS[[#This Row],[J.]]*VLOOKUP(OPT1dVS[[#Headers],[J.]],Tariefgroepen[],3,FALSE)</f>
        <v>0</v>
      </c>
    </row>
    <row r="13" spans="1:13" x14ac:dyDescent="0.25">
      <c r="A13" s="25" t="s">
        <v>31</v>
      </c>
      <c r="B13" s="25" t="s">
        <v>32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5">
        <f>OPT1dVS[[#This Row],[A.]]*VLOOKUP(OPT1dVS[[#Headers],[A.]],Tariefgroepen[],3,FALSE)+OPT1dVS[[#This Row],[B.]]*VLOOKUP(OPT1dVS[[#Headers],[B.]],Tariefgroepen[],3,FALSE)+OPT1dVS[[#This Row],[C.]]*VLOOKUP(OPT1dVS[[#Headers],[C.]],Tariefgroepen[],3,FALSE)+OPT1dVS[[#This Row],[D.]]*VLOOKUP(OPT1dVS[[#Headers],[D.]],Tariefgroepen[],3,FALSE)+OPT1dVS[[#This Row],[E.]]*VLOOKUP(OPT1dVS[[#Headers],[E.]],Tariefgroepen[],3,FALSE)+OPT1dVS[[#This Row],[F.]]*VLOOKUP(OPT1dVS[[#Headers],[F.]],Tariefgroepen[],3,FALSE)+OPT1dVS[[#This Row],[G.]]*VLOOKUP(OPT1dVS[[#Headers],[G.]],Tariefgroepen[],3,FALSE)+OPT1dVS[[#This Row],[H.]]*VLOOKUP(OPT1dVS[[#Headers],[H.]],Tariefgroepen[],3,FALSE)+OPT1dVS[[#This Row],[I.]]*VLOOKUP(OPT1dVS[[#Headers],[I.]],Tariefgroepen[],3,FALSE)+OPT1dVS[[#This Row],[J.]]*VLOOKUP(OPT1dVS[[#Headers],[J.]],Tariefgroepen[],3,FALSE)</f>
        <v>0</v>
      </c>
    </row>
    <row r="14" spans="1:13" x14ac:dyDescent="0.25">
      <c r="A14" s="25" t="s">
        <v>31</v>
      </c>
      <c r="B14" s="25" t="s">
        <v>32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5">
        <f>OPT1dVS[[#This Row],[A.]]*VLOOKUP(OPT1dVS[[#Headers],[A.]],Tariefgroepen[],3,FALSE)+OPT1dVS[[#This Row],[B.]]*VLOOKUP(OPT1dVS[[#Headers],[B.]],Tariefgroepen[],3,FALSE)+OPT1dVS[[#This Row],[C.]]*VLOOKUP(OPT1dVS[[#Headers],[C.]],Tariefgroepen[],3,FALSE)+OPT1dVS[[#This Row],[D.]]*VLOOKUP(OPT1dVS[[#Headers],[D.]],Tariefgroepen[],3,FALSE)+OPT1dVS[[#This Row],[E.]]*VLOOKUP(OPT1dVS[[#Headers],[E.]],Tariefgroepen[],3,FALSE)+OPT1dVS[[#This Row],[F.]]*VLOOKUP(OPT1dVS[[#Headers],[F.]],Tariefgroepen[],3,FALSE)+OPT1dVS[[#This Row],[G.]]*VLOOKUP(OPT1dVS[[#Headers],[G.]],Tariefgroepen[],3,FALSE)+OPT1dVS[[#This Row],[H.]]*VLOOKUP(OPT1dVS[[#Headers],[H.]],Tariefgroepen[],3,FALSE)+OPT1dVS[[#This Row],[I.]]*VLOOKUP(OPT1dVS[[#Headers],[I.]],Tariefgroepen[],3,FALSE)+OPT1dVS[[#This Row],[J.]]*VLOOKUP(OPT1dVS[[#Headers],[J.]],Tariefgroepen[],3,FALSE)</f>
        <v>0</v>
      </c>
    </row>
    <row r="15" spans="1:13" x14ac:dyDescent="0.25">
      <c r="A15" s="25" t="s">
        <v>31</v>
      </c>
      <c r="B15" s="25" t="s">
        <v>32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5">
        <f>OPT1dVS[[#This Row],[A.]]*VLOOKUP(OPT1dVS[[#Headers],[A.]],Tariefgroepen[],3,FALSE)+OPT1dVS[[#This Row],[B.]]*VLOOKUP(OPT1dVS[[#Headers],[B.]],Tariefgroepen[],3,FALSE)+OPT1dVS[[#This Row],[C.]]*VLOOKUP(OPT1dVS[[#Headers],[C.]],Tariefgroepen[],3,FALSE)+OPT1dVS[[#This Row],[D.]]*VLOOKUP(OPT1dVS[[#Headers],[D.]],Tariefgroepen[],3,FALSE)+OPT1dVS[[#This Row],[E.]]*VLOOKUP(OPT1dVS[[#Headers],[E.]],Tariefgroepen[],3,FALSE)+OPT1dVS[[#This Row],[F.]]*VLOOKUP(OPT1dVS[[#Headers],[F.]],Tariefgroepen[],3,FALSE)+OPT1dVS[[#This Row],[G.]]*VLOOKUP(OPT1dVS[[#Headers],[G.]],Tariefgroepen[],3,FALSE)+OPT1dVS[[#This Row],[H.]]*VLOOKUP(OPT1dVS[[#Headers],[H.]],Tariefgroepen[],3,FALSE)+OPT1dVS[[#This Row],[I.]]*VLOOKUP(OPT1dVS[[#Headers],[I.]],Tariefgroepen[],3,FALSE)+OPT1dVS[[#This Row],[J.]]*VLOOKUP(OPT1dVS[[#Headers],[J.]],Tariefgroepen[],3,FALSE)</f>
        <v>0</v>
      </c>
    </row>
    <row r="16" spans="1:13" x14ac:dyDescent="0.25">
      <c r="A16" s="25" t="s">
        <v>31</v>
      </c>
      <c r="B16" s="25" t="s">
        <v>32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5">
        <f>OPT1dVS[[#This Row],[A.]]*VLOOKUP(OPT1dVS[[#Headers],[A.]],Tariefgroepen[],3,FALSE)+OPT1dVS[[#This Row],[B.]]*VLOOKUP(OPT1dVS[[#Headers],[B.]],Tariefgroepen[],3,FALSE)+OPT1dVS[[#This Row],[C.]]*VLOOKUP(OPT1dVS[[#Headers],[C.]],Tariefgroepen[],3,FALSE)+OPT1dVS[[#This Row],[D.]]*VLOOKUP(OPT1dVS[[#Headers],[D.]],Tariefgroepen[],3,FALSE)+OPT1dVS[[#This Row],[E.]]*VLOOKUP(OPT1dVS[[#Headers],[E.]],Tariefgroepen[],3,FALSE)+OPT1dVS[[#This Row],[F.]]*VLOOKUP(OPT1dVS[[#Headers],[F.]],Tariefgroepen[],3,FALSE)+OPT1dVS[[#This Row],[G.]]*VLOOKUP(OPT1dVS[[#Headers],[G.]],Tariefgroepen[],3,FALSE)+OPT1dVS[[#This Row],[H.]]*VLOOKUP(OPT1dVS[[#Headers],[H.]],Tariefgroepen[],3,FALSE)+OPT1dVS[[#This Row],[I.]]*VLOOKUP(OPT1dVS[[#Headers],[I.]],Tariefgroepen[],3,FALSE)+OPT1dVS[[#This Row],[J.]]*VLOOKUP(OPT1dVS[[#Headers],[J.]],Tariefgroepen[],3,FALSE)</f>
        <v>0</v>
      </c>
    </row>
    <row r="17" spans="1:13" x14ac:dyDescent="0.25">
      <c r="A17" s="25" t="s">
        <v>31</v>
      </c>
      <c r="B17" s="25" t="s">
        <v>32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5">
        <f>OPT1dVS[[#This Row],[A.]]*VLOOKUP(OPT1dVS[[#Headers],[A.]],Tariefgroepen[],3,FALSE)+OPT1dVS[[#This Row],[B.]]*VLOOKUP(OPT1dVS[[#Headers],[B.]],Tariefgroepen[],3,FALSE)+OPT1dVS[[#This Row],[C.]]*VLOOKUP(OPT1dVS[[#Headers],[C.]],Tariefgroepen[],3,FALSE)+OPT1dVS[[#This Row],[D.]]*VLOOKUP(OPT1dVS[[#Headers],[D.]],Tariefgroepen[],3,FALSE)+OPT1dVS[[#This Row],[E.]]*VLOOKUP(OPT1dVS[[#Headers],[E.]],Tariefgroepen[],3,FALSE)+OPT1dVS[[#This Row],[F.]]*VLOOKUP(OPT1dVS[[#Headers],[F.]],Tariefgroepen[],3,FALSE)+OPT1dVS[[#This Row],[G.]]*VLOOKUP(OPT1dVS[[#Headers],[G.]],Tariefgroepen[],3,FALSE)+OPT1dVS[[#This Row],[H.]]*VLOOKUP(OPT1dVS[[#Headers],[H.]],Tariefgroepen[],3,FALSE)+OPT1dVS[[#This Row],[I.]]*VLOOKUP(OPT1dVS[[#Headers],[I.]],Tariefgroepen[],3,FALSE)+OPT1dVS[[#This Row],[J.]]*VLOOKUP(OPT1dVS[[#Headers],[J.]],Tariefgroepen[],3,FALSE)</f>
        <v>0</v>
      </c>
    </row>
    <row r="18" spans="1:13" x14ac:dyDescent="0.25">
      <c r="A18" s="25" t="s">
        <v>31</v>
      </c>
      <c r="B18" s="25" t="s">
        <v>32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5">
        <f>OPT1dVS[[#This Row],[A.]]*VLOOKUP(OPT1dVS[[#Headers],[A.]],Tariefgroepen[],3,FALSE)+OPT1dVS[[#This Row],[B.]]*VLOOKUP(OPT1dVS[[#Headers],[B.]],Tariefgroepen[],3,FALSE)+OPT1dVS[[#This Row],[C.]]*VLOOKUP(OPT1dVS[[#Headers],[C.]],Tariefgroepen[],3,FALSE)+OPT1dVS[[#This Row],[D.]]*VLOOKUP(OPT1dVS[[#Headers],[D.]],Tariefgroepen[],3,FALSE)+OPT1dVS[[#This Row],[E.]]*VLOOKUP(OPT1dVS[[#Headers],[E.]],Tariefgroepen[],3,FALSE)+OPT1dVS[[#This Row],[F.]]*VLOOKUP(OPT1dVS[[#Headers],[F.]],Tariefgroepen[],3,FALSE)+OPT1dVS[[#This Row],[G.]]*VLOOKUP(OPT1dVS[[#Headers],[G.]],Tariefgroepen[],3,FALSE)+OPT1dVS[[#This Row],[H.]]*VLOOKUP(OPT1dVS[[#Headers],[H.]],Tariefgroepen[],3,FALSE)+OPT1dVS[[#This Row],[I.]]*VLOOKUP(OPT1dVS[[#Headers],[I.]],Tariefgroepen[],3,FALSE)+OPT1dVS[[#This Row],[J.]]*VLOOKUP(OPT1dVS[[#Headers],[J.]],Tariefgroepen[],3,FALSE)</f>
        <v>0</v>
      </c>
    </row>
    <row r="19" spans="1:13" x14ac:dyDescent="0.25">
      <c r="A19" s="25" t="s">
        <v>31</v>
      </c>
      <c r="B19" s="25" t="s">
        <v>32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5">
        <f>OPT1dVS[[#This Row],[A.]]*VLOOKUP(OPT1dVS[[#Headers],[A.]],Tariefgroepen[],3,FALSE)+OPT1dVS[[#This Row],[B.]]*VLOOKUP(OPT1dVS[[#Headers],[B.]],Tariefgroepen[],3,FALSE)+OPT1dVS[[#This Row],[C.]]*VLOOKUP(OPT1dVS[[#Headers],[C.]],Tariefgroepen[],3,FALSE)+OPT1dVS[[#This Row],[D.]]*VLOOKUP(OPT1dVS[[#Headers],[D.]],Tariefgroepen[],3,FALSE)+OPT1dVS[[#This Row],[E.]]*VLOOKUP(OPT1dVS[[#Headers],[E.]],Tariefgroepen[],3,FALSE)+OPT1dVS[[#This Row],[F.]]*VLOOKUP(OPT1dVS[[#Headers],[F.]],Tariefgroepen[],3,FALSE)+OPT1dVS[[#This Row],[G.]]*VLOOKUP(OPT1dVS[[#Headers],[G.]],Tariefgroepen[],3,FALSE)+OPT1dVS[[#This Row],[H.]]*VLOOKUP(OPT1dVS[[#Headers],[H.]],Tariefgroepen[],3,FALSE)+OPT1dVS[[#This Row],[I.]]*VLOOKUP(OPT1dVS[[#Headers],[I.]],Tariefgroepen[],3,FALSE)+OPT1dVS[[#This Row],[J.]]*VLOOKUP(OPT1dVS[[#Headers],[J.]],Tariefgroepen[],3,FALSE)</f>
        <v>0</v>
      </c>
    </row>
    <row r="20" spans="1:13" x14ac:dyDescent="0.25">
      <c r="A20" s="25" t="s">
        <v>31</v>
      </c>
      <c r="B20" s="25" t="s">
        <v>32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5">
        <f>OPT1dVS[[#This Row],[A.]]*VLOOKUP(OPT1dVS[[#Headers],[A.]],Tariefgroepen[],3,FALSE)+OPT1dVS[[#This Row],[B.]]*VLOOKUP(OPT1dVS[[#Headers],[B.]],Tariefgroepen[],3,FALSE)+OPT1dVS[[#This Row],[C.]]*VLOOKUP(OPT1dVS[[#Headers],[C.]],Tariefgroepen[],3,FALSE)+OPT1dVS[[#This Row],[D.]]*VLOOKUP(OPT1dVS[[#Headers],[D.]],Tariefgroepen[],3,FALSE)+OPT1dVS[[#This Row],[E.]]*VLOOKUP(OPT1dVS[[#Headers],[E.]],Tariefgroepen[],3,FALSE)+OPT1dVS[[#This Row],[F.]]*VLOOKUP(OPT1dVS[[#Headers],[F.]],Tariefgroepen[],3,FALSE)+OPT1dVS[[#This Row],[G.]]*VLOOKUP(OPT1dVS[[#Headers],[G.]],Tariefgroepen[],3,FALSE)+OPT1dVS[[#This Row],[H.]]*VLOOKUP(OPT1dVS[[#Headers],[H.]],Tariefgroepen[],3,FALSE)+OPT1dVS[[#This Row],[I.]]*VLOOKUP(OPT1dVS[[#Headers],[I.]],Tariefgroepen[],3,FALSE)+OPT1dVS[[#This Row],[J.]]*VLOOKUP(OPT1dVS[[#Headers],[J.]],Tariefgroepen[],3,FALSE)</f>
        <v>0</v>
      </c>
    </row>
    <row r="21" spans="1:13" x14ac:dyDescent="0.25">
      <c r="A21" s="25" t="s">
        <v>31</v>
      </c>
      <c r="B21" s="25" t="s">
        <v>32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5">
        <f>OPT1dVS[[#This Row],[A.]]*VLOOKUP(OPT1dVS[[#Headers],[A.]],Tariefgroepen[],3,FALSE)+OPT1dVS[[#This Row],[B.]]*VLOOKUP(OPT1dVS[[#Headers],[B.]],Tariefgroepen[],3,FALSE)+OPT1dVS[[#This Row],[C.]]*VLOOKUP(OPT1dVS[[#Headers],[C.]],Tariefgroepen[],3,FALSE)+OPT1dVS[[#This Row],[D.]]*VLOOKUP(OPT1dVS[[#Headers],[D.]],Tariefgroepen[],3,FALSE)+OPT1dVS[[#This Row],[E.]]*VLOOKUP(OPT1dVS[[#Headers],[E.]],Tariefgroepen[],3,FALSE)+OPT1dVS[[#This Row],[F.]]*VLOOKUP(OPT1dVS[[#Headers],[F.]],Tariefgroepen[],3,FALSE)+OPT1dVS[[#This Row],[G.]]*VLOOKUP(OPT1dVS[[#Headers],[G.]],Tariefgroepen[],3,FALSE)+OPT1dVS[[#This Row],[H.]]*VLOOKUP(OPT1dVS[[#Headers],[H.]],Tariefgroepen[],3,FALSE)+OPT1dVS[[#This Row],[I.]]*VLOOKUP(OPT1dVS[[#Headers],[I.]],Tariefgroepen[],3,FALSE)+OPT1dVS[[#This Row],[J.]]*VLOOKUP(OPT1dVS[[#Headers],[J.]],Tariefgroepen[],3,FALSE)</f>
        <v>0</v>
      </c>
    </row>
    <row r="22" spans="1:13" x14ac:dyDescent="0.25">
      <c r="A22" s="25" t="s">
        <v>31</v>
      </c>
      <c r="B22" s="25" t="s">
        <v>32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5">
        <f>OPT1dVS[[#This Row],[A.]]*VLOOKUP(OPT1dVS[[#Headers],[A.]],Tariefgroepen[],3,FALSE)+OPT1dVS[[#This Row],[B.]]*VLOOKUP(OPT1dVS[[#Headers],[B.]],Tariefgroepen[],3,FALSE)+OPT1dVS[[#This Row],[C.]]*VLOOKUP(OPT1dVS[[#Headers],[C.]],Tariefgroepen[],3,FALSE)+OPT1dVS[[#This Row],[D.]]*VLOOKUP(OPT1dVS[[#Headers],[D.]],Tariefgroepen[],3,FALSE)+OPT1dVS[[#This Row],[E.]]*VLOOKUP(OPT1dVS[[#Headers],[E.]],Tariefgroepen[],3,FALSE)+OPT1dVS[[#This Row],[F.]]*VLOOKUP(OPT1dVS[[#Headers],[F.]],Tariefgroepen[],3,FALSE)+OPT1dVS[[#This Row],[G.]]*VLOOKUP(OPT1dVS[[#Headers],[G.]],Tariefgroepen[],3,FALSE)+OPT1dVS[[#This Row],[H.]]*VLOOKUP(OPT1dVS[[#Headers],[H.]],Tariefgroepen[],3,FALSE)+OPT1dVS[[#This Row],[I.]]*VLOOKUP(OPT1dVS[[#Headers],[I.]],Tariefgroepen[],3,FALSE)+OPT1dVS[[#This Row],[J.]]*VLOOKUP(OPT1dVS[[#Headers],[J.]],Tariefgroepen[],3,FALSE)</f>
        <v>0</v>
      </c>
    </row>
    <row r="23" spans="1:13" x14ac:dyDescent="0.25">
      <c r="A23" s="25" t="s">
        <v>31</v>
      </c>
      <c r="B23" s="25" t="s">
        <v>32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5">
        <f>OPT1dVS[[#This Row],[A.]]*VLOOKUP(OPT1dVS[[#Headers],[A.]],Tariefgroepen[],3,FALSE)+OPT1dVS[[#This Row],[B.]]*VLOOKUP(OPT1dVS[[#Headers],[B.]],Tariefgroepen[],3,FALSE)+OPT1dVS[[#This Row],[C.]]*VLOOKUP(OPT1dVS[[#Headers],[C.]],Tariefgroepen[],3,FALSE)+OPT1dVS[[#This Row],[D.]]*VLOOKUP(OPT1dVS[[#Headers],[D.]],Tariefgroepen[],3,FALSE)+OPT1dVS[[#This Row],[E.]]*VLOOKUP(OPT1dVS[[#Headers],[E.]],Tariefgroepen[],3,FALSE)+OPT1dVS[[#This Row],[F.]]*VLOOKUP(OPT1dVS[[#Headers],[F.]],Tariefgroepen[],3,FALSE)+OPT1dVS[[#This Row],[G.]]*VLOOKUP(OPT1dVS[[#Headers],[G.]],Tariefgroepen[],3,FALSE)+OPT1dVS[[#This Row],[H.]]*VLOOKUP(OPT1dVS[[#Headers],[H.]],Tariefgroepen[],3,FALSE)+OPT1dVS[[#This Row],[I.]]*VLOOKUP(OPT1dVS[[#Headers],[I.]],Tariefgroepen[],3,FALSE)+OPT1dVS[[#This Row],[J.]]*VLOOKUP(OPT1dVS[[#Headers],[J.]],Tariefgroepen[],3,FALSE)</f>
        <v>0</v>
      </c>
    </row>
    <row r="24" spans="1:13" x14ac:dyDescent="0.25">
      <c r="A24" s="25" t="s">
        <v>31</v>
      </c>
      <c r="B24" s="25" t="s">
        <v>32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5">
        <f>OPT1dVS[[#This Row],[A.]]*VLOOKUP(OPT1dVS[[#Headers],[A.]],Tariefgroepen[],3,FALSE)+OPT1dVS[[#This Row],[B.]]*VLOOKUP(OPT1dVS[[#Headers],[B.]],Tariefgroepen[],3,FALSE)+OPT1dVS[[#This Row],[C.]]*VLOOKUP(OPT1dVS[[#Headers],[C.]],Tariefgroepen[],3,FALSE)+OPT1dVS[[#This Row],[D.]]*VLOOKUP(OPT1dVS[[#Headers],[D.]],Tariefgroepen[],3,FALSE)+OPT1dVS[[#This Row],[E.]]*VLOOKUP(OPT1dVS[[#Headers],[E.]],Tariefgroepen[],3,FALSE)+OPT1dVS[[#This Row],[F.]]*VLOOKUP(OPT1dVS[[#Headers],[F.]],Tariefgroepen[],3,FALSE)+OPT1dVS[[#This Row],[G.]]*VLOOKUP(OPT1dVS[[#Headers],[G.]],Tariefgroepen[],3,FALSE)+OPT1dVS[[#This Row],[H.]]*VLOOKUP(OPT1dVS[[#Headers],[H.]],Tariefgroepen[],3,FALSE)+OPT1dVS[[#This Row],[I.]]*VLOOKUP(OPT1dVS[[#Headers],[I.]],Tariefgroepen[],3,FALSE)+OPT1dVS[[#This Row],[J.]]*VLOOKUP(OPT1dVS[[#Headers],[J.]],Tariefgroepen[],3,FALSE)</f>
        <v>0</v>
      </c>
    </row>
    <row r="25" spans="1:13" x14ac:dyDescent="0.25">
      <c r="A25" s="25" t="s">
        <v>31</v>
      </c>
      <c r="B25" s="25" t="s">
        <v>32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5">
        <f>OPT1dVS[[#This Row],[A.]]*VLOOKUP(OPT1dVS[[#Headers],[A.]],Tariefgroepen[],3,FALSE)+OPT1dVS[[#This Row],[B.]]*VLOOKUP(OPT1dVS[[#Headers],[B.]],Tariefgroepen[],3,FALSE)+OPT1dVS[[#This Row],[C.]]*VLOOKUP(OPT1dVS[[#Headers],[C.]],Tariefgroepen[],3,FALSE)+OPT1dVS[[#This Row],[D.]]*VLOOKUP(OPT1dVS[[#Headers],[D.]],Tariefgroepen[],3,FALSE)+OPT1dVS[[#This Row],[E.]]*VLOOKUP(OPT1dVS[[#Headers],[E.]],Tariefgroepen[],3,FALSE)+OPT1dVS[[#This Row],[F.]]*VLOOKUP(OPT1dVS[[#Headers],[F.]],Tariefgroepen[],3,FALSE)+OPT1dVS[[#This Row],[G.]]*VLOOKUP(OPT1dVS[[#Headers],[G.]],Tariefgroepen[],3,FALSE)+OPT1dVS[[#This Row],[H.]]*VLOOKUP(OPT1dVS[[#Headers],[H.]],Tariefgroepen[],3,FALSE)+OPT1dVS[[#This Row],[I.]]*VLOOKUP(OPT1dVS[[#Headers],[I.]],Tariefgroepen[],3,FALSE)+OPT1dVS[[#This Row],[J.]]*VLOOKUP(OPT1dVS[[#Headers],[J.]],Tariefgroepen[],3,FALSE)</f>
        <v>0</v>
      </c>
    </row>
    <row r="26" spans="1:13" x14ac:dyDescent="0.25">
      <c r="A26" s="25" t="s">
        <v>31</v>
      </c>
      <c r="B26" s="25" t="s">
        <v>32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5">
        <f>OPT1dVS[[#This Row],[A.]]*VLOOKUP(OPT1dVS[[#Headers],[A.]],Tariefgroepen[],3,FALSE)+OPT1dVS[[#This Row],[B.]]*VLOOKUP(OPT1dVS[[#Headers],[B.]],Tariefgroepen[],3,FALSE)+OPT1dVS[[#This Row],[C.]]*VLOOKUP(OPT1dVS[[#Headers],[C.]],Tariefgroepen[],3,FALSE)+OPT1dVS[[#This Row],[D.]]*VLOOKUP(OPT1dVS[[#Headers],[D.]],Tariefgroepen[],3,FALSE)+OPT1dVS[[#This Row],[E.]]*VLOOKUP(OPT1dVS[[#Headers],[E.]],Tariefgroepen[],3,FALSE)+OPT1dVS[[#This Row],[F.]]*VLOOKUP(OPT1dVS[[#Headers],[F.]],Tariefgroepen[],3,FALSE)+OPT1dVS[[#This Row],[G.]]*VLOOKUP(OPT1dVS[[#Headers],[G.]],Tariefgroepen[],3,FALSE)+OPT1dVS[[#This Row],[H.]]*VLOOKUP(OPT1dVS[[#Headers],[H.]],Tariefgroepen[],3,FALSE)+OPT1dVS[[#This Row],[I.]]*VLOOKUP(OPT1dVS[[#Headers],[I.]],Tariefgroepen[],3,FALSE)+OPT1dVS[[#This Row],[J.]]*VLOOKUP(OPT1dVS[[#Headers],[J.]],Tariefgroepen[],3,FALSE)</f>
        <v>0</v>
      </c>
    </row>
    <row r="27" spans="1:13" x14ac:dyDescent="0.25">
      <c r="A27" s="25" t="s">
        <v>31</v>
      </c>
      <c r="B27" s="25" t="s">
        <v>32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5">
        <f>OPT1dVS[[#This Row],[A.]]*VLOOKUP(OPT1dVS[[#Headers],[A.]],Tariefgroepen[],3,FALSE)+OPT1dVS[[#This Row],[B.]]*VLOOKUP(OPT1dVS[[#Headers],[B.]],Tariefgroepen[],3,FALSE)+OPT1dVS[[#This Row],[C.]]*VLOOKUP(OPT1dVS[[#Headers],[C.]],Tariefgroepen[],3,FALSE)+OPT1dVS[[#This Row],[D.]]*VLOOKUP(OPT1dVS[[#Headers],[D.]],Tariefgroepen[],3,FALSE)+OPT1dVS[[#This Row],[E.]]*VLOOKUP(OPT1dVS[[#Headers],[E.]],Tariefgroepen[],3,FALSE)+OPT1dVS[[#This Row],[F.]]*VLOOKUP(OPT1dVS[[#Headers],[F.]],Tariefgroepen[],3,FALSE)+OPT1dVS[[#This Row],[G.]]*VLOOKUP(OPT1dVS[[#Headers],[G.]],Tariefgroepen[],3,FALSE)+OPT1dVS[[#This Row],[H.]]*VLOOKUP(OPT1dVS[[#Headers],[H.]],Tariefgroepen[],3,FALSE)+OPT1dVS[[#This Row],[I.]]*VLOOKUP(OPT1dVS[[#Headers],[I.]],Tariefgroepen[],3,FALSE)+OPT1dVS[[#This Row],[J.]]*VLOOKUP(OPT1dVS[[#Headers],[J.]],Tariefgroepen[],3,FALSE)</f>
        <v>0</v>
      </c>
    </row>
    <row r="28" spans="1:13" x14ac:dyDescent="0.25">
      <c r="A28" s="25" t="s">
        <v>31</v>
      </c>
      <c r="B28" s="25" t="s">
        <v>32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5">
        <f>OPT1dVS[[#This Row],[A.]]*VLOOKUP(OPT1dVS[[#Headers],[A.]],Tariefgroepen[],3,FALSE)+OPT1dVS[[#This Row],[B.]]*VLOOKUP(OPT1dVS[[#Headers],[B.]],Tariefgroepen[],3,FALSE)+OPT1dVS[[#This Row],[C.]]*VLOOKUP(OPT1dVS[[#Headers],[C.]],Tariefgroepen[],3,FALSE)+OPT1dVS[[#This Row],[D.]]*VLOOKUP(OPT1dVS[[#Headers],[D.]],Tariefgroepen[],3,FALSE)+OPT1dVS[[#This Row],[E.]]*VLOOKUP(OPT1dVS[[#Headers],[E.]],Tariefgroepen[],3,FALSE)+OPT1dVS[[#This Row],[F.]]*VLOOKUP(OPT1dVS[[#Headers],[F.]],Tariefgroepen[],3,FALSE)+OPT1dVS[[#This Row],[G.]]*VLOOKUP(OPT1dVS[[#Headers],[G.]],Tariefgroepen[],3,FALSE)+OPT1dVS[[#This Row],[H.]]*VLOOKUP(OPT1dVS[[#Headers],[H.]],Tariefgroepen[],3,FALSE)+OPT1dVS[[#This Row],[I.]]*VLOOKUP(OPT1dVS[[#Headers],[I.]],Tariefgroepen[],3,FALSE)+OPT1dVS[[#This Row],[J.]]*VLOOKUP(OPT1dVS[[#Headers],[J.]],Tariefgroepen[],3,FALSE)</f>
        <v>0</v>
      </c>
    </row>
    <row r="29" spans="1:13" x14ac:dyDescent="0.25">
      <c r="A29" s="25" t="s">
        <v>31</v>
      </c>
      <c r="B29" s="25" t="s">
        <v>32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5">
        <f>OPT1dVS[[#This Row],[A.]]*VLOOKUP(OPT1dVS[[#Headers],[A.]],Tariefgroepen[],3,FALSE)+OPT1dVS[[#This Row],[B.]]*VLOOKUP(OPT1dVS[[#Headers],[B.]],Tariefgroepen[],3,FALSE)+OPT1dVS[[#This Row],[C.]]*VLOOKUP(OPT1dVS[[#Headers],[C.]],Tariefgroepen[],3,FALSE)+OPT1dVS[[#This Row],[D.]]*VLOOKUP(OPT1dVS[[#Headers],[D.]],Tariefgroepen[],3,FALSE)+OPT1dVS[[#This Row],[E.]]*VLOOKUP(OPT1dVS[[#Headers],[E.]],Tariefgroepen[],3,FALSE)+OPT1dVS[[#This Row],[F.]]*VLOOKUP(OPT1dVS[[#Headers],[F.]],Tariefgroepen[],3,FALSE)+OPT1dVS[[#This Row],[G.]]*VLOOKUP(OPT1dVS[[#Headers],[G.]],Tariefgroepen[],3,FALSE)+OPT1dVS[[#This Row],[H.]]*VLOOKUP(OPT1dVS[[#Headers],[H.]],Tariefgroepen[],3,FALSE)+OPT1dVS[[#This Row],[I.]]*VLOOKUP(OPT1dVS[[#Headers],[I.]],Tariefgroepen[],3,FALSE)+OPT1dVS[[#This Row],[J.]]*VLOOKUP(OPT1dVS[[#Headers],[J.]],Tariefgroepen[],3,FALSE)</f>
        <v>0</v>
      </c>
    </row>
    <row r="30" spans="1:13" x14ac:dyDescent="0.25">
      <c r="A30" s="25" t="s">
        <v>31</v>
      </c>
      <c r="B30" s="25" t="s">
        <v>32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5">
        <f>OPT1dVS[[#This Row],[A.]]*VLOOKUP(OPT1dVS[[#Headers],[A.]],Tariefgroepen[],3,FALSE)+OPT1dVS[[#This Row],[B.]]*VLOOKUP(OPT1dVS[[#Headers],[B.]],Tariefgroepen[],3,FALSE)+OPT1dVS[[#This Row],[C.]]*VLOOKUP(OPT1dVS[[#Headers],[C.]],Tariefgroepen[],3,FALSE)+OPT1dVS[[#This Row],[D.]]*VLOOKUP(OPT1dVS[[#Headers],[D.]],Tariefgroepen[],3,FALSE)+OPT1dVS[[#This Row],[E.]]*VLOOKUP(OPT1dVS[[#Headers],[E.]],Tariefgroepen[],3,FALSE)+OPT1dVS[[#This Row],[F.]]*VLOOKUP(OPT1dVS[[#Headers],[F.]],Tariefgroepen[],3,FALSE)+OPT1dVS[[#This Row],[G.]]*VLOOKUP(OPT1dVS[[#Headers],[G.]],Tariefgroepen[],3,FALSE)+OPT1dVS[[#This Row],[H.]]*VLOOKUP(OPT1dVS[[#Headers],[H.]],Tariefgroepen[],3,FALSE)+OPT1dVS[[#This Row],[I.]]*VLOOKUP(OPT1dVS[[#Headers],[I.]],Tariefgroepen[],3,FALSE)+OPT1dVS[[#This Row],[J.]]*VLOOKUP(OPT1dVS[[#Headers],[J.]],Tariefgroepen[],3,FALSE)</f>
        <v>0</v>
      </c>
    </row>
    <row r="31" spans="1:13" x14ac:dyDescent="0.25">
      <c r="A31" s="25" t="s">
        <v>31</v>
      </c>
      <c r="B31" s="25" t="s">
        <v>32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5">
        <f>OPT1dVS[[#This Row],[A.]]*VLOOKUP(OPT1dVS[[#Headers],[A.]],Tariefgroepen[],3,FALSE)+OPT1dVS[[#This Row],[B.]]*VLOOKUP(OPT1dVS[[#Headers],[B.]],Tariefgroepen[],3,FALSE)+OPT1dVS[[#This Row],[C.]]*VLOOKUP(OPT1dVS[[#Headers],[C.]],Tariefgroepen[],3,FALSE)+OPT1dVS[[#This Row],[D.]]*VLOOKUP(OPT1dVS[[#Headers],[D.]],Tariefgroepen[],3,FALSE)+OPT1dVS[[#This Row],[E.]]*VLOOKUP(OPT1dVS[[#Headers],[E.]],Tariefgroepen[],3,FALSE)+OPT1dVS[[#This Row],[F.]]*VLOOKUP(OPT1dVS[[#Headers],[F.]],Tariefgroepen[],3,FALSE)+OPT1dVS[[#This Row],[G.]]*VLOOKUP(OPT1dVS[[#Headers],[G.]],Tariefgroepen[],3,FALSE)+OPT1dVS[[#This Row],[H.]]*VLOOKUP(OPT1dVS[[#Headers],[H.]],Tariefgroepen[],3,FALSE)+OPT1dVS[[#This Row],[I.]]*VLOOKUP(OPT1dVS[[#Headers],[I.]],Tariefgroepen[],3,FALSE)+OPT1dVS[[#This Row],[J.]]*VLOOKUP(OPT1dVS[[#Headers],[J.]],Tariefgroepen[],3,FALSE)</f>
        <v>0</v>
      </c>
    </row>
    <row r="32" spans="1:13" x14ac:dyDescent="0.25">
      <c r="A32" s="25" t="s">
        <v>31</v>
      </c>
      <c r="B32" s="25" t="s">
        <v>32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5">
        <f>OPT1dVS[[#This Row],[A.]]*VLOOKUP(OPT1dVS[[#Headers],[A.]],Tariefgroepen[],3,FALSE)+OPT1dVS[[#This Row],[B.]]*VLOOKUP(OPT1dVS[[#Headers],[B.]],Tariefgroepen[],3,FALSE)+OPT1dVS[[#This Row],[C.]]*VLOOKUP(OPT1dVS[[#Headers],[C.]],Tariefgroepen[],3,FALSE)+OPT1dVS[[#This Row],[D.]]*VLOOKUP(OPT1dVS[[#Headers],[D.]],Tariefgroepen[],3,FALSE)+OPT1dVS[[#This Row],[E.]]*VLOOKUP(OPT1dVS[[#Headers],[E.]],Tariefgroepen[],3,FALSE)+OPT1dVS[[#This Row],[F.]]*VLOOKUP(OPT1dVS[[#Headers],[F.]],Tariefgroepen[],3,FALSE)+OPT1dVS[[#This Row],[G.]]*VLOOKUP(OPT1dVS[[#Headers],[G.]],Tariefgroepen[],3,FALSE)+OPT1dVS[[#This Row],[H.]]*VLOOKUP(OPT1dVS[[#Headers],[H.]],Tariefgroepen[],3,FALSE)+OPT1dVS[[#This Row],[I.]]*VLOOKUP(OPT1dVS[[#Headers],[I.]],Tariefgroepen[],3,FALSE)+OPT1dVS[[#This Row],[J.]]*VLOOKUP(OPT1dVS[[#Headers],[J.]],Tariefgroepen[],3,FALSE)</f>
        <v>0</v>
      </c>
    </row>
    <row r="33" spans="1:13" x14ac:dyDescent="0.2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16"/>
    </row>
    <row r="34" spans="1:13" x14ac:dyDescent="0.25">
      <c r="B34" s="11" t="s">
        <v>23</v>
      </c>
      <c r="C34" s="19">
        <f>SUM(OPT1dVS[A.])</f>
        <v>0</v>
      </c>
      <c r="D34" s="19">
        <f>SUM(OPT1dVS[B.])</f>
        <v>0</v>
      </c>
      <c r="E34" s="19">
        <f>SUM(OPT1dVS[C.])</f>
        <v>0</v>
      </c>
      <c r="F34" s="19">
        <f>SUM(OPT1dVS[D.])</f>
        <v>0</v>
      </c>
      <c r="G34" s="19">
        <f>SUM(OPT1dVS[E.])</f>
        <v>0</v>
      </c>
      <c r="H34" s="19">
        <f>SUM(OPT1dVS[F.])</f>
        <v>0</v>
      </c>
      <c r="I34" s="19">
        <f>SUM(OPT1dVS[G.])</f>
        <v>0</v>
      </c>
      <c r="J34" s="19">
        <f>SUM(OPT1dVS[H.])</f>
        <v>0</v>
      </c>
      <c r="K34" s="19">
        <f>SUM(OPT1dVS[I.])</f>
        <v>0</v>
      </c>
      <c r="L34" s="19">
        <f>SUM(OPT1dVS[J.])</f>
        <v>0</v>
      </c>
    </row>
    <row r="36" spans="1:13" x14ac:dyDescent="0.25">
      <c r="L36" s="11" t="s">
        <v>44</v>
      </c>
      <c r="M36" s="15">
        <f>SUM(M3:M32)</f>
        <v>0</v>
      </c>
    </row>
  </sheetData>
  <sheetProtection algorithmName="SHA-512" hashValue="YEzpju3zmv4vetdNeFYZ9WiFEsww8lkeEBqdttE3bR+HfzqbnGiHQtgwZJdTeO473siyqJN0YZU1BDpQxbUFpw==" saltValue="JmITj6cDNWGX2bFqMYHgig==" spinCount="100000" sheet="1" objects="1" scenarios="1"/>
  <dataValidations disablePrompts="1" count="1">
    <dataValidation type="decimal" operator="greaterThan" allowBlank="1" showInputMessage="1" showErrorMessage="1" sqref="C3:L32" xr:uid="{85505CF4-B987-43D1-BC8B-2C36BD21CEB7}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DC834-078A-4A45-BED9-BE02596F5404}">
  <sheetPr>
    <tabColor theme="4" tint="-0.249977111117893"/>
  </sheetPr>
  <dimension ref="A2:G37"/>
  <sheetViews>
    <sheetView workbookViewId="0">
      <selection activeCell="K18" sqref="K18"/>
    </sheetView>
  </sheetViews>
  <sheetFormatPr defaultRowHeight="15" x14ac:dyDescent="0.25"/>
  <cols>
    <col min="1" max="1" width="4.85546875" style="78" customWidth="1"/>
    <col min="2" max="2" width="3.5703125" style="80" customWidth="1"/>
    <col min="3" max="3" width="2.42578125" style="80" customWidth="1"/>
    <col min="4" max="4" width="52.140625" style="80" customWidth="1"/>
    <col min="5" max="5" width="15" style="80" customWidth="1"/>
    <col min="6" max="6" width="24.140625" style="80" customWidth="1"/>
    <col min="7" max="7" width="21.5703125" style="80" customWidth="1"/>
    <col min="8" max="16384" width="9.140625" style="80"/>
  </cols>
  <sheetData>
    <row r="2" spans="1:7" ht="31.5" x14ac:dyDescent="0.5">
      <c r="B2" s="79" t="s">
        <v>129</v>
      </c>
    </row>
    <row r="3" spans="1:7" x14ac:dyDescent="0.25">
      <c r="A3" s="81"/>
      <c r="F3" s="81" t="s">
        <v>112</v>
      </c>
    </row>
    <row r="4" spans="1:7" x14ac:dyDescent="0.25">
      <c r="A4" s="78" t="s">
        <v>5</v>
      </c>
      <c r="B4" s="81" t="s">
        <v>83</v>
      </c>
      <c r="F4" s="90">
        <f>G5+G6</f>
        <v>0</v>
      </c>
    </row>
    <row r="5" spans="1:7" x14ac:dyDescent="0.25">
      <c r="B5" s="80" t="s">
        <v>92</v>
      </c>
      <c r="C5" s="80" t="s">
        <v>81</v>
      </c>
      <c r="G5" s="7">
        <v>0</v>
      </c>
    </row>
    <row r="6" spans="1:7" x14ac:dyDescent="0.25">
      <c r="B6" s="80" t="s">
        <v>93</v>
      </c>
      <c r="C6" s="80" t="s">
        <v>82</v>
      </c>
      <c r="G6" s="7">
        <v>0</v>
      </c>
    </row>
    <row r="8" spans="1:7" x14ac:dyDescent="0.25">
      <c r="A8" s="78" t="s">
        <v>6</v>
      </c>
      <c r="B8" s="81" t="s">
        <v>84</v>
      </c>
      <c r="F8" s="89">
        <f>F27+F30</f>
        <v>0</v>
      </c>
    </row>
    <row r="9" spans="1:7" x14ac:dyDescent="0.25">
      <c r="B9" s="80" t="s">
        <v>92</v>
      </c>
      <c r="C9" s="80" t="s">
        <v>85</v>
      </c>
      <c r="F9" s="82">
        <f>SUM(G10:G15)</f>
        <v>0</v>
      </c>
    </row>
    <row r="10" spans="1:7" x14ac:dyDescent="0.25">
      <c r="D10" s="80" t="s">
        <v>86</v>
      </c>
      <c r="G10" s="7">
        <v>0</v>
      </c>
    </row>
    <row r="11" spans="1:7" x14ac:dyDescent="0.25">
      <c r="D11" s="80" t="s">
        <v>87</v>
      </c>
      <c r="G11" s="7">
        <v>0</v>
      </c>
    </row>
    <row r="12" spans="1:7" x14ac:dyDescent="0.25">
      <c r="D12" s="80" t="s">
        <v>88</v>
      </c>
      <c r="G12" s="7">
        <v>0</v>
      </c>
    </row>
    <row r="13" spans="1:7" x14ac:dyDescent="0.25">
      <c r="D13" s="80" t="s">
        <v>89</v>
      </c>
      <c r="G13" s="7">
        <v>0</v>
      </c>
    </row>
    <row r="14" spans="1:7" x14ac:dyDescent="0.25">
      <c r="D14" s="80" t="s">
        <v>90</v>
      </c>
      <c r="G14" s="7">
        <v>0</v>
      </c>
    </row>
    <row r="15" spans="1:7" x14ac:dyDescent="0.25">
      <c r="D15" s="80" t="s">
        <v>91</v>
      </c>
      <c r="G15" s="7">
        <v>0</v>
      </c>
    </row>
    <row r="16" spans="1:7" x14ac:dyDescent="0.25">
      <c r="B16" s="80" t="s">
        <v>93</v>
      </c>
      <c r="C16" s="80" t="s">
        <v>94</v>
      </c>
      <c r="F16" s="82">
        <f>SUM(G17:G24)</f>
        <v>0</v>
      </c>
    </row>
    <row r="17" spans="1:7" x14ac:dyDescent="0.25">
      <c r="D17" s="80" t="s">
        <v>100</v>
      </c>
      <c r="G17" s="7">
        <v>0</v>
      </c>
    </row>
    <row r="18" spans="1:7" x14ac:dyDescent="0.25">
      <c r="D18" s="80" t="s">
        <v>117</v>
      </c>
      <c r="G18" s="7">
        <v>0</v>
      </c>
    </row>
    <row r="19" spans="1:7" x14ac:dyDescent="0.25">
      <c r="D19" s="80" t="s">
        <v>101</v>
      </c>
      <c r="G19" s="7">
        <v>0</v>
      </c>
    </row>
    <row r="20" spans="1:7" x14ac:dyDescent="0.25">
      <c r="D20" s="80" t="s">
        <v>98</v>
      </c>
      <c r="G20" s="7">
        <v>0</v>
      </c>
    </row>
    <row r="21" spans="1:7" x14ac:dyDescent="0.25">
      <c r="D21" s="80" t="s">
        <v>96</v>
      </c>
      <c r="G21" s="7">
        <v>0</v>
      </c>
    </row>
    <row r="22" spans="1:7" x14ac:dyDescent="0.25">
      <c r="D22" s="80" t="s">
        <v>97</v>
      </c>
      <c r="G22" s="7">
        <v>0</v>
      </c>
    </row>
    <row r="23" spans="1:7" x14ac:dyDescent="0.25">
      <c r="D23" s="80" t="s">
        <v>95</v>
      </c>
      <c r="G23" s="7">
        <v>0</v>
      </c>
    </row>
    <row r="24" spans="1:7" x14ac:dyDescent="0.25">
      <c r="D24" s="80" t="s">
        <v>99</v>
      </c>
      <c r="G24" s="7">
        <v>0</v>
      </c>
    </row>
    <row r="25" spans="1:7" x14ac:dyDescent="0.25">
      <c r="B25" s="80" t="s">
        <v>102</v>
      </c>
      <c r="C25" s="80" t="s">
        <v>103</v>
      </c>
      <c r="F25" s="7">
        <v>0</v>
      </c>
    </row>
    <row r="26" spans="1:7" x14ac:dyDescent="0.25">
      <c r="B26" s="80" t="s">
        <v>104</v>
      </c>
      <c r="C26" s="80" t="s">
        <v>105</v>
      </c>
      <c r="F26" s="7">
        <v>0</v>
      </c>
    </row>
    <row r="27" spans="1:7" s="84" customFormat="1" ht="24.75" customHeight="1" x14ac:dyDescent="0.25">
      <c r="A27" s="83"/>
      <c r="D27" s="83" t="s">
        <v>111</v>
      </c>
      <c r="E27" s="83"/>
      <c r="F27" s="85" cm="1">
        <f t="array" ref="F27">Tabel3[[#All],[subtot.]]+F9+F16+F25+F26</f>
        <v>0</v>
      </c>
    </row>
    <row r="28" spans="1:7" x14ac:dyDescent="0.25">
      <c r="B28" s="80" t="s">
        <v>106</v>
      </c>
      <c r="C28" s="80" t="s">
        <v>110</v>
      </c>
      <c r="E28" s="67">
        <v>0</v>
      </c>
      <c r="F28" s="86">
        <f>E28*F27</f>
        <v>0</v>
      </c>
    </row>
    <row r="29" spans="1:7" s="84" customFormat="1" x14ac:dyDescent="0.25">
      <c r="A29" s="83"/>
      <c r="B29" s="84" t="s">
        <v>107</v>
      </c>
      <c r="C29" s="84" t="s">
        <v>116</v>
      </c>
      <c r="D29" s="80"/>
      <c r="E29" s="83"/>
      <c r="F29" s="75">
        <v>0</v>
      </c>
    </row>
    <row r="30" spans="1:7" s="84" customFormat="1" ht="24.75" customHeight="1" x14ac:dyDescent="0.25">
      <c r="A30" s="83"/>
      <c r="D30" s="83" t="s">
        <v>115</v>
      </c>
      <c r="E30" s="83"/>
      <c r="F30" s="85">
        <f>F28+F29</f>
        <v>0</v>
      </c>
      <c r="G30" s="87">
        <f>F27+F30</f>
        <v>0</v>
      </c>
    </row>
    <row r="31" spans="1:7" x14ac:dyDescent="0.25">
      <c r="A31" s="78" t="s">
        <v>7</v>
      </c>
      <c r="B31" s="81" t="s">
        <v>118</v>
      </c>
    </row>
    <row r="32" spans="1:7" x14ac:dyDescent="0.25">
      <c r="B32" s="80" t="s">
        <v>108</v>
      </c>
      <c r="C32" s="80" t="s">
        <v>114</v>
      </c>
      <c r="E32" s="67">
        <v>0</v>
      </c>
      <c r="F32" s="86">
        <f>E32*G30</f>
        <v>0</v>
      </c>
      <c r="G32" s="87">
        <f>G30*(1+E32)</f>
        <v>0</v>
      </c>
    </row>
    <row r="33" spans="2:7" x14ac:dyDescent="0.25">
      <c r="B33" s="80" t="s">
        <v>128</v>
      </c>
      <c r="C33" s="80" t="s">
        <v>109</v>
      </c>
      <c r="E33" s="67">
        <v>0</v>
      </c>
      <c r="F33" s="86">
        <f>E33*G32</f>
        <v>0</v>
      </c>
      <c r="G33" s="88"/>
    </row>
    <row r="34" spans="2:7" x14ac:dyDescent="0.25">
      <c r="D34" s="83" t="s">
        <v>113</v>
      </c>
      <c r="F34" s="89">
        <f>G32*(1+E33)</f>
        <v>0</v>
      </c>
      <c r="G34" s="80" t="s">
        <v>132</v>
      </c>
    </row>
    <row r="36" spans="2:7" x14ac:dyDescent="0.25">
      <c r="B36" s="11" t="s">
        <v>126</v>
      </c>
      <c r="C36" t="s">
        <v>130</v>
      </c>
    </row>
    <row r="37" spans="2:7" x14ac:dyDescent="0.25">
      <c r="B37" s="11"/>
      <c r="C37" t="s">
        <v>131</v>
      </c>
    </row>
  </sheetData>
  <sheetProtection algorithmName="SHA-512" hashValue="rHpaTK2Wp+P6B01gJTu6IdqwJK08Bgdm27zlsau6RMClLHDc1nEZAYH85IDUF124doU6vxFT8l60PYolhGcTFQ==" saltValue="u6mKONe7mxDJQ4bi26ayWA==" spinCount="100000" sheet="1" objects="1" scenarios="1"/>
  <phoneticPr fontId="4" type="noConversion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A4468-0693-4DD2-954B-4661ED137F90}">
  <sheetPr>
    <tabColor theme="7"/>
  </sheetPr>
  <dimension ref="A1:R52"/>
  <sheetViews>
    <sheetView zoomScaleNormal="100" workbookViewId="0">
      <selection activeCell="H45" sqref="H45"/>
    </sheetView>
  </sheetViews>
  <sheetFormatPr defaultColWidth="9" defaultRowHeight="15" x14ac:dyDescent="0.25"/>
  <cols>
    <col min="1" max="1" width="3.140625" bestFit="1" customWidth="1"/>
    <col min="2" max="2" width="46" customWidth="1"/>
    <col min="3" max="3" width="14.7109375" customWidth="1"/>
    <col min="4" max="4" width="12.7109375" style="18" customWidth="1"/>
    <col min="5" max="6" width="12" style="18" bestFit="1" customWidth="1"/>
    <col min="7" max="7" width="14" style="18" bestFit="1" customWidth="1"/>
    <col min="8" max="18" width="12" bestFit="1" customWidth="1"/>
  </cols>
  <sheetData>
    <row r="1" spans="1:18" x14ac:dyDescent="0.25">
      <c r="D1" s="70" t="s">
        <v>47</v>
      </c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</row>
    <row r="2" spans="1:18" x14ac:dyDescent="0.25">
      <c r="A2" s="33" t="s">
        <v>48</v>
      </c>
      <c r="C2" s="34" t="s">
        <v>49</v>
      </c>
      <c r="D2" s="35">
        <f t="shared" ref="D2:R2" si="0">D3-$B$43</f>
        <v>4</v>
      </c>
      <c r="E2" s="35">
        <f t="shared" si="0"/>
        <v>5</v>
      </c>
      <c r="F2" s="35">
        <f t="shared" si="0"/>
        <v>6</v>
      </c>
      <c r="G2" s="35">
        <f t="shared" si="0"/>
        <v>7</v>
      </c>
      <c r="H2" s="35">
        <f t="shared" si="0"/>
        <v>8</v>
      </c>
      <c r="I2" s="35">
        <f t="shared" si="0"/>
        <v>9</v>
      </c>
      <c r="J2" s="35">
        <f t="shared" si="0"/>
        <v>10</v>
      </c>
      <c r="K2" s="35">
        <f t="shared" si="0"/>
        <v>11</v>
      </c>
      <c r="L2" s="35">
        <f t="shared" si="0"/>
        <v>12</v>
      </c>
      <c r="M2" s="35">
        <f t="shared" si="0"/>
        <v>13</v>
      </c>
      <c r="N2" s="35">
        <f t="shared" si="0"/>
        <v>14</v>
      </c>
      <c r="O2" s="35">
        <f t="shared" si="0"/>
        <v>15</v>
      </c>
      <c r="P2" s="35">
        <f t="shared" si="0"/>
        <v>16</v>
      </c>
      <c r="Q2" s="35">
        <f t="shared" si="0"/>
        <v>17</v>
      </c>
      <c r="R2" s="35">
        <f t="shared" si="0"/>
        <v>18</v>
      </c>
    </row>
    <row r="3" spans="1:18" s="36" customFormat="1" ht="12.75" x14ac:dyDescent="0.2">
      <c r="B3" s="33" t="s">
        <v>50</v>
      </c>
      <c r="C3" s="33"/>
      <c r="D3" s="37">
        <v>2030</v>
      </c>
      <c r="E3" s="37">
        <v>2031</v>
      </c>
      <c r="F3" s="37">
        <v>2032</v>
      </c>
      <c r="G3" s="37">
        <v>2033</v>
      </c>
      <c r="H3" s="37">
        <v>2034</v>
      </c>
      <c r="I3" s="37">
        <v>2035</v>
      </c>
      <c r="J3" s="37">
        <v>2036</v>
      </c>
      <c r="K3" s="37">
        <v>2037</v>
      </c>
      <c r="L3" s="37">
        <v>2038</v>
      </c>
      <c r="M3" s="37">
        <v>2039</v>
      </c>
      <c r="N3" s="37">
        <v>2040</v>
      </c>
      <c r="O3" s="37">
        <v>2041</v>
      </c>
      <c r="P3" s="37">
        <v>2042</v>
      </c>
      <c r="Q3" s="37">
        <v>2043</v>
      </c>
      <c r="R3" s="37">
        <v>2044</v>
      </c>
    </row>
    <row r="4" spans="1:18" x14ac:dyDescent="0.25">
      <c r="A4" s="38">
        <v>1</v>
      </c>
      <c r="B4" s="61" t="s">
        <v>68</v>
      </c>
      <c r="C4" s="38"/>
      <c r="D4" s="62">
        <v>0</v>
      </c>
      <c r="E4" s="62">
        <v>0</v>
      </c>
      <c r="F4" s="62">
        <v>0</v>
      </c>
      <c r="G4" s="62">
        <v>0</v>
      </c>
      <c r="H4" s="62">
        <v>0</v>
      </c>
      <c r="I4" s="62">
        <v>0</v>
      </c>
      <c r="J4" s="62">
        <v>0</v>
      </c>
      <c r="K4" s="62">
        <v>0</v>
      </c>
      <c r="L4" s="62">
        <v>0</v>
      </c>
      <c r="M4" s="62">
        <v>0</v>
      </c>
      <c r="N4" s="62">
        <v>0</v>
      </c>
      <c r="O4" s="62">
        <v>0</v>
      </c>
      <c r="P4" s="62">
        <v>0</v>
      </c>
      <c r="Q4" s="62">
        <v>0</v>
      </c>
      <c r="R4" s="62">
        <v>0</v>
      </c>
    </row>
    <row r="5" spans="1:18" x14ac:dyDescent="0.25">
      <c r="A5" s="38">
        <v>2</v>
      </c>
      <c r="B5" s="61" t="s">
        <v>68</v>
      </c>
      <c r="C5" s="38"/>
      <c r="D5" s="62">
        <v>0</v>
      </c>
      <c r="E5" s="62">
        <v>0</v>
      </c>
      <c r="F5" s="62">
        <v>0</v>
      </c>
      <c r="G5" s="62">
        <v>0</v>
      </c>
      <c r="H5" s="62">
        <v>0</v>
      </c>
      <c r="I5" s="62">
        <v>0</v>
      </c>
      <c r="J5" s="62">
        <v>0</v>
      </c>
      <c r="K5" s="62">
        <v>0</v>
      </c>
      <c r="L5" s="62">
        <v>0</v>
      </c>
      <c r="M5" s="62">
        <v>0</v>
      </c>
      <c r="N5" s="62">
        <v>0</v>
      </c>
      <c r="O5" s="62">
        <v>0</v>
      </c>
      <c r="P5" s="62">
        <v>0</v>
      </c>
      <c r="Q5" s="62">
        <v>0</v>
      </c>
      <c r="R5" s="62">
        <v>0</v>
      </c>
    </row>
    <row r="6" spans="1:18" x14ac:dyDescent="0.25">
      <c r="A6" s="38">
        <v>3</v>
      </c>
      <c r="B6" s="61" t="s">
        <v>68</v>
      </c>
      <c r="C6" s="38"/>
      <c r="D6" s="62">
        <v>0</v>
      </c>
      <c r="E6" s="62">
        <v>0</v>
      </c>
      <c r="F6" s="62">
        <v>0</v>
      </c>
      <c r="G6" s="62">
        <v>0</v>
      </c>
      <c r="H6" s="62">
        <v>0</v>
      </c>
      <c r="I6" s="62">
        <v>0</v>
      </c>
      <c r="J6" s="62">
        <v>0</v>
      </c>
      <c r="K6" s="62">
        <v>0</v>
      </c>
      <c r="L6" s="62">
        <v>0</v>
      </c>
      <c r="M6" s="62">
        <v>0</v>
      </c>
      <c r="N6" s="62">
        <v>0</v>
      </c>
      <c r="O6" s="62">
        <v>0</v>
      </c>
      <c r="P6" s="62">
        <v>0</v>
      </c>
      <c r="Q6" s="62">
        <v>0</v>
      </c>
      <c r="R6" s="62">
        <v>0</v>
      </c>
    </row>
    <row r="7" spans="1:18" x14ac:dyDescent="0.25">
      <c r="A7" s="38">
        <v>4</v>
      </c>
      <c r="B7" s="61" t="s">
        <v>68</v>
      </c>
      <c r="C7" s="38"/>
      <c r="D7" s="62">
        <v>0</v>
      </c>
      <c r="E7" s="62">
        <v>0</v>
      </c>
      <c r="F7" s="62">
        <v>0</v>
      </c>
      <c r="G7" s="62">
        <v>0</v>
      </c>
      <c r="H7" s="62">
        <v>0</v>
      </c>
      <c r="I7" s="62">
        <v>0</v>
      </c>
      <c r="J7" s="62">
        <v>0</v>
      </c>
      <c r="K7" s="62">
        <v>0</v>
      </c>
      <c r="L7" s="62">
        <v>0</v>
      </c>
      <c r="M7" s="62">
        <v>0</v>
      </c>
      <c r="N7" s="62">
        <v>0</v>
      </c>
      <c r="O7" s="62">
        <v>0</v>
      </c>
      <c r="P7" s="62">
        <v>0</v>
      </c>
      <c r="Q7" s="62">
        <v>0</v>
      </c>
      <c r="R7" s="62">
        <v>0</v>
      </c>
    </row>
    <row r="8" spans="1:18" x14ac:dyDescent="0.25">
      <c r="A8" s="38">
        <v>5</v>
      </c>
      <c r="B8" s="61" t="s">
        <v>68</v>
      </c>
      <c r="C8" s="38"/>
      <c r="D8" s="62">
        <v>0</v>
      </c>
      <c r="E8" s="62">
        <v>0</v>
      </c>
      <c r="F8" s="62">
        <v>0</v>
      </c>
      <c r="G8" s="62">
        <v>0</v>
      </c>
      <c r="H8" s="62">
        <v>0</v>
      </c>
      <c r="I8" s="62">
        <v>0</v>
      </c>
      <c r="J8" s="62">
        <v>0</v>
      </c>
      <c r="K8" s="62">
        <v>0</v>
      </c>
      <c r="L8" s="62">
        <v>0</v>
      </c>
      <c r="M8" s="62">
        <v>0</v>
      </c>
      <c r="N8" s="62">
        <v>0</v>
      </c>
      <c r="O8" s="62">
        <v>0</v>
      </c>
      <c r="P8" s="62">
        <v>0</v>
      </c>
      <c r="Q8" s="62">
        <v>0</v>
      </c>
      <c r="R8" s="62">
        <v>0</v>
      </c>
    </row>
    <row r="9" spans="1:18" x14ac:dyDescent="0.25">
      <c r="A9" s="38">
        <v>6</v>
      </c>
      <c r="B9" s="61" t="s">
        <v>68</v>
      </c>
      <c r="C9" s="38"/>
      <c r="D9" s="62">
        <v>0</v>
      </c>
      <c r="E9" s="62">
        <v>0</v>
      </c>
      <c r="F9" s="62">
        <v>0</v>
      </c>
      <c r="G9" s="62">
        <v>0</v>
      </c>
      <c r="H9" s="62">
        <v>0</v>
      </c>
      <c r="I9" s="62">
        <v>0</v>
      </c>
      <c r="J9" s="62">
        <v>0</v>
      </c>
      <c r="K9" s="62">
        <v>0</v>
      </c>
      <c r="L9" s="62">
        <v>0</v>
      </c>
      <c r="M9" s="62">
        <v>0</v>
      </c>
      <c r="N9" s="62">
        <v>0</v>
      </c>
      <c r="O9" s="62">
        <v>0</v>
      </c>
      <c r="P9" s="62">
        <v>0</v>
      </c>
      <c r="Q9" s="62">
        <v>0</v>
      </c>
      <c r="R9" s="62">
        <v>0</v>
      </c>
    </row>
    <row r="10" spans="1:18" x14ac:dyDescent="0.25">
      <c r="A10" s="38">
        <v>7</v>
      </c>
      <c r="B10" s="61" t="s">
        <v>68</v>
      </c>
      <c r="C10" s="38"/>
      <c r="D10" s="62">
        <v>0</v>
      </c>
      <c r="E10" s="62">
        <v>0</v>
      </c>
      <c r="F10" s="6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62">
        <v>0</v>
      </c>
      <c r="P10" s="62">
        <v>0</v>
      </c>
      <c r="Q10" s="62">
        <v>0</v>
      </c>
      <c r="R10" s="62">
        <v>0</v>
      </c>
    </row>
    <row r="11" spans="1:18" x14ac:dyDescent="0.25">
      <c r="A11" s="38">
        <v>8</v>
      </c>
      <c r="B11" s="61" t="s">
        <v>68</v>
      </c>
      <c r="C11" s="38"/>
      <c r="D11" s="62">
        <v>0</v>
      </c>
      <c r="E11" s="62">
        <v>0</v>
      </c>
      <c r="F11" s="62">
        <v>0</v>
      </c>
      <c r="G11" s="62">
        <v>0</v>
      </c>
      <c r="H11" s="62">
        <v>0</v>
      </c>
      <c r="I11" s="62">
        <v>0</v>
      </c>
      <c r="J11" s="62">
        <v>0</v>
      </c>
      <c r="K11" s="62">
        <v>0</v>
      </c>
      <c r="L11" s="62">
        <v>0</v>
      </c>
      <c r="M11" s="62">
        <v>0</v>
      </c>
      <c r="N11" s="62">
        <v>0</v>
      </c>
      <c r="O11" s="62">
        <v>0</v>
      </c>
      <c r="P11" s="62">
        <v>0</v>
      </c>
      <c r="Q11" s="62">
        <v>0</v>
      </c>
      <c r="R11" s="62">
        <v>0</v>
      </c>
    </row>
    <row r="12" spans="1:18" x14ac:dyDescent="0.25">
      <c r="A12" s="38">
        <v>9</v>
      </c>
      <c r="B12" s="61" t="s">
        <v>68</v>
      </c>
      <c r="C12" s="38"/>
      <c r="D12" s="62">
        <v>0</v>
      </c>
      <c r="E12" s="62">
        <v>0</v>
      </c>
      <c r="F12" s="62">
        <v>0</v>
      </c>
      <c r="G12" s="62">
        <v>0</v>
      </c>
      <c r="H12" s="62">
        <v>0</v>
      </c>
      <c r="I12" s="62">
        <v>0</v>
      </c>
      <c r="J12" s="62">
        <v>0</v>
      </c>
      <c r="K12" s="62">
        <v>0</v>
      </c>
      <c r="L12" s="62">
        <v>0</v>
      </c>
      <c r="M12" s="62">
        <v>0</v>
      </c>
      <c r="N12" s="62">
        <v>0</v>
      </c>
      <c r="O12" s="62">
        <v>0</v>
      </c>
      <c r="P12" s="62">
        <v>0</v>
      </c>
      <c r="Q12" s="62">
        <v>0</v>
      </c>
      <c r="R12" s="62">
        <v>0</v>
      </c>
    </row>
    <row r="13" spans="1:18" x14ac:dyDescent="0.25">
      <c r="A13" s="38">
        <v>10</v>
      </c>
      <c r="B13" s="61" t="s">
        <v>68</v>
      </c>
      <c r="C13" s="38"/>
      <c r="D13" s="62">
        <v>0</v>
      </c>
      <c r="E13" s="62">
        <v>0</v>
      </c>
      <c r="F13" s="62">
        <v>0</v>
      </c>
      <c r="G13" s="62">
        <v>0</v>
      </c>
      <c r="H13" s="62">
        <v>0</v>
      </c>
      <c r="I13" s="62">
        <v>0</v>
      </c>
      <c r="J13" s="62">
        <v>0</v>
      </c>
      <c r="K13" s="62">
        <v>0</v>
      </c>
      <c r="L13" s="62">
        <v>0</v>
      </c>
      <c r="M13" s="62">
        <v>0</v>
      </c>
      <c r="N13" s="62">
        <v>0</v>
      </c>
      <c r="O13" s="62">
        <v>0</v>
      </c>
      <c r="P13" s="62">
        <v>0</v>
      </c>
      <c r="Q13" s="62">
        <v>0</v>
      </c>
      <c r="R13" s="62">
        <v>0</v>
      </c>
    </row>
    <row r="14" spans="1:18" x14ac:dyDescent="0.25">
      <c r="A14" s="38"/>
      <c r="B14" s="33" t="s">
        <v>51</v>
      </c>
      <c r="C14" s="38"/>
      <c r="D14" s="39"/>
      <c r="E14" s="39"/>
      <c r="F14" s="39"/>
      <c r="G14" s="39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</row>
    <row r="15" spans="1:18" x14ac:dyDescent="0.25">
      <c r="A15" s="38">
        <v>1</v>
      </c>
      <c r="B15" s="61" t="s">
        <v>69</v>
      </c>
      <c r="C15" s="38"/>
      <c r="D15" s="62">
        <v>0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J15" s="62">
        <v>0</v>
      </c>
      <c r="K15" s="62">
        <v>0</v>
      </c>
      <c r="L15" s="62">
        <v>0</v>
      </c>
      <c r="M15" s="62">
        <v>0</v>
      </c>
      <c r="N15" s="62">
        <v>0</v>
      </c>
      <c r="O15" s="62">
        <v>0</v>
      </c>
      <c r="P15" s="62">
        <v>0</v>
      </c>
      <c r="Q15" s="62">
        <v>0</v>
      </c>
      <c r="R15" s="62">
        <v>0</v>
      </c>
    </row>
    <row r="16" spans="1:18" x14ac:dyDescent="0.25">
      <c r="A16" s="38">
        <v>2</v>
      </c>
      <c r="B16" s="61" t="s">
        <v>69</v>
      </c>
      <c r="C16" s="38"/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</row>
    <row r="17" spans="1:18" x14ac:dyDescent="0.25">
      <c r="A17" s="38">
        <v>3</v>
      </c>
      <c r="B17" s="61" t="s">
        <v>69</v>
      </c>
      <c r="C17" s="38"/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</row>
    <row r="18" spans="1:18" x14ac:dyDescent="0.25">
      <c r="A18" s="38">
        <v>4</v>
      </c>
      <c r="B18" s="61" t="s">
        <v>69</v>
      </c>
      <c r="C18" s="38"/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</row>
    <row r="19" spans="1:18" x14ac:dyDescent="0.25">
      <c r="A19" s="38">
        <v>5</v>
      </c>
      <c r="B19" s="61" t="s">
        <v>69</v>
      </c>
      <c r="C19" s="38"/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</row>
    <row r="20" spans="1:18" x14ac:dyDescent="0.25">
      <c r="A20" s="38"/>
      <c r="B20" s="41" t="s">
        <v>52</v>
      </c>
      <c r="C20" s="41"/>
      <c r="D20" s="42">
        <f>SUM(D4:D13)+SUM(D15:D19)</f>
        <v>0</v>
      </c>
      <c r="E20" s="42">
        <f t="shared" ref="E20:Q20" si="1">SUM(E4:E13)+SUM(E15:E19)</f>
        <v>0</v>
      </c>
      <c r="F20" s="42">
        <f t="shared" si="1"/>
        <v>0</v>
      </c>
      <c r="G20" s="42">
        <f t="shared" si="1"/>
        <v>0</v>
      </c>
      <c r="H20" s="42">
        <f t="shared" si="1"/>
        <v>0</v>
      </c>
      <c r="I20" s="42">
        <f t="shared" si="1"/>
        <v>0</v>
      </c>
      <c r="J20" s="42">
        <f t="shared" si="1"/>
        <v>0</v>
      </c>
      <c r="K20" s="42">
        <f t="shared" si="1"/>
        <v>0</v>
      </c>
      <c r="L20" s="42">
        <f t="shared" si="1"/>
        <v>0</v>
      </c>
      <c r="M20" s="42">
        <f t="shared" si="1"/>
        <v>0</v>
      </c>
      <c r="N20" s="42">
        <f t="shared" si="1"/>
        <v>0</v>
      </c>
      <c r="O20" s="42">
        <f t="shared" si="1"/>
        <v>0</v>
      </c>
      <c r="P20" s="42">
        <f t="shared" si="1"/>
        <v>0</v>
      </c>
      <c r="Q20" s="42">
        <f t="shared" si="1"/>
        <v>0</v>
      </c>
      <c r="R20" s="42">
        <f>SUM(R4:R13)+SUM(R15:R19)</f>
        <v>0</v>
      </c>
    </row>
    <row r="22" spans="1:18" s="36" customFormat="1" ht="12.75" x14ac:dyDescent="0.2">
      <c r="B22" s="33" t="s">
        <v>53</v>
      </c>
      <c r="C22" s="33"/>
      <c r="D22" s="37">
        <v>2030</v>
      </c>
      <c r="E22" s="37">
        <v>2031</v>
      </c>
      <c r="F22" s="37">
        <v>2032</v>
      </c>
      <c r="G22" s="37">
        <v>2033</v>
      </c>
      <c r="H22" s="37">
        <v>2034</v>
      </c>
      <c r="I22" s="37">
        <v>2035</v>
      </c>
      <c r="J22" s="37">
        <v>2036</v>
      </c>
      <c r="K22" s="37">
        <v>2037</v>
      </c>
      <c r="L22" s="37">
        <v>2038</v>
      </c>
      <c r="M22" s="37">
        <v>2039</v>
      </c>
      <c r="N22" s="37">
        <v>2040</v>
      </c>
      <c r="O22" s="37">
        <v>2041</v>
      </c>
      <c r="P22" s="37">
        <v>2042</v>
      </c>
      <c r="Q22" s="37">
        <v>2043</v>
      </c>
      <c r="R22" s="37">
        <v>2044</v>
      </c>
    </row>
    <row r="23" spans="1:18" x14ac:dyDescent="0.25">
      <c r="A23" s="38">
        <v>1</v>
      </c>
      <c r="B23" s="38" t="s">
        <v>54</v>
      </c>
      <c r="C23" s="38"/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</row>
    <row r="24" spans="1:18" x14ac:dyDescent="0.25">
      <c r="B24" s="41" t="s">
        <v>55</v>
      </c>
      <c r="D24" s="43">
        <f>D23</f>
        <v>0</v>
      </c>
      <c r="E24" s="43">
        <f t="shared" ref="E24:R24" si="2">E23</f>
        <v>0</v>
      </c>
      <c r="F24" s="43">
        <f t="shared" si="2"/>
        <v>0</v>
      </c>
      <c r="G24" s="43">
        <f t="shared" si="2"/>
        <v>0</v>
      </c>
      <c r="H24" s="43">
        <f t="shared" si="2"/>
        <v>0</v>
      </c>
      <c r="I24" s="43">
        <f t="shared" si="2"/>
        <v>0</v>
      </c>
      <c r="J24" s="43">
        <f t="shared" si="2"/>
        <v>0</v>
      </c>
      <c r="K24" s="43">
        <f t="shared" si="2"/>
        <v>0</v>
      </c>
      <c r="L24" s="43">
        <f t="shared" si="2"/>
        <v>0</v>
      </c>
      <c r="M24" s="43">
        <f t="shared" si="2"/>
        <v>0</v>
      </c>
      <c r="N24" s="43">
        <f t="shared" si="2"/>
        <v>0</v>
      </c>
      <c r="O24" s="43">
        <f t="shared" si="2"/>
        <v>0</v>
      </c>
      <c r="P24" s="43">
        <f t="shared" si="2"/>
        <v>0</v>
      </c>
      <c r="Q24" s="43">
        <f t="shared" si="2"/>
        <v>0</v>
      </c>
      <c r="R24" s="43">
        <f t="shared" si="2"/>
        <v>0</v>
      </c>
    </row>
    <row r="25" spans="1:18" x14ac:dyDescent="0.25">
      <c r="B25" s="41"/>
    </row>
    <row r="26" spans="1:18" s="36" customFormat="1" ht="12.75" x14ac:dyDescent="0.2">
      <c r="B26" s="33" t="s">
        <v>56</v>
      </c>
      <c r="C26" s="33"/>
      <c r="D26" s="37">
        <v>2030</v>
      </c>
      <c r="E26" s="37">
        <v>2031</v>
      </c>
      <c r="F26" s="37">
        <v>2032</v>
      </c>
      <c r="G26" s="37">
        <v>2033</v>
      </c>
      <c r="H26" s="37">
        <v>2034</v>
      </c>
      <c r="I26" s="37">
        <v>2035</v>
      </c>
      <c r="J26" s="37">
        <v>2036</v>
      </c>
      <c r="K26" s="37">
        <v>2037</v>
      </c>
      <c r="L26" s="37">
        <v>2038</v>
      </c>
      <c r="M26" s="37">
        <v>2039</v>
      </c>
      <c r="N26" s="37">
        <v>2040</v>
      </c>
      <c r="O26" s="37">
        <v>2041</v>
      </c>
      <c r="P26" s="37">
        <v>2042</v>
      </c>
      <c r="Q26" s="37">
        <v>2043</v>
      </c>
      <c r="R26" s="37">
        <v>2044</v>
      </c>
    </row>
    <row r="27" spans="1:18" x14ac:dyDescent="0.25">
      <c r="A27" s="38">
        <v>1</v>
      </c>
      <c r="B27" s="61"/>
      <c r="C27" s="38"/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</row>
    <row r="28" spans="1:18" x14ac:dyDescent="0.25">
      <c r="A28" s="38">
        <v>2</v>
      </c>
      <c r="B28" s="61"/>
      <c r="C28" s="38"/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</row>
    <row r="29" spans="1:18" x14ac:dyDescent="0.25">
      <c r="A29" s="38">
        <v>3</v>
      </c>
      <c r="B29" s="61"/>
      <c r="C29" s="38"/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</row>
    <row r="30" spans="1:18" x14ac:dyDescent="0.25">
      <c r="A30" s="38">
        <v>4</v>
      </c>
      <c r="B30" s="61"/>
      <c r="C30" s="38"/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</row>
    <row r="31" spans="1:18" x14ac:dyDescent="0.25">
      <c r="A31" s="38"/>
      <c r="B31" s="41" t="s">
        <v>57</v>
      </c>
      <c r="C31" s="41"/>
      <c r="D31" s="42">
        <f t="shared" ref="D31:R31" si="3">SUM(D27:D30)</f>
        <v>0</v>
      </c>
      <c r="E31" s="42">
        <f t="shared" si="3"/>
        <v>0</v>
      </c>
      <c r="F31" s="42">
        <f t="shared" si="3"/>
        <v>0</v>
      </c>
      <c r="G31" s="42">
        <f t="shared" si="3"/>
        <v>0</v>
      </c>
      <c r="H31" s="42">
        <f t="shared" si="3"/>
        <v>0</v>
      </c>
      <c r="I31" s="42">
        <f t="shared" si="3"/>
        <v>0</v>
      </c>
      <c r="J31" s="42">
        <f t="shared" si="3"/>
        <v>0</v>
      </c>
      <c r="K31" s="42">
        <f t="shared" si="3"/>
        <v>0</v>
      </c>
      <c r="L31" s="42">
        <f t="shared" si="3"/>
        <v>0</v>
      </c>
      <c r="M31" s="42">
        <f t="shared" si="3"/>
        <v>0</v>
      </c>
      <c r="N31" s="42">
        <f t="shared" si="3"/>
        <v>0</v>
      </c>
      <c r="O31" s="42">
        <f t="shared" si="3"/>
        <v>0</v>
      </c>
      <c r="P31" s="42">
        <f t="shared" si="3"/>
        <v>0</v>
      </c>
      <c r="Q31" s="42">
        <f t="shared" si="3"/>
        <v>0</v>
      </c>
      <c r="R31" s="42">
        <f t="shared" si="3"/>
        <v>0</v>
      </c>
    </row>
    <row r="33" spans="1:18" x14ac:dyDescent="0.25">
      <c r="A33" s="33" t="s">
        <v>58</v>
      </c>
      <c r="D33" s="37">
        <v>2030</v>
      </c>
      <c r="E33" s="37">
        <v>2031</v>
      </c>
      <c r="F33" s="37">
        <v>2032</v>
      </c>
      <c r="G33" s="37">
        <v>2033</v>
      </c>
      <c r="H33" s="37">
        <v>2034</v>
      </c>
      <c r="I33" s="37">
        <v>2035</v>
      </c>
      <c r="J33" s="37">
        <v>2036</v>
      </c>
      <c r="K33" s="37">
        <v>2037</v>
      </c>
      <c r="L33" s="37">
        <v>2038</v>
      </c>
      <c r="M33" s="37">
        <v>2039</v>
      </c>
      <c r="N33" s="37">
        <v>2040</v>
      </c>
      <c r="O33" s="37">
        <v>2041</v>
      </c>
      <c r="P33" s="37">
        <v>2042</v>
      </c>
      <c r="Q33" s="37">
        <v>2043</v>
      </c>
      <c r="R33" s="37">
        <v>2044</v>
      </c>
    </row>
    <row r="34" spans="1:18" x14ac:dyDescent="0.25">
      <c r="A34" s="38">
        <v>1</v>
      </c>
      <c r="B34" s="38" t="s">
        <v>59</v>
      </c>
      <c r="D34" s="62">
        <v>0</v>
      </c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</row>
    <row r="35" spans="1:18" x14ac:dyDescent="0.25">
      <c r="A35" s="38">
        <v>2</v>
      </c>
      <c r="B35" s="38" t="s">
        <v>60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</row>
    <row r="36" spans="1:18" x14ac:dyDescent="0.25">
      <c r="A36" s="38">
        <v>3</v>
      </c>
      <c r="B36" s="38" t="s">
        <v>70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</row>
    <row r="37" spans="1:18" x14ac:dyDescent="0.25">
      <c r="A37" s="38">
        <v>4</v>
      </c>
      <c r="B37" s="38" t="s">
        <v>61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</row>
    <row r="38" spans="1:18" s="4" customFormat="1" x14ac:dyDescent="0.25">
      <c r="A38" s="45"/>
      <c r="B38" s="41" t="s">
        <v>62</v>
      </c>
      <c r="C38" s="41"/>
      <c r="D38" s="42">
        <f>SUM(D34:D37)</f>
        <v>0</v>
      </c>
      <c r="E38" s="42">
        <f t="shared" ref="E38" si="4">SUM(E34:E37)</f>
        <v>0</v>
      </c>
      <c r="F38" s="42">
        <f>SUM(F34:F37)</f>
        <v>0</v>
      </c>
      <c r="G38" s="42">
        <f t="shared" ref="G38:R38" si="5">SUM(G34:G37)</f>
        <v>0</v>
      </c>
      <c r="H38" s="42">
        <f t="shared" si="5"/>
        <v>0</v>
      </c>
      <c r="I38" s="42">
        <f t="shared" si="5"/>
        <v>0</v>
      </c>
      <c r="J38" s="42">
        <f t="shared" si="5"/>
        <v>0</v>
      </c>
      <c r="K38" s="42">
        <f t="shared" si="5"/>
        <v>0</v>
      </c>
      <c r="L38" s="42">
        <f t="shared" si="5"/>
        <v>0</v>
      </c>
      <c r="M38" s="42">
        <f t="shared" si="5"/>
        <v>0</v>
      </c>
      <c r="N38" s="42">
        <f t="shared" si="5"/>
        <v>0</v>
      </c>
      <c r="O38" s="42">
        <f t="shared" si="5"/>
        <v>0</v>
      </c>
      <c r="P38" s="42">
        <f t="shared" si="5"/>
        <v>0</v>
      </c>
      <c r="Q38" s="42">
        <f t="shared" si="5"/>
        <v>0</v>
      </c>
      <c r="R38" s="42">
        <f t="shared" si="5"/>
        <v>0</v>
      </c>
    </row>
    <row r="40" spans="1:18" s="46" customFormat="1" x14ac:dyDescent="0.25">
      <c r="B40" s="57" t="s">
        <v>63</v>
      </c>
      <c r="C40" s="58"/>
      <c r="D40" s="59">
        <f>((C41-D34)/15)+D34</f>
        <v>0</v>
      </c>
      <c r="E40" s="59">
        <f>(C41-D34)/15</f>
        <v>0</v>
      </c>
      <c r="F40" s="59">
        <f>$E$40</f>
        <v>0</v>
      </c>
      <c r="G40" s="59">
        <f t="shared" ref="G40:R40" si="6">$E$40</f>
        <v>0</v>
      </c>
      <c r="H40" s="59">
        <f t="shared" si="6"/>
        <v>0</v>
      </c>
      <c r="I40" s="59">
        <f t="shared" si="6"/>
        <v>0</v>
      </c>
      <c r="J40" s="59">
        <f t="shared" si="6"/>
        <v>0</v>
      </c>
      <c r="K40" s="59">
        <f t="shared" si="6"/>
        <v>0</v>
      </c>
      <c r="L40" s="59">
        <f t="shared" si="6"/>
        <v>0</v>
      </c>
      <c r="M40" s="59">
        <f t="shared" si="6"/>
        <v>0</v>
      </c>
      <c r="N40" s="59">
        <f t="shared" si="6"/>
        <v>0</v>
      </c>
      <c r="O40" s="59">
        <f t="shared" si="6"/>
        <v>0</v>
      </c>
      <c r="P40" s="59">
        <f t="shared" si="6"/>
        <v>0</v>
      </c>
      <c r="Q40" s="59">
        <f t="shared" si="6"/>
        <v>0</v>
      </c>
      <c r="R40" s="59">
        <f t="shared" si="6"/>
        <v>0</v>
      </c>
    </row>
    <row r="41" spans="1:18" s="47" customFormat="1" ht="12.75" x14ac:dyDescent="0.2">
      <c r="B41" s="65" t="s">
        <v>64</v>
      </c>
      <c r="C41" s="60">
        <f>SUM(D41:R41)</f>
        <v>0</v>
      </c>
      <c r="D41" s="49">
        <f>D20+D23+D31+D38</f>
        <v>0</v>
      </c>
      <c r="E41" s="49">
        <f t="shared" ref="E41:R41" si="7">E20+E23+E31+E38</f>
        <v>0</v>
      </c>
      <c r="F41" s="49">
        <f t="shared" si="7"/>
        <v>0</v>
      </c>
      <c r="G41" s="49">
        <f t="shared" si="7"/>
        <v>0</v>
      </c>
      <c r="H41" s="49">
        <f t="shared" si="7"/>
        <v>0</v>
      </c>
      <c r="I41" s="49">
        <f t="shared" si="7"/>
        <v>0</v>
      </c>
      <c r="J41" s="49">
        <f t="shared" si="7"/>
        <v>0</v>
      </c>
      <c r="K41" s="49">
        <f t="shared" si="7"/>
        <v>0</v>
      </c>
      <c r="L41" s="49">
        <f t="shared" si="7"/>
        <v>0</v>
      </c>
      <c r="M41" s="49">
        <f t="shared" si="7"/>
        <v>0</v>
      </c>
      <c r="N41" s="49">
        <f t="shared" si="7"/>
        <v>0</v>
      </c>
      <c r="O41" s="49">
        <f t="shared" si="7"/>
        <v>0</v>
      </c>
      <c r="P41" s="49">
        <f t="shared" si="7"/>
        <v>0</v>
      </c>
      <c r="Q41" s="49">
        <f t="shared" si="7"/>
        <v>0</v>
      </c>
      <c r="R41" s="49">
        <f t="shared" si="7"/>
        <v>0</v>
      </c>
    </row>
    <row r="42" spans="1:18" x14ac:dyDescent="0.25">
      <c r="B42" s="48" t="s">
        <v>65</v>
      </c>
      <c r="C42" s="50">
        <f>1+C43</f>
        <v>1.0275000000000001</v>
      </c>
      <c r="D42" s="50">
        <f>C42^D2</f>
        <v>1.1146212594140628</v>
      </c>
      <c r="E42" s="50">
        <f t="shared" ref="E42:R42" si="8">D42*$C$42</f>
        <v>1.1452733440479497</v>
      </c>
      <c r="F42" s="50">
        <f t="shared" si="8"/>
        <v>1.1767683610092683</v>
      </c>
      <c r="G42" s="50">
        <f t="shared" si="8"/>
        <v>1.2091294909370232</v>
      </c>
      <c r="H42" s="50">
        <f t="shared" si="8"/>
        <v>1.2423805519377913</v>
      </c>
      <c r="I42" s="50">
        <f t="shared" si="8"/>
        <v>1.2765460171160807</v>
      </c>
      <c r="J42" s="50">
        <f t="shared" si="8"/>
        <v>1.311651032586773</v>
      </c>
      <c r="K42" s="50">
        <f t="shared" si="8"/>
        <v>1.3477214359829093</v>
      </c>
      <c r="L42" s="50">
        <f t="shared" si="8"/>
        <v>1.3847837754724395</v>
      </c>
      <c r="M42" s="50">
        <f t="shared" si="8"/>
        <v>1.4228653292979316</v>
      </c>
      <c r="N42" s="50">
        <f t="shared" si="8"/>
        <v>1.4619941258536249</v>
      </c>
      <c r="O42" s="50">
        <f t="shared" si="8"/>
        <v>1.5021989643145996</v>
      </c>
      <c r="P42" s="50">
        <f t="shared" si="8"/>
        <v>1.5435094358332513</v>
      </c>
      <c r="Q42" s="50">
        <f t="shared" si="8"/>
        <v>1.5859559453186658</v>
      </c>
      <c r="R42" s="50">
        <f t="shared" si="8"/>
        <v>1.6295697338149293</v>
      </c>
    </row>
    <row r="43" spans="1:18" s="40" customFormat="1" ht="12" x14ac:dyDescent="0.2">
      <c r="B43" s="48">
        <v>2026</v>
      </c>
      <c r="C43" s="99">
        <v>2.75E-2</v>
      </c>
      <c r="D43" s="44">
        <f>D41/D42</f>
        <v>0</v>
      </c>
      <c r="E43" s="44">
        <f>E41/E42</f>
        <v>0</v>
      </c>
      <c r="F43" s="44">
        <f t="shared" ref="F43:R43" si="9">F41/F42</f>
        <v>0</v>
      </c>
      <c r="G43" s="44">
        <f t="shared" si="9"/>
        <v>0</v>
      </c>
      <c r="H43" s="44">
        <f t="shared" si="9"/>
        <v>0</v>
      </c>
      <c r="I43" s="44">
        <f t="shared" si="9"/>
        <v>0</v>
      </c>
      <c r="J43" s="44">
        <f t="shared" si="9"/>
        <v>0</v>
      </c>
      <c r="K43" s="44">
        <f t="shared" si="9"/>
        <v>0</v>
      </c>
      <c r="L43" s="44">
        <f t="shared" si="9"/>
        <v>0</v>
      </c>
      <c r="M43" s="44">
        <f t="shared" si="9"/>
        <v>0</v>
      </c>
      <c r="N43" s="44">
        <f t="shared" si="9"/>
        <v>0</v>
      </c>
      <c r="O43" s="44">
        <f t="shared" si="9"/>
        <v>0</v>
      </c>
      <c r="P43" s="44">
        <f t="shared" si="9"/>
        <v>0</v>
      </c>
      <c r="Q43" s="44">
        <f t="shared" si="9"/>
        <v>0</v>
      </c>
      <c r="R43" s="44">
        <f t="shared" si="9"/>
        <v>0</v>
      </c>
    </row>
    <row r="45" spans="1:18" x14ac:dyDescent="0.25">
      <c r="B45" s="48" t="s">
        <v>73</v>
      </c>
      <c r="C45" s="71">
        <f>SUM(D43:R43)</f>
        <v>0</v>
      </c>
      <c r="D45" s="72"/>
      <c r="E45" s="48" t="s">
        <v>72</v>
      </c>
      <c r="F45" s="66" t="s">
        <v>74</v>
      </c>
    </row>
    <row r="46" spans="1:18" x14ac:dyDescent="0.25">
      <c r="B46" s="34" t="s">
        <v>66</v>
      </c>
      <c r="C46" s="73"/>
      <c r="D46" s="72"/>
    </row>
    <row r="47" spans="1:18" ht="9.75" customHeight="1" x14ac:dyDescent="0.25">
      <c r="C47" s="74"/>
      <c r="D47" s="72"/>
      <c r="G47" s="34"/>
    </row>
    <row r="48" spans="1:18" x14ac:dyDescent="0.25">
      <c r="B48" s="63" t="s">
        <v>67</v>
      </c>
      <c r="C48" s="68">
        <v>14275000</v>
      </c>
      <c r="D48" s="69"/>
      <c r="E48" s="51"/>
      <c r="G48" s="52"/>
      <c r="H48" s="51"/>
    </row>
    <row r="49" spans="2:8" hidden="1" x14ac:dyDescent="0.25">
      <c r="B49" s="64"/>
      <c r="C49" s="68">
        <v>15859972</v>
      </c>
      <c r="D49" s="69"/>
      <c r="E49" s="51"/>
      <c r="G49" s="53"/>
      <c r="H49" s="51"/>
    </row>
    <row r="50" spans="2:8" x14ac:dyDescent="0.25">
      <c r="B50" s="64"/>
      <c r="C50" s="68">
        <v>16675000</v>
      </c>
      <c r="D50" s="69"/>
      <c r="E50" s="54"/>
      <c r="G50" s="52"/>
      <c r="H50" s="54"/>
    </row>
    <row r="52" spans="2:8" x14ac:dyDescent="0.25">
      <c r="G52" s="55"/>
      <c r="H52" s="56"/>
    </row>
  </sheetData>
  <sheetProtection algorithmName="SHA-512" hashValue="Kf30XHnpDEqiEPEbAjRaiRueOAZLnAtSg78tBmlHetQY+yqNu8KBJAGrKK84kISLnlOq7bIJTiUPPiTLgavZEg==" saltValue="mAb8BGmaI0bV7OP3qP8t9w==" spinCount="100000" sheet="1" objects="1" scenarios="1"/>
  <mergeCells count="7">
    <mergeCell ref="C50:D50"/>
    <mergeCell ref="D1:R1"/>
    <mergeCell ref="C45:D45"/>
    <mergeCell ref="C46:D46"/>
    <mergeCell ref="C47:D47"/>
    <mergeCell ref="C48:D48"/>
    <mergeCell ref="C49:D49"/>
  </mergeCells>
  <conditionalFormatting sqref="C41">
    <cfRule type="cellIs" dxfId="2" priority="1" operator="lessThanOrEqual">
      <formula>$C$48</formula>
    </cfRule>
    <cfRule type="cellIs" dxfId="1" priority="2" operator="greaterThanOrEqual">
      <formula>$C$50</formula>
    </cfRule>
    <cfRule type="cellIs" dxfId="0" priority="3" operator="between">
      <formula>$C$48</formula>
      <formula>$C$50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Overzicht Inschrijfsom</vt:lpstr>
      <vt:lpstr>SUBTOT.Ontwerp</vt:lpstr>
      <vt:lpstr>0. Opstartfase</vt:lpstr>
      <vt:lpstr>1a. SO</vt:lpstr>
      <vt:lpstr>1b. VO</vt:lpstr>
      <vt:lpstr>1c. DO</vt:lpstr>
      <vt:lpstr>1d. UO</vt:lpstr>
      <vt:lpstr>SUBTOT.Realisatie</vt:lpstr>
      <vt:lpstr>SUBTOT.Onderhoud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Vries, Theun de</dc:creator>
  <cp:lastModifiedBy>Vries, Theun de</cp:lastModifiedBy>
  <dcterms:created xsi:type="dcterms:W3CDTF">2025-02-25T09:18:07Z</dcterms:created>
  <dcterms:modified xsi:type="dcterms:W3CDTF">2026-01-30T09:50:12Z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