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ROK Maaien buitengebied P1 en P2 I250700005\02 Specificatie\01 Aanvraag\02 Definitief\"/>
    </mc:Choice>
  </mc:AlternateContent>
  <xr:revisionPtr revIDLastSave="0" documentId="13_ncr:1_{E15F8628-786A-4F71-995A-3EE3C532EC5B}" xr6:coauthVersionLast="47" xr6:coauthVersionMax="47" xr10:uidLastSave="{00000000-0000-0000-0000-000000000000}"/>
  <bookViews>
    <workbookView xWindow="-120" yWindow="-120" windowWidth="29040" windowHeight="15720" tabRatio="76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D42" i="6"/>
  <c r="E42" i="6"/>
  <c r="G42" i="6"/>
  <c r="D46" i="6"/>
  <c r="D45" i="6"/>
  <c r="D41" i="6"/>
  <c r="D40" i="6"/>
  <c r="D34" i="6"/>
  <c r="D35" i="6"/>
  <c r="D36" i="6"/>
  <c r="D37" i="6"/>
  <c r="D33" i="6"/>
  <c r="D24" i="6"/>
  <c r="D25" i="6"/>
  <c r="D26" i="6"/>
  <c r="D27" i="6"/>
  <c r="D28" i="6"/>
  <c r="D29" i="6"/>
  <c r="D30" i="6"/>
  <c r="D23" i="6"/>
  <c r="D16" i="6"/>
  <c r="D17" i="6"/>
  <c r="D18" i="6"/>
  <c r="D19" i="6"/>
  <c r="D20" i="6"/>
  <c r="D15" i="6"/>
  <c r="D12" i="6"/>
  <c r="D11" i="6"/>
  <c r="E46" i="6"/>
  <c r="E45" i="6"/>
  <c r="E41" i="6"/>
  <c r="E40" i="6"/>
  <c r="E37" i="6"/>
  <c r="E36" i="6"/>
  <c r="E35" i="6"/>
  <c r="E34" i="6"/>
  <c r="E33" i="6"/>
  <c r="E24" i="6"/>
  <c r="E25" i="6"/>
  <c r="E26" i="6"/>
  <c r="E27" i="6"/>
  <c r="E28" i="6"/>
  <c r="E29" i="6"/>
  <c r="E30" i="6"/>
  <c r="E23" i="6"/>
  <c r="E16" i="6"/>
  <c r="E17" i="6"/>
  <c r="E18" i="6"/>
  <c r="E19" i="6"/>
  <c r="E20" i="6"/>
  <c r="E15" i="6"/>
  <c r="E12" i="6"/>
  <c r="E11" i="6"/>
  <c r="G41" i="6"/>
  <c r="G35" i="6"/>
  <c r="G36" i="6"/>
  <c r="G37" i="6"/>
  <c r="G24" i="6"/>
  <c r="G25" i="6"/>
  <c r="G26" i="6"/>
  <c r="G27" i="6"/>
  <c r="G28" i="6"/>
  <c r="G29" i="6"/>
  <c r="G30" i="6"/>
  <c r="G17" i="6"/>
  <c r="G18" i="6"/>
  <c r="G19" i="6"/>
  <c r="G20" i="6"/>
  <c r="G40" i="6"/>
  <c r="A4" i="6"/>
  <c r="A5" i="6"/>
  <c r="A6" i="6"/>
  <c r="A3" i="6"/>
  <c r="B4" i="6"/>
  <c r="B5" i="6"/>
  <c r="B6" i="6"/>
  <c r="B3" i="6"/>
  <c r="G46" i="6"/>
  <c r="G34" i="6"/>
  <c r="G11" i="6"/>
  <c r="G12" i="6"/>
  <c r="G15" i="6"/>
  <c r="G16" i="6"/>
  <c r="G23" i="6"/>
  <c r="G33" i="6"/>
  <c r="G45" i="6"/>
  <c r="B10" i="5"/>
  <c r="I44" i="6" s="1"/>
  <c r="I39" i="6"/>
  <c r="I10" i="6"/>
  <c r="I32" i="6"/>
  <c r="I22" i="6"/>
  <c r="I14" i="6"/>
  <c r="E44" i="6" l="1"/>
  <c r="I45" i="6" s="1"/>
  <c r="D32" i="6"/>
  <c r="E32" i="6"/>
  <c r="D22" i="6"/>
  <c r="I9" i="6"/>
  <c r="D14" i="6"/>
  <c r="D39" i="6"/>
  <c r="D44" i="6"/>
  <c r="E10" i="6"/>
  <c r="G14" i="6"/>
  <c r="G32" i="6"/>
  <c r="G10" i="6"/>
  <c r="E14" i="6"/>
  <c r="E22" i="6"/>
  <c r="E39" i="6"/>
  <c r="I40" i="6" s="1"/>
  <c r="G39" i="6"/>
  <c r="G22" i="6"/>
  <c r="G44" i="6"/>
  <c r="D10" i="6"/>
  <c r="I27" i="6"/>
  <c r="H39" i="6" l="1"/>
  <c r="I46" i="6"/>
  <c r="H44" i="6"/>
  <c r="I34" i="6"/>
  <c r="I24" i="6"/>
  <c r="I33" i="6"/>
  <c r="H32" i="6"/>
  <c r="I35" i="6"/>
  <c r="I37" i="6"/>
  <c r="I36" i="6"/>
  <c r="I29" i="6"/>
  <c r="I16" i="6"/>
  <c r="I26" i="6"/>
  <c r="I25" i="6"/>
  <c r="I30" i="6"/>
  <c r="I23" i="6"/>
  <c r="H22" i="6"/>
  <c r="I28" i="6"/>
  <c r="D9" i="6"/>
  <c r="H14" i="6"/>
  <c r="I41" i="6"/>
  <c r="I42" i="6"/>
  <c r="I18" i="6"/>
  <c r="I17" i="6"/>
  <c r="H10" i="6"/>
  <c r="I11" i="6"/>
  <c r="I20" i="6"/>
  <c r="I19" i="6"/>
  <c r="I15" i="6"/>
  <c r="I12" i="6"/>
  <c r="H9" i="6" l="1"/>
  <c r="B11" i="5" s="1"/>
  <c r="B13" i="5" s="1"/>
  <c r="B14" i="5" s="1"/>
</calcChain>
</file>

<file path=xl/sharedStrings.xml><?xml version="1.0" encoding="utf-8"?>
<sst xmlns="http://schemas.openxmlformats.org/spreadsheetml/2006/main" count="95" uniqueCount="95">
  <si>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</si>
  <si>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</si>
  <si>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</si>
  <si>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</si>
  <si>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</si>
  <si>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</si>
  <si>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</si>
  <si>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</si>
  <si>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</si>
  <si>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</si>
  <si>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</si>
  <si>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</si>
  <si>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</si>
  <si>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</si>
  <si>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</si>
  <si>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</si>
  <si>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</si>
  <si>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</si>
  <si>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</si>
  <si>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</si>
  <si>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</si>
  <si>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</si>
  <si>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</si>
  <si>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</si>
  <si>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</si>
  <si>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</si>
  <si>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</si>
  <si>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</si>
  <si>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</si>
  <si>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</si>
  <si>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</si>
  <si>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</si>
  <si>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</si>
  <si>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</si>
  <si>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</si>
  <si>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</si>
  <si>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</si>
  <si>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</si>
  <si>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</si>
  <si>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</si>
  <si>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3.5</t>
  </si>
  <si>
    <t>3.6</t>
  </si>
  <si>
    <t>3.7</t>
  </si>
  <si>
    <t>4.4</t>
  </si>
  <si>
    <t>4.5</t>
  </si>
  <si>
    <t>2.3</t>
  </si>
  <si>
    <t>2.4</t>
  </si>
  <si>
    <t>2.5</t>
  </si>
  <si>
    <t>2.6</t>
  </si>
  <si>
    <t>Naam</t>
  </si>
  <si>
    <t>Dossier</t>
  </si>
  <si>
    <t>6.1</t>
  </si>
  <si>
    <t>6.</t>
  </si>
  <si>
    <t>6.2</t>
  </si>
  <si>
    <t>3.8</t>
  </si>
  <si>
    <t>5.2</t>
  </si>
  <si>
    <t>5.3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</si>
  <si>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</si>
  <si>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</si>
  <si>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</si>
  <si>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</si>
  <si>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Aanleveren documenten</t>
  </si>
  <si>
    <t>Algemeen tijdschema, werkplan / projectadministratie</t>
  </si>
  <si>
    <t>Projectkwaliteit en uitvoering</t>
  </si>
  <si>
    <t>Communicatie</t>
  </si>
  <si>
    <t>Werkterrein / veilig werken</t>
  </si>
  <si>
    <t>Nakoming toezeggingen subgunningscriteria</t>
  </si>
  <si>
    <t>Voor alle aan te leveren documenten geldt dat deze juist en conform contract aangeleverd dienen te worden. (Denk aan gedetailleerd werkplan, algemeen tijdschema, kwaliteits- en keuringsplan, V&amp;G plan, werkplannen voor specifieke onderwerpen, omgaan met vrijgekomen materialen, verkeersplan, etc.</t>
  </si>
  <si>
    <t xml:space="preserve">Algemeen tijdschema en gedetailleerd werkplan voldoet aan de eisen van het contract. </t>
  </si>
  <si>
    <t>Wijzigingen in het algemeen tijdschema worden dagelijks gemeld bij de directie.</t>
  </si>
  <si>
    <t>Afwijkingen worden tijdig gemeld, duidelijk omschreven en goed gemotiveerd. Na verzoek indienen van open begroting met marktconforme prijzen.</t>
  </si>
  <si>
    <t>Indienen onderbouwde termijnen, herleidbaar berekend, met aantoonbare hoeveelhedenverklaring, bonnen en schetsen tijdig en compleet indienen.</t>
  </si>
  <si>
    <t>Dagrapporten worden wekelijks en compleet ingediend.</t>
  </si>
  <si>
    <t>Proactief voorkomen van schade aan werk en omgeving (bermen/bomen).</t>
  </si>
  <si>
    <t xml:space="preserve">Resultaten buiten voldoen aan bestekseisen. </t>
  </si>
  <si>
    <t>Opdrachtnemer komt afspraken met en aanwijzingen van de directie juist en tijdig na.</t>
  </si>
  <si>
    <t>Afspraken met derden (nutsen, andere opdrachtnemers en bewoners) worden vastgelegd en tijdig gecommuniceerd met de directie.</t>
  </si>
  <si>
    <t xml:space="preserve">Maatregelen uit V&amp;G-plan worden nagekomen. </t>
  </si>
  <si>
    <t>Veilig werken en voorkomen gevaarlijke situaties voor medewerkers, omwonenden en weggebruikers.</t>
  </si>
  <si>
    <t>De opdrachtnemer maakt voor de aanvang van de uitvoering zijn toezeggingen SMART en kenbaar bij de directie.</t>
  </si>
  <si>
    <t>De opdrachtnemer komt zijn toezeggingen uit de aanbesteding juist en tijdig na.</t>
  </si>
  <si>
    <t>Kwaliteitsborging wordt zodanig uitgevoerd dat bij (vermoeden van) onvoldoend werk, de opdrachtnemer dit zelf, proactief, signaleert en meldt, voordat onvoldoende werk door de directie is gesignaleerd.</t>
  </si>
  <si>
    <t>Stop- en bijwoonpunten tijdig aanmelden.</t>
  </si>
  <si>
    <t>Indienen onderbouwde weekstaten, herleidbaar berekend, met aantoonbare hoeveelhedenverklaring, bonnen en schetsen tijdig en compleet indienen.</t>
  </si>
  <si>
    <t>Werkzaamheden worden conform goedgekeurd gedetailleerd werkplan uitgevoerd.</t>
  </si>
  <si>
    <t>Calamiteiten worden binnen 2 dagen opgelost.</t>
  </si>
  <si>
    <t>Voorkomen van (ecologische) schade aan werk en omgeving (bermen/bomen).</t>
  </si>
  <si>
    <t xml:space="preserve">Afvoeren maaisel wordt volgens afspraak en waar kan aaneengesloten uitgevoerd. </t>
  </si>
  <si>
    <t>bescherming flora en fauna wordt juist en conform nieuwe natuurwet en gedragscode soortenbescherming van Stadswerk uitgevoerd</t>
  </si>
  <si>
    <t>Uitvoerder en/of projectleider is telefonisch goed bereikbaar en reageert dagelijks op vragen en opmerkingen.</t>
  </si>
  <si>
    <t>De opdrachtnemer voorkomt discussie door afspraken (ook met derden) met de directie dagelijks per mail te bevestigen.</t>
  </si>
  <si>
    <t>Opdrachtnemer heeft oog voor de sociale aspecten naar de omgeving.</t>
  </si>
  <si>
    <t>Verkeersmaatregelen worden dagelijks in stand gehouden conform goedgekeurd verkeersplan.</t>
  </si>
  <si>
    <t>ROK Maaien buitengebied P1 en P2</t>
  </si>
  <si>
    <t>16-2025 / / 17-2025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</si>
</sst>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/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9" fontId="4" fillId="2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vertical="top" wrapText="1"/>
    </xf>
    <xf numFmtId="4" fontId="3" fillId="0" borderId="11" xfId="0" applyNumberFormat="1" applyFont="1" applyBorder="1" applyAlignment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165" fontId="3" fillId="2" borderId="11" xfId="0" applyNumberFormat="1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Border="1" applyAlignment="1">
      <alignment horizontal="left" vertical="top"/>
    </xf>
    <xf numFmtId="1" fontId="4" fillId="5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/>
    <xf numFmtId="0" fontId="3" fillId="0" borderId="15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16" xfId="1" applyFont="1" applyBorder="1" applyAlignment="1" applyProtection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>
      <alignment vertical="top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26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 wrapText="1"/>
    </xf>
    <xf numFmtId="166" fontId="4" fillId="3" borderId="28" xfId="0" applyNumberFormat="1" applyFont="1" applyFill="1" applyBorder="1" applyAlignment="1">
      <alignment horizontal="left" vertical="top" wrapText="1"/>
    </xf>
    <xf numFmtId="4" fontId="10" fillId="0" borderId="11" xfId="0" applyNumberFormat="1" applyFont="1" applyBorder="1" applyAlignment="1">
      <alignment horizontal="left" vertical="top" wrapText="1"/>
    </xf>
    <xf numFmtId="9" fontId="11" fillId="0" borderId="6" xfId="0" applyNumberFormat="1" applyFont="1" applyBorder="1" applyAlignment="1">
      <alignment horizontal="center" vertical="center"/>
    </xf>
    <xf numFmtId="9" fontId="11" fillId="5" borderId="6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9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10" fontId="11" fillId="0" borderId="13" xfId="2" applyNumberFormat="1" applyFont="1" applyFill="1" applyBorder="1" applyAlignment="1" applyProtection="1">
      <alignment horizontal="center" vertical="top" wrapText="1"/>
    </xf>
    <xf numFmtId="0" fontId="11" fillId="0" borderId="21" xfId="0" applyFont="1" applyBorder="1" applyAlignment="1">
      <alignment horizontal="center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vertical="top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3" borderId="39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40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0" borderId="11" xfId="0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top" wrapText="1"/>
    </xf>
    <xf numFmtId="166" fontId="4" fillId="0" borderId="11" xfId="0" applyNumberFormat="1" applyFont="1" applyFill="1" applyBorder="1" applyAlignment="1" applyProtection="1">
      <alignment horizontal="left" vertical="top" wrapText="1"/>
    </xf>
    <xf numFmtId="0" fontId="4" fillId="6" borderId="10" xfId="0" applyFont="1" applyFill="1" applyBorder="1" applyAlignment="1">
      <alignment horizontal="left" vertical="center" wrapText="1"/>
    </xf>
    <xf numFmtId="0" fontId="3" fillId="0" borderId="29" xfId="0" applyFont="1" applyBorder="1" applyAlignment="1" applyProtection="1">
      <alignment vertical="top" wrapText="1"/>
    </xf>
    <xf numFmtId="0" fontId="3" fillId="0" borderId="15" xfId="0" applyFont="1" applyBorder="1" applyAlignment="1" applyProtection="1">
      <alignment horizontal="center" vertical="top" wrapText="1"/>
    </xf>
    <xf numFmtId="0" fontId="3" fillId="0" borderId="23" xfId="0" applyFont="1" applyBorder="1" applyAlignment="1" applyProtection="1">
      <alignment wrapText="1"/>
    </xf>
    <xf numFmtId="9" fontId="3" fillId="0" borderId="6" xfId="0" applyNumberFormat="1" applyFont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vertical="center" wrapText="1"/>
    </xf>
    <xf numFmtId="9" fontId="4" fillId="6" borderId="6" xfId="2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left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left" vertical="top" wrapText="1"/>
    </xf>
    <xf numFmtId="0" fontId="3" fillId="0" borderId="23" xfId="0" applyFont="1" applyBorder="1" applyAlignment="1" applyProtection="1">
      <alignment vertical="center" wrapText="1"/>
    </xf>
    <xf numFmtId="0" fontId="3" fillId="0" borderId="13" xfId="0" applyFont="1" applyBorder="1" applyAlignment="1" applyProtection="1">
      <alignment horizontal="center" vertical="center" wrapText="1"/>
    </xf>
    <xf numFmtId="9" fontId="4" fillId="6" borderId="6" xfId="0" applyNumberFormat="1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vertical="top" wrapText="1"/>
    </xf>
    <xf numFmtId="0" fontId="3" fillId="0" borderId="13" xfId="0" applyFont="1" applyFill="1" applyBorder="1" applyAlignment="1" applyProtection="1">
      <alignment vertical="top" wrapText="1"/>
    </xf>
    <xf numFmtId="0" fontId="4" fillId="0" borderId="23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vertical="top" wrapText="1"/>
    </xf>
    <xf numFmtId="0" fontId="3" fillId="0" borderId="13" xfId="0" applyFont="1" applyFill="1" applyBorder="1" applyProtection="1"/>
    <xf numFmtId="0" fontId="3" fillId="0" borderId="13" xfId="0" applyFont="1" applyFill="1" applyBorder="1" applyAlignment="1" applyProtection="1">
      <alignment wrapText="1"/>
    </xf>
    <xf numFmtId="0" fontId="3" fillId="0" borderId="13" xfId="0" applyFont="1" applyBorder="1" applyAlignment="1" applyProtection="1">
      <alignment vertical="center" wrapText="1"/>
    </xf>
    <xf numFmtId="0" fontId="3" fillId="0" borderId="20" xfId="0" applyFont="1" applyBorder="1" applyAlignment="1" applyProtection="1">
      <alignment vertical="top" wrapText="1"/>
    </xf>
    <xf numFmtId="0" fontId="3" fillId="0" borderId="21" xfId="0" applyFont="1" applyBorder="1" applyAlignment="1" applyProtection="1">
      <alignment horizontal="center"/>
    </xf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center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80" t="s">
        <v>8</v>
      </c>
      <c r="B1" s="81"/>
    </row>
    <row r="2" spans="1:2" ht="15" customHeight="1" x14ac:dyDescent="0.2">
      <c r="A2" s="84" t="s">
        <v>18</v>
      </c>
      <c r="B2" s="85"/>
    </row>
    <row r="3" spans="1:2" ht="15" customHeight="1" x14ac:dyDescent="0.2">
      <c r="A3" s="18" t="s">
        <v>49</v>
      </c>
      <c r="B3" s="97" t="s">
        <v>93</v>
      </c>
    </row>
    <row r="4" spans="1:2" ht="15" customHeight="1" x14ac:dyDescent="0.2">
      <c r="A4" s="18" t="s">
        <v>9</v>
      </c>
      <c r="B4" s="98" t="s">
        <v>94</v>
      </c>
    </row>
    <row r="5" spans="1:2" ht="15" customHeight="1" x14ac:dyDescent="0.2">
      <c r="A5" s="18" t="s">
        <v>50</v>
      </c>
      <c r="B5" s="97">
        <v>3496</v>
      </c>
    </row>
    <row r="6" spans="1:2" ht="15" customHeight="1" x14ac:dyDescent="0.2">
      <c r="A6" s="18" t="s">
        <v>1</v>
      </c>
      <c r="B6" s="99">
        <v>45902</v>
      </c>
    </row>
    <row r="7" spans="1:2" ht="15" customHeight="1" x14ac:dyDescent="0.2">
      <c r="A7" s="82"/>
      <c r="B7" s="83"/>
    </row>
    <row r="8" spans="1:2" ht="15" customHeight="1" x14ac:dyDescent="0.2">
      <c r="A8" s="19" t="s">
        <v>10</v>
      </c>
      <c r="B8" s="20">
        <v>0.15</v>
      </c>
    </row>
    <row r="9" spans="1:2" ht="15" customHeight="1" x14ac:dyDescent="0.2">
      <c r="A9" s="19" t="s">
        <v>37</v>
      </c>
      <c r="B9" s="21">
        <v>250000</v>
      </c>
    </row>
    <row r="10" spans="1:2" ht="15" customHeight="1" x14ac:dyDescent="0.2">
      <c r="A10" s="19" t="s">
        <v>12</v>
      </c>
      <c r="B10" s="22">
        <f>B9*B8</f>
        <v>37500</v>
      </c>
    </row>
    <row r="11" spans="1:2" ht="15" customHeight="1" x14ac:dyDescent="0.2">
      <c r="A11" s="19" t="s">
        <v>13</v>
      </c>
      <c r="B11" s="23">
        <f>Projectbeoordelingsformulier!H9</f>
        <v>1</v>
      </c>
    </row>
    <row r="12" spans="1:2" ht="15" customHeight="1" x14ac:dyDescent="0.2">
      <c r="A12" s="19" t="s">
        <v>14</v>
      </c>
      <c r="B12" s="24">
        <v>0.8</v>
      </c>
    </row>
    <row r="13" spans="1:2" ht="15" customHeight="1" x14ac:dyDescent="0.2">
      <c r="A13" s="19" t="s">
        <v>3</v>
      </c>
      <c r="B13" s="25">
        <f>ROUND(B11-B12,2)</f>
        <v>0.2</v>
      </c>
    </row>
    <row r="14" spans="1:2" ht="15" customHeight="1" x14ac:dyDescent="0.2">
      <c r="A14" s="19" t="s">
        <v>4</v>
      </c>
      <c r="B14" s="22">
        <f>IF(B13&lt;=0%,B8*B9*B13*B17,B8*B9*B13*B16)</f>
        <v>5625</v>
      </c>
    </row>
    <row r="15" spans="1:2" ht="15" customHeight="1" x14ac:dyDescent="0.2">
      <c r="A15" s="82"/>
      <c r="B15" s="83"/>
    </row>
    <row r="16" spans="1:2" ht="15.75" x14ac:dyDescent="0.2">
      <c r="A16" s="19" t="s">
        <v>16</v>
      </c>
      <c r="B16" s="67">
        <v>0.75</v>
      </c>
    </row>
    <row r="17" spans="1:2" ht="15.75" x14ac:dyDescent="0.2">
      <c r="A17" s="19" t="s">
        <v>17</v>
      </c>
      <c r="B17" s="67">
        <v>2.5</v>
      </c>
    </row>
    <row r="18" spans="1:2" ht="15" customHeight="1" thickBot="1" x14ac:dyDescent="0.25">
      <c r="A18" s="78"/>
      <c r="B18" s="79"/>
    </row>
    <row r="20" spans="1:2" x14ac:dyDescent="0.2">
      <c r="A20" s="2" t="s">
        <v>38</v>
      </c>
    </row>
  </sheetData>
  <sheetProtection algorithmName="SHA-512" hashValue="Uv5CmROKCH9MwqQrVs1YD+BeTiN6kbBiwgX98+7/MJS/DWBi97GvOe4t4QwG2EWQ2bRxCVy7hyP6a8WYiaC3og==" saltValue="nmfQmuSXENZkQtYKUAFLXQ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"/>
  <sheetViews>
    <sheetView zoomScaleNormal="115" zoomScaleSheetLayoutView="85" workbookViewId="0">
      <selection activeCell="F11" sqref="F11"/>
    </sheetView>
  </sheetViews>
  <sheetFormatPr defaultRowHeight="12.75" x14ac:dyDescent="0.2"/>
  <cols>
    <col min="1" max="1" width="9.7109375" style="12" bestFit="1" customWidth="1"/>
    <col min="2" max="2" width="61.5703125" style="6" customWidth="1"/>
    <col min="3" max="3" width="9.85546875" style="7" bestFit="1" customWidth="1"/>
    <col min="4" max="4" width="9.42578125" style="71" bestFit="1" customWidth="1"/>
    <col min="5" max="5" width="9.85546875" style="1" customWidth="1"/>
    <col min="6" max="6" width="8.7109375" style="1" customWidth="1"/>
    <col min="7" max="7" width="23.42578125" style="7" bestFit="1" customWidth="1"/>
    <col min="8" max="8" width="20.28515625" style="7" bestFit="1" customWidth="1"/>
    <col min="9" max="9" width="24" style="7" customWidth="1"/>
    <col min="10" max="16384" width="9.140625" style="1"/>
  </cols>
  <sheetData>
    <row r="1" spans="1:9" ht="13.5" thickBot="1" x14ac:dyDescent="0.25">
      <c r="A1" s="88" t="s">
        <v>0</v>
      </c>
      <c r="B1" s="89"/>
      <c r="C1" s="89"/>
      <c r="D1" s="89"/>
      <c r="E1" s="89"/>
      <c r="F1" s="89"/>
      <c r="G1" s="89"/>
      <c r="H1" s="89"/>
      <c r="I1" s="90"/>
    </row>
    <row r="2" spans="1:9" s="6" customFormat="1" x14ac:dyDescent="0.2">
      <c r="A2" s="3"/>
      <c r="B2" s="4"/>
      <c r="C2" s="5"/>
      <c r="D2" s="70"/>
      <c r="E2" s="4"/>
      <c r="F2" s="16">
        <v>5</v>
      </c>
      <c r="G2" s="96" t="s">
        <v>5</v>
      </c>
      <c r="H2" s="96"/>
      <c r="I2" s="96"/>
    </row>
    <row r="3" spans="1:9" x14ac:dyDescent="0.2">
      <c r="A3" s="57" t="str">
        <f>IF(rekenmodel!A3="","",rekenmodel!A3)</f>
        <v>Naam</v>
      </c>
      <c r="B3" s="14" t="str">
        <f>IF(rekenmodel!B3="","",rekenmodel!B3)</f>
        <v>ROK Maaien buitengebied P1 en P2</v>
      </c>
      <c r="E3" s="7"/>
      <c r="F3" s="16">
        <v>3</v>
      </c>
      <c r="G3" s="93" t="s">
        <v>57</v>
      </c>
      <c r="H3" s="94"/>
      <c r="I3" s="95"/>
    </row>
    <row r="4" spans="1:9" ht="12.75" customHeight="1" x14ac:dyDescent="0.2">
      <c r="A4" s="58" t="str">
        <f>IF(rekenmodel!A4="","",rekenmodel!A4)</f>
        <v>Bestek</v>
      </c>
      <c r="B4" s="15" t="str">
        <f>IF(rekenmodel!B4="","",rekenmodel!B4)</f>
        <v>16-2025 / / 17-2025</v>
      </c>
      <c r="E4" s="7"/>
      <c r="F4" s="86">
        <v>1</v>
      </c>
      <c r="G4" s="87" t="s">
        <v>58</v>
      </c>
      <c r="H4" s="87"/>
      <c r="I4" s="87"/>
    </row>
    <row r="5" spans="1:9" x14ac:dyDescent="0.2">
      <c r="A5" s="58" t="str">
        <f>IF(rekenmodel!A5="","",rekenmodel!A5)</f>
        <v>Dossier</v>
      </c>
      <c r="B5" s="15">
        <f>IF(rekenmodel!B5="","",rekenmodel!B5)</f>
        <v>3496</v>
      </c>
      <c r="E5" s="7"/>
      <c r="F5" s="86"/>
      <c r="G5" s="87"/>
      <c r="H5" s="87"/>
      <c r="I5" s="87"/>
    </row>
    <row r="6" spans="1:9" ht="12.75" customHeight="1" x14ac:dyDescent="0.2">
      <c r="A6" s="59" t="str">
        <f>IF(rekenmodel!A6="","",rekenmodel!A6)</f>
        <v>Datum</v>
      </c>
      <c r="B6" s="66">
        <f>IF(rekenmodel!B6="","",rekenmodel!B6)</f>
        <v>45902</v>
      </c>
      <c r="E6" s="7"/>
      <c r="F6" s="86">
        <v>0</v>
      </c>
      <c r="G6" s="87" t="s">
        <v>59</v>
      </c>
      <c r="H6" s="87"/>
      <c r="I6" s="87"/>
    </row>
    <row r="7" spans="1:9" ht="13.5" thickBot="1" x14ac:dyDescent="0.25">
      <c r="A7" s="8"/>
      <c r="B7" s="9"/>
      <c r="C7" s="44"/>
      <c r="D7" s="72"/>
      <c r="E7" s="44"/>
      <c r="F7" s="86"/>
      <c r="G7" s="87"/>
      <c r="H7" s="87"/>
      <c r="I7" s="87"/>
    </row>
    <row r="8" spans="1:9" ht="38.25" customHeight="1" x14ac:dyDescent="0.2">
      <c r="A8" s="41"/>
      <c r="B8" s="101" t="s">
        <v>11</v>
      </c>
      <c r="C8" s="102" t="s">
        <v>19</v>
      </c>
      <c r="D8" s="73" t="s">
        <v>60</v>
      </c>
      <c r="E8" s="91" t="s">
        <v>6</v>
      </c>
      <c r="F8" s="91" t="s">
        <v>20</v>
      </c>
      <c r="G8" s="42" t="s">
        <v>7</v>
      </c>
      <c r="H8" s="42" t="s">
        <v>21</v>
      </c>
      <c r="I8" s="17" t="s">
        <v>15</v>
      </c>
    </row>
    <row r="9" spans="1:9" x14ac:dyDescent="0.2">
      <c r="A9" s="10"/>
      <c r="B9" s="103"/>
      <c r="C9" s="104">
        <f>C10+C14+C22+C32+C39+C44</f>
        <v>1</v>
      </c>
      <c r="D9" s="68">
        <f>D10+D14+D22+D32+D39+D44</f>
        <v>1</v>
      </c>
      <c r="E9" s="92"/>
      <c r="F9" s="92"/>
      <c r="G9" s="11" t="s">
        <v>2</v>
      </c>
      <c r="H9" s="13">
        <f>H10+H14+H22+H32+H39+H44</f>
        <v>1</v>
      </c>
      <c r="I9" s="43">
        <f>I10+I14+I22+I32+I39+I44</f>
        <v>37500</v>
      </c>
    </row>
    <row r="10" spans="1:9" s="31" customFormat="1" ht="15" customHeight="1" x14ac:dyDescent="0.25">
      <c r="A10" s="100">
        <v>1</v>
      </c>
      <c r="B10" s="105" t="s">
        <v>61</v>
      </c>
      <c r="C10" s="106">
        <v>0.1</v>
      </c>
      <c r="D10" s="69">
        <f>SUM(D11:D12)</f>
        <v>0.1</v>
      </c>
      <c r="E10" s="26">
        <f>SUM(E11:E12)</f>
        <v>40</v>
      </c>
      <c r="F10" s="27"/>
      <c r="G10" s="28">
        <f>SUM(G11:G12)</f>
        <v>40</v>
      </c>
      <c r="H10" s="29">
        <f>G10/E10*C10</f>
        <v>0.1</v>
      </c>
      <c r="I10" s="30">
        <f>C10*rekenmodel!B10</f>
        <v>3750</v>
      </c>
    </row>
    <row r="11" spans="1:9" s="31" customFormat="1" ht="63.75" x14ac:dyDescent="0.25">
      <c r="A11" s="61" t="s">
        <v>22</v>
      </c>
      <c r="B11" s="107" t="s">
        <v>67</v>
      </c>
      <c r="C11" s="108">
        <v>3</v>
      </c>
      <c r="D11" s="76">
        <f>$C$10/(SUM($C$11:$C$12))*C11</f>
        <v>3.7500000000000006E-2</v>
      </c>
      <c r="E11" s="54">
        <f>C11*$F$2</f>
        <v>15</v>
      </c>
      <c r="F11" s="32">
        <v>5</v>
      </c>
      <c r="G11" s="56">
        <f>C11*F11</f>
        <v>15</v>
      </c>
      <c r="H11" s="34"/>
      <c r="I11" s="33">
        <f>$I$10/$E$10*E11</f>
        <v>1406.25</v>
      </c>
    </row>
    <row r="12" spans="1:9" s="31" customFormat="1" x14ac:dyDescent="0.25">
      <c r="A12" s="62" t="s">
        <v>23</v>
      </c>
      <c r="B12" s="109" t="s">
        <v>82</v>
      </c>
      <c r="C12" s="108">
        <v>5</v>
      </c>
      <c r="D12" s="76">
        <f>$C$10/(SUM($C$11:$C$12))*C12</f>
        <v>6.25E-2</v>
      </c>
      <c r="E12" s="54">
        <f t="shared" ref="E12" si="0">C12*$F$2</f>
        <v>25</v>
      </c>
      <c r="F12" s="32">
        <v>5</v>
      </c>
      <c r="G12" s="56">
        <f>C12*F12</f>
        <v>25</v>
      </c>
      <c r="H12" s="34"/>
      <c r="I12" s="33">
        <f>$I$10/$E$10*E12</f>
        <v>2343.75</v>
      </c>
    </row>
    <row r="13" spans="1:9" s="31" customFormat="1" ht="15" customHeight="1" x14ac:dyDescent="0.25">
      <c r="A13" s="51"/>
      <c r="B13" s="110"/>
      <c r="C13" s="111"/>
      <c r="D13" s="74"/>
      <c r="E13" s="56"/>
      <c r="F13" s="56"/>
      <c r="G13" s="56"/>
      <c r="H13" s="34"/>
      <c r="I13" s="35"/>
    </row>
    <row r="14" spans="1:9" s="36" customFormat="1" x14ac:dyDescent="0.25">
      <c r="A14" s="60" t="s">
        <v>33</v>
      </c>
      <c r="B14" s="105" t="s">
        <v>62</v>
      </c>
      <c r="C14" s="112">
        <v>0.15</v>
      </c>
      <c r="D14" s="69">
        <f>SUM(D15:D20)</f>
        <v>0.15</v>
      </c>
      <c r="E14" s="26">
        <f>SUM(E15:E20)</f>
        <v>70</v>
      </c>
      <c r="F14" s="27"/>
      <c r="G14" s="28">
        <f>SUM(G15:G20)</f>
        <v>70</v>
      </c>
      <c r="H14" s="29">
        <f>G14/E14*C14</f>
        <v>0.15</v>
      </c>
      <c r="I14" s="30">
        <f>C14*rekenmodel!B10</f>
        <v>5625</v>
      </c>
    </row>
    <row r="15" spans="1:9" s="36" customFormat="1" ht="25.5" x14ac:dyDescent="0.25">
      <c r="A15" s="61" t="s">
        <v>24</v>
      </c>
      <c r="B15" s="113" t="s">
        <v>68</v>
      </c>
      <c r="C15" s="108">
        <v>1</v>
      </c>
      <c r="D15" s="76">
        <f>$C$14/(SUM($C$15:$C$20))*C15</f>
        <v>1.0714285714285714E-2</v>
      </c>
      <c r="E15" s="53">
        <f>C15*$F$2</f>
        <v>5</v>
      </c>
      <c r="F15" s="32">
        <v>5</v>
      </c>
      <c r="G15" s="56">
        <f>F15*C15</f>
        <v>5</v>
      </c>
      <c r="H15" s="37"/>
      <c r="I15" s="33">
        <f>$I$14/$E$14*E15</f>
        <v>401.78571428571433</v>
      </c>
    </row>
    <row r="16" spans="1:9" s="36" customFormat="1" ht="25.5" x14ac:dyDescent="0.25">
      <c r="A16" s="64" t="s">
        <v>39</v>
      </c>
      <c r="B16" s="114" t="s">
        <v>69</v>
      </c>
      <c r="C16" s="108">
        <v>3</v>
      </c>
      <c r="D16" s="76">
        <f>$C$14/(SUM($C$15:$C$20))*C16</f>
        <v>3.214285714285714E-2</v>
      </c>
      <c r="E16" s="54">
        <f t="shared" ref="E16:E20" si="1">C16*$F$2</f>
        <v>15</v>
      </c>
      <c r="F16" s="32">
        <v>5</v>
      </c>
      <c r="G16" s="56">
        <f>F16*C16</f>
        <v>15</v>
      </c>
      <c r="H16" s="37"/>
      <c r="I16" s="33">
        <f>$I$14/$E$14*E16</f>
        <v>1205.3571428571429</v>
      </c>
    </row>
    <row r="17" spans="1:11" s="36" customFormat="1" ht="38.25" x14ac:dyDescent="0.25">
      <c r="A17" s="64" t="s">
        <v>45</v>
      </c>
      <c r="B17" s="114" t="s">
        <v>70</v>
      </c>
      <c r="C17" s="108">
        <v>2</v>
      </c>
      <c r="D17" s="76">
        <f>$C$14/(SUM($C$15:$C$20))*C17</f>
        <v>2.1428571428571429E-2</v>
      </c>
      <c r="E17" s="54">
        <f t="shared" si="1"/>
        <v>10</v>
      </c>
      <c r="F17" s="32">
        <v>5</v>
      </c>
      <c r="G17" s="56">
        <f t="shared" ref="G17:G20" si="2">F17*C17</f>
        <v>10</v>
      </c>
      <c r="H17" s="37"/>
      <c r="I17" s="33">
        <f t="shared" ref="I17:I20" si="3">$I$14/$E$14*E17</f>
        <v>803.57142857142867</v>
      </c>
    </row>
    <row r="18" spans="1:11" s="36" customFormat="1" ht="38.25" x14ac:dyDescent="0.25">
      <c r="A18" s="64" t="s">
        <v>46</v>
      </c>
      <c r="B18" s="114" t="s">
        <v>71</v>
      </c>
      <c r="C18" s="108">
        <v>3</v>
      </c>
      <c r="D18" s="76">
        <f>$C$14/(SUM($C$15:$C$20))*C18</f>
        <v>3.214285714285714E-2</v>
      </c>
      <c r="E18" s="54">
        <f t="shared" si="1"/>
        <v>15</v>
      </c>
      <c r="F18" s="32">
        <v>5</v>
      </c>
      <c r="G18" s="56">
        <f t="shared" si="2"/>
        <v>15</v>
      </c>
      <c r="H18" s="37"/>
      <c r="I18" s="33">
        <f t="shared" si="3"/>
        <v>1205.3571428571429</v>
      </c>
    </row>
    <row r="19" spans="1:11" s="36" customFormat="1" x14ac:dyDescent="0.25">
      <c r="A19" s="64" t="s">
        <v>47</v>
      </c>
      <c r="B19" s="114" t="s">
        <v>72</v>
      </c>
      <c r="C19" s="108">
        <v>3</v>
      </c>
      <c r="D19" s="76">
        <f>$C$14/(SUM($C$15:$C$20))*C19</f>
        <v>3.214285714285714E-2</v>
      </c>
      <c r="E19" s="54">
        <f t="shared" si="1"/>
        <v>15</v>
      </c>
      <c r="F19" s="32">
        <v>5</v>
      </c>
      <c r="G19" s="56">
        <f t="shared" si="2"/>
        <v>15</v>
      </c>
      <c r="H19" s="37"/>
      <c r="I19" s="33">
        <f t="shared" si="3"/>
        <v>1205.3571428571429</v>
      </c>
    </row>
    <row r="20" spans="1:11" s="36" customFormat="1" ht="38.25" x14ac:dyDescent="0.25">
      <c r="A20" s="64" t="s">
        <v>48</v>
      </c>
      <c r="B20" s="114" t="s">
        <v>83</v>
      </c>
      <c r="C20" s="108">
        <v>2</v>
      </c>
      <c r="D20" s="76">
        <f>$C$14/(SUM($C$15:$C$20))*C20</f>
        <v>2.1428571428571429E-2</v>
      </c>
      <c r="E20" s="54">
        <f t="shared" si="1"/>
        <v>10</v>
      </c>
      <c r="F20" s="32">
        <v>5</v>
      </c>
      <c r="G20" s="56">
        <f t="shared" si="2"/>
        <v>10</v>
      </c>
      <c r="H20" s="37"/>
      <c r="I20" s="33">
        <f t="shared" si="3"/>
        <v>803.57142857142867</v>
      </c>
    </row>
    <row r="21" spans="1:11" s="36" customFormat="1" ht="15" customHeight="1" x14ac:dyDescent="0.25">
      <c r="A21" s="52"/>
      <c r="B21" s="115"/>
      <c r="C21" s="116"/>
      <c r="D21" s="75"/>
      <c r="E21" s="56"/>
      <c r="F21" s="56"/>
      <c r="G21" s="56"/>
      <c r="H21" s="37"/>
      <c r="I21" s="35"/>
    </row>
    <row r="22" spans="1:11" s="36" customFormat="1" ht="15" customHeight="1" x14ac:dyDescent="0.25">
      <c r="A22" s="60" t="s">
        <v>34</v>
      </c>
      <c r="B22" s="105" t="s">
        <v>63</v>
      </c>
      <c r="C22" s="112">
        <v>0.45</v>
      </c>
      <c r="D22" s="69">
        <f>SUM(D23:D30)</f>
        <v>0.45</v>
      </c>
      <c r="E22" s="26">
        <f>SUM(E23:E30)</f>
        <v>90</v>
      </c>
      <c r="F22" s="27"/>
      <c r="G22" s="28">
        <f>SUM(G23:G30)</f>
        <v>90</v>
      </c>
      <c r="H22" s="29">
        <f>G22/E22*C22</f>
        <v>0.45</v>
      </c>
      <c r="I22" s="30">
        <f>C22*rekenmodel!B10</f>
        <v>16875</v>
      </c>
    </row>
    <row r="23" spans="1:11" s="36" customFormat="1" ht="38.25" x14ac:dyDescent="0.25">
      <c r="A23" s="63" t="s">
        <v>25</v>
      </c>
      <c r="B23" s="117" t="s">
        <v>81</v>
      </c>
      <c r="C23" s="108">
        <v>1</v>
      </c>
      <c r="D23" s="76">
        <f>$C$22/(SUM($C$23:$C$30))*C23</f>
        <v>2.5000000000000001E-2</v>
      </c>
      <c r="E23" s="55">
        <f>C23*$F$2</f>
        <v>5</v>
      </c>
      <c r="F23" s="32">
        <v>5</v>
      </c>
      <c r="G23" s="56">
        <f>F23*C23</f>
        <v>5</v>
      </c>
      <c r="H23" s="40"/>
      <c r="I23" s="33">
        <f>$I$22/$E$22*E23</f>
        <v>937.5</v>
      </c>
      <c r="J23" s="38"/>
      <c r="K23" s="38"/>
    </row>
    <row r="24" spans="1:11" s="36" customFormat="1" ht="25.5" x14ac:dyDescent="0.25">
      <c r="A24" s="64" t="s">
        <v>26</v>
      </c>
      <c r="B24" s="114" t="s">
        <v>73</v>
      </c>
      <c r="C24" s="108">
        <v>1</v>
      </c>
      <c r="D24" s="76">
        <f>$C$22/(SUM($C$23:$C$30))*C24</f>
        <v>2.5000000000000001E-2</v>
      </c>
      <c r="E24" s="56">
        <f t="shared" ref="E24:E30" si="4">C24*$F$2</f>
        <v>5</v>
      </c>
      <c r="F24" s="32">
        <v>5</v>
      </c>
      <c r="G24" s="56">
        <f t="shared" ref="G24:G30" si="5">F24*C24</f>
        <v>5</v>
      </c>
      <c r="H24" s="40"/>
      <c r="I24" s="33">
        <f t="shared" ref="I24:I30" si="6">$I$22/$E$22*E24</f>
        <v>937.5</v>
      </c>
      <c r="J24" s="38"/>
      <c r="K24" s="38"/>
    </row>
    <row r="25" spans="1:11" s="36" customFormat="1" x14ac:dyDescent="0.25">
      <c r="A25" s="64" t="s">
        <v>27</v>
      </c>
      <c r="B25" s="114" t="s">
        <v>74</v>
      </c>
      <c r="C25" s="108">
        <v>3</v>
      </c>
      <c r="D25" s="76">
        <f>$C$22/(SUM($C$23:$C$30))*C25</f>
        <v>7.5000000000000011E-2</v>
      </c>
      <c r="E25" s="56">
        <f t="shared" si="4"/>
        <v>15</v>
      </c>
      <c r="F25" s="32">
        <v>5</v>
      </c>
      <c r="G25" s="56">
        <f t="shared" si="5"/>
        <v>15</v>
      </c>
      <c r="H25" s="40"/>
      <c r="I25" s="33">
        <f t="shared" si="6"/>
        <v>2812.5</v>
      </c>
      <c r="J25" s="38"/>
      <c r="K25" s="38"/>
    </row>
    <row r="26" spans="1:11" s="36" customFormat="1" ht="25.5" x14ac:dyDescent="0.25">
      <c r="A26" s="64" t="s">
        <v>28</v>
      </c>
      <c r="B26" s="114" t="s">
        <v>84</v>
      </c>
      <c r="C26" s="108">
        <v>2</v>
      </c>
      <c r="D26" s="76">
        <f>$C$22/(SUM($C$23:$C$30))*C26</f>
        <v>0.05</v>
      </c>
      <c r="E26" s="56">
        <f t="shared" si="4"/>
        <v>10</v>
      </c>
      <c r="F26" s="32">
        <v>5</v>
      </c>
      <c r="G26" s="56">
        <f t="shared" si="5"/>
        <v>10</v>
      </c>
      <c r="H26" s="40"/>
      <c r="I26" s="33">
        <f t="shared" si="6"/>
        <v>1875</v>
      </c>
      <c r="J26" s="38"/>
      <c r="K26" s="38"/>
    </row>
    <row r="27" spans="1:11" s="36" customFormat="1" x14ac:dyDescent="0.2">
      <c r="A27" s="64" t="s">
        <v>40</v>
      </c>
      <c r="B27" s="118" t="s">
        <v>85</v>
      </c>
      <c r="C27" s="108">
        <v>1</v>
      </c>
      <c r="D27" s="76">
        <f>$C$22/(SUM($C$23:$C$30))*C27</f>
        <v>2.5000000000000001E-2</v>
      </c>
      <c r="E27" s="56">
        <f t="shared" si="4"/>
        <v>5</v>
      </c>
      <c r="F27" s="32">
        <v>5</v>
      </c>
      <c r="G27" s="56">
        <f t="shared" si="5"/>
        <v>5</v>
      </c>
      <c r="H27" s="40"/>
      <c r="I27" s="33">
        <f t="shared" si="6"/>
        <v>937.5</v>
      </c>
      <c r="J27" s="38"/>
      <c r="K27" s="38"/>
    </row>
    <row r="28" spans="1:11" s="36" customFormat="1" x14ac:dyDescent="0.2">
      <c r="A28" s="64" t="s">
        <v>41</v>
      </c>
      <c r="B28" s="118" t="s">
        <v>86</v>
      </c>
      <c r="C28" s="108">
        <v>2</v>
      </c>
      <c r="D28" s="76">
        <f>$C$22/(SUM($C$23:$C$30))*C28</f>
        <v>0.05</v>
      </c>
      <c r="E28" s="56">
        <f t="shared" si="4"/>
        <v>10</v>
      </c>
      <c r="F28" s="32">
        <v>5</v>
      </c>
      <c r="G28" s="56">
        <f t="shared" si="5"/>
        <v>10</v>
      </c>
      <c r="H28" s="40"/>
      <c r="I28" s="33">
        <f t="shared" si="6"/>
        <v>1875</v>
      </c>
      <c r="J28" s="38"/>
      <c r="K28" s="38"/>
    </row>
    <row r="29" spans="1:11" s="36" customFormat="1" ht="25.5" x14ac:dyDescent="0.2">
      <c r="A29" s="64" t="s">
        <v>42</v>
      </c>
      <c r="B29" s="119" t="s">
        <v>87</v>
      </c>
      <c r="C29" s="108">
        <v>3</v>
      </c>
      <c r="D29" s="76">
        <f>$C$22/(SUM($C$23:$C$30))*C29</f>
        <v>7.5000000000000011E-2</v>
      </c>
      <c r="E29" s="56">
        <f t="shared" si="4"/>
        <v>15</v>
      </c>
      <c r="F29" s="32">
        <v>5</v>
      </c>
      <c r="G29" s="56">
        <f t="shared" si="5"/>
        <v>15</v>
      </c>
      <c r="H29" s="40"/>
      <c r="I29" s="33">
        <f t="shared" si="6"/>
        <v>2812.5</v>
      </c>
      <c r="J29" s="38"/>
      <c r="K29" s="38"/>
    </row>
    <row r="30" spans="1:11" s="36" customFormat="1" ht="25.5" x14ac:dyDescent="0.25">
      <c r="A30" s="64" t="s">
        <v>54</v>
      </c>
      <c r="B30" s="114" t="s">
        <v>88</v>
      </c>
      <c r="C30" s="108">
        <v>5</v>
      </c>
      <c r="D30" s="76">
        <f>$C$22/(SUM($C$23:$C$30))*C30</f>
        <v>0.125</v>
      </c>
      <c r="E30" s="56">
        <f t="shared" si="4"/>
        <v>25</v>
      </c>
      <c r="F30" s="32">
        <v>5</v>
      </c>
      <c r="G30" s="56">
        <f t="shared" si="5"/>
        <v>25</v>
      </c>
      <c r="H30" s="40"/>
      <c r="I30" s="33">
        <f t="shared" si="6"/>
        <v>4687.5</v>
      </c>
      <c r="J30" s="38"/>
      <c r="K30" s="38"/>
    </row>
    <row r="31" spans="1:11" s="36" customFormat="1" ht="15" customHeight="1" x14ac:dyDescent="0.25">
      <c r="A31" s="39"/>
      <c r="B31" s="120"/>
      <c r="C31" s="116"/>
      <c r="D31" s="75"/>
      <c r="E31" s="56"/>
      <c r="F31" s="56"/>
      <c r="G31" s="56"/>
      <c r="H31" s="40"/>
      <c r="I31" s="35"/>
    </row>
    <row r="32" spans="1:11" s="36" customFormat="1" ht="15" customHeight="1" x14ac:dyDescent="0.25">
      <c r="A32" s="60" t="s">
        <v>35</v>
      </c>
      <c r="B32" s="105" t="s">
        <v>64</v>
      </c>
      <c r="C32" s="112">
        <v>0.15</v>
      </c>
      <c r="D32" s="69">
        <f>SUM(D33:D37)</f>
        <v>0.15</v>
      </c>
      <c r="E32" s="26">
        <f>SUM(E33:E37)</f>
        <v>55</v>
      </c>
      <c r="F32" s="27"/>
      <c r="G32" s="28">
        <f>SUM(G33:G37)</f>
        <v>55</v>
      </c>
      <c r="H32" s="29">
        <f>G32/E32*C32</f>
        <v>0.15</v>
      </c>
      <c r="I32" s="30">
        <f>C32*rekenmodel!B10</f>
        <v>5625</v>
      </c>
    </row>
    <row r="33" spans="1:11" s="36" customFormat="1" ht="25.5" x14ac:dyDescent="0.25">
      <c r="A33" s="64" t="s">
        <v>29</v>
      </c>
      <c r="B33" s="114" t="s">
        <v>75</v>
      </c>
      <c r="C33" s="108">
        <v>3</v>
      </c>
      <c r="D33" s="76">
        <f>$C$32/(SUM($C$33:$C$37))*C33</f>
        <v>4.0909090909090909E-2</v>
      </c>
      <c r="E33" s="56">
        <f>C33*$F$2</f>
        <v>15</v>
      </c>
      <c r="F33" s="32">
        <v>5</v>
      </c>
      <c r="G33" s="56">
        <f>F33*C33</f>
        <v>15</v>
      </c>
      <c r="H33" s="40"/>
      <c r="I33" s="33">
        <f>$I$32/$E$32*E33</f>
        <v>1534.090909090909</v>
      </c>
      <c r="J33" s="38"/>
      <c r="K33" s="38"/>
    </row>
    <row r="34" spans="1:11" s="36" customFormat="1" ht="25.5" x14ac:dyDescent="0.25">
      <c r="A34" s="64" t="s">
        <v>30</v>
      </c>
      <c r="B34" s="114" t="s">
        <v>76</v>
      </c>
      <c r="C34" s="108">
        <v>1</v>
      </c>
      <c r="D34" s="76">
        <f>$C$32/(SUM($C$33:$C$37))*C34</f>
        <v>1.3636363636363636E-2</v>
      </c>
      <c r="E34" s="56">
        <f t="shared" ref="E34:E37" si="7">C34*$F$2</f>
        <v>5</v>
      </c>
      <c r="F34" s="32">
        <v>5</v>
      </c>
      <c r="G34" s="56">
        <f>F34*C34</f>
        <v>5</v>
      </c>
      <c r="H34" s="40"/>
      <c r="I34" s="33">
        <f>$I$32/$E$32*E34</f>
        <v>511.36363636363632</v>
      </c>
      <c r="J34" s="38"/>
      <c r="K34" s="38"/>
    </row>
    <row r="35" spans="1:11" s="36" customFormat="1" ht="25.5" x14ac:dyDescent="0.25">
      <c r="A35" s="64" t="s">
        <v>31</v>
      </c>
      <c r="B35" s="114" t="s">
        <v>89</v>
      </c>
      <c r="C35" s="108">
        <v>3</v>
      </c>
      <c r="D35" s="76">
        <f>$C$32/(SUM($C$33:$C$37))*C35</f>
        <v>4.0909090909090909E-2</v>
      </c>
      <c r="E35" s="56">
        <f t="shared" si="7"/>
        <v>15</v>
      </c>
      <c r="F35" s="32">
        <v>5</v>
      </c>
      <c r="G35" s="56">
        <f t="shared" ref="G35:G37" si="8">F35*C35</f>
        <v>15</v>
      </c>
      <c r="H35" s="40"/>
      <c r="I35" s="33">
        <f>$I$32/$E$32*E35</f>
        <v>1534.090909090909</v>
      </c>
      <c r="J35" s="38"/>
      <c r="K35" s="38"/>
    </row>
    <row r="36" spans="1:11" s="36" customFormat="1" ht="25.5" x14ac:dyDescent="0.25">
      <c r="A36" s="64" t="s">
        <v>43</v>
      </c>
      <c r="B36" s="114" t="s">
        <v>90</v>
      </c>
      <c r="C36" s="108">
        <v>3</v>
      </c>
      <c r="D36" s="76">
        <f>$C$32/(SUM($C$33:$C$37))*C36</f>
        <v>4.0909090909090909E-2</v>
      </c>
      <c r="E36" s="56">
        <f t="shared" si="7"/>
        <v>15</v>
      </c>
      <c r="F36" s="32">
        <v>5</v>
      </c>
      <c r="G36" s="56">
        <f t="shared" si="8"/>
        <v>15</v>
      </c>
      <c r="H36" s="40"/>
      <c r="I36" s="33">
        <f>$I$32/$E$32*E36</f>
        <v>1534.090909090909</v>
      </c>
      <c r="J36" s="38"/>
      <c r="K36" s="38"/>
    </row>
    <row r="37" spans="1:11" s="36" customFormat="1" x14ac:dyDescent="0.25">
      <c r="A37" s="64" t="s">
        <v>44</v>
      </c>
      <c r="B37" s="114" t="s">
        <v>91</v>
      </c>
      <c r="C37" s="108">
        <v>1</v>
      </c>
      <c r="D37" s="76">
        <f>$C$32/(SUM($C$33:$C$37))*C37</f>
        <v>1.3636363636363636E-2</v>
      </c>
      <c r="E37" s="56">
        <f t="shared" si="7"/>
        <v>5</v>
      </c>
      <c r="F37" s="32">
        <v>5</v>
      </c>
      <c r="G37" s="56">
        <f t="shared" si="8"/>
        <v>5</v>
      </c>
      <c r="H37" s="40"/>
      <c r="I37" s="33">
        <f>$I$32/$E$32*E37</f>
        <v>511.36363636363632</v>
      </c>
      <c r="J37" s="38"/>
      <c r="K37" s="38"/>
    </row>
    <row r="38" spans="1:11" s="36" customFormat="1" ht="15" customHeight="1" x14ac:dyDescent="0.25">
      <c r="A38" s="39"/>
      <c r="B38" s="120"/>
      <c r="C38" s="116"/>
      <c r="D38" s="75"/>
      <c r="E38" s="56"/>
      <c r="F38" s="56"/>
      <c r="G38" s="56"/>
      <c r="H38" s="40"/>
      <c r="I38" s="35"/>
    </row>
    <row r="39" spans="1:11" s="36" customFormat="1" ht="15" customHeight="1" x14ac:dyDescent="0.25">
      <c r="A39" s="60" t="s">
        <v>36</v>
      </c>
      <c r="B39" s="105" t="s">
        <v>65</v>
      </c>
      <c r="C39" s="112">
        <v>0.08</v>
      </c>
      <c r="D39" s="69">
        <f>SUM(D40:D42)</f>
        <v>0.08</v>
      </c>
      <c r="E39" s="26">
        <f>SUM(E40:E42)</f>
        <v>25</v>
      </c>
      <c r="F39" s="27"/>
      <c r="G39" s="28">
        <f>SUM(G40:G42)</f>
        <v>25</v>
      </c>
      <c r="H39" s="29">
        <f>G39/E39*C39</f>
        <v>0.08</v>
      </c>
      <c r="I39" s="30">
        <f>C39*rekenmodel!B10</f>
        <v>3000</v>
      </c>
    </row>
    <row r="40" spans="1:11" s="36" customFormat="1" x14ac:dyDescent="0.25">
      <c r="A40" s="64" t="s">
        <v>32</v>
      </c>
      <c r="B40" s="117" t="s">
        <v>77</v>
      </c>
      <c r="C40" s="108">
        <v>1</v>
      </c>
      <c r="D40" s="76">
        <f>$C$39/(SUM($C$40:$C$42))*C40</f>
        <v>1.6E-2</v>
      </c>
      <c r="E40" s="56">
        <f>C40*$F$2</f>
        <v>5</v>
      </c>
      <c r="F40" s="32">
        <v>5</v>
      </c>
      <c r="G40" s="56">
        <f>F40*C40</f>
        <v>5</v>
      </c>
      <c r="H40" s="40"/>
      <c r="I40" s="33">
        <f>$I$39/$E$39*E40</f>
        <v>600</v>
      </c>
      <c r="J40" s="38"/>
      <c r="K40" s="38"/>
    </row>
    <row r="41" spans="1:11" s="36" customFormat="1" ht="25.5" x14ac:dyDescent="0.25">
      <c r="A41" s="64" t="s">
        <v>55</v>
      </c>
      <c r="B41" s="114" t="s">
        <v>78</v>
      </c>
      <c r="C41" s="108">
        <v>1</v>
      </c>
      <c r="D41" s="76">
        <f>$C$39/(SUM($C$40:$C$42))*C41</f>
        <v>1.6E-2</v>
      </c>
      <c r="E41" s="56">
        <f>C41*$F$2</f>
        <v>5</v>
      </c>
      <c r="F41" s="32">
        <v>5</v>
      </c>
      <c r="G41" s="56">
        <f>F41*C41</f>
        <v>5</v>
      </c>
      <c r="H41" s="40"/>
      <c r="I41" s="33">
        <f>$I$39/$E$39*E41</f>
        <v>600</v>
      </c>
      <c r="J41" s="38"/>
      <c r="K41" s="38"/>
    </row>
    <row r="42" spans="1:11" s="36" customFormat="1" ht="25.5" x14ac:dyDescent="0.25">
      <c r="A42" s="64" t="s">
        <v>56</v>
      </c>
      <c r="B42" s="109" t="s">
        <v>92</v>
      </c>
      <c r="C42" s="108">
        <v>3</v>
      </c>
      <c r="D42" s="76">
        <f>$C$39/(SUM($C$40:$C$42))*C42</f>
        <v>4.8000000000000001E-2</v>
      </c>
      <c r="E42" s="56">
        <f t="shared" ref="E42" si="9">C42*$F$2</f>
        <v>15</v>
      </c>
      <c r="F42" s="32">
        <v>5</v>
      </c>
      <c r="G42" s="56">
        <f t="shared" ref="G42" si="10">F42*C42</f>
        <v>15</v>
      </c>
      <c r="H42" s="40"/>
      <c r="I42" s="33">
        <f>$I$39/$E$39*E42</f>
        <v>1800</v>
      </c>
      <c r="J42" s="38"/>
      <c r="K42" s="38"/>
    </row>
    <row r="43" spans="1:11" s="36" customFormat="1" ht="15" customHeight="1" x14ac:dyDescent="0.25">
      <c r="A43" s="39"/>
      <c r="B43" s="120"/>
      <c r="C43" s="116"/>
      <c r="D43" s="75"/>
      <c r="E43" s="56"/>
      <c r="F43" s="56"/>
      <c r="G43" s="56"/>
      <c r="H43" s="40"/>
      <c r="I43" s="35"/>
    </row>
    <row r="44" spans="1:11" s="36" customFormat="1" ht="15" customHeight="1" x14ac:dyDescent="0.25">
      <c r="A44" s="65" t="s">
        <v>52</v>
      </c>
      <c r="B44" s="105" t="s">
        <v>66</v>
      </c>
      <c r="C44" s="112">
        <v>7.0000000000000007E-2</v>
      </c>
      <c r="D44" s="69">
        <f>SUM(D45:D46)</f>
        <v>7.0000000000000007E-2</v>
      </c>
      <c r="E44" s="26">
        <f>SUM(E45:E46)</f>
        <v>25</v>
      </c>
      <c r="F44" s="27"/>
      <c r="G44" s="28">
        <f>SUM(G45:G46)</f>
        <v>25</v>
      </c>
      <c r="H44" s="29">
        <f>G44/E44*C44</f>
        <v>7.0000000000000007E-2</v>
      </c>
      <c r="I44" s="30">
        <f>C44*rekenmodel!B10</f>
        <v>2625.0000000000005</v>
      </c>
    </row>
    <row r="45" spans="1:11" s="36" customFormat="1" ht="25.5" x14ac:dyDescent="0.25">
      <c r="A45" s="63" t="s">
        <v>51</v>
      </c>
      <c r="B45" s="107" t="s">
        <v>79</v>
      </c>
      <c r="C45" s="108">
        <v>2</v>
      </c>
      <c r="D45" s="76">
        <f>$C$44/(SUM($C$45:$C$46))*C45</f>
        <v>2.8000000000000004E-2</v>
      </c>
      <c r="E45" s="55">
        <f t="shared" ref="E45:E46" si="11">C45*$F$2</f>
        <v>10</v>
      </c>
      <c r="F45" s="47">
        <v>5</v>
      </c>
      <c r="G45" s="55">
        <f>F45*C45</f>
        <v>10</v>
      </c>
      <c r="H45" s="38"/>
      <c r="I45" s="45">
        <f>$I$44/$E$44*E45</f>
        <v>1050.0000000000002</v>
      </c>
    </row>
    <row r="46" spans="1:11" s="36" customFormat="1" ht="25.5" x14ac:dyDescent="0.25">
      <c r="A46" s="39" t="s">
        <v>53</v>
      </c>
      <c r="B46" s="109" t="s">
        <v>80</v>
      </c>
      <c r="C46" s="108">
        <v>3</v>
      </c>
      <c r="D46" s="76">
        <f>$C$44/(SUM($C$45:$C$46))*C46</f>
        <v>4.200000000000001E-2</v>
      </c>
      <c r="E46" s="56">
        <f t="shared" si="11"/>
        <v>15</v>
      </c>
      <c r="F46" s="47">
        <v>5</v>
      </c>
      <c r="G46" s="56">
        <f>F46*C46</f>
        <v>15</v>
      </c>
      <c r="H46" s="38"/>
      <c r="I46" s="33">
        <f>$I$44/$E$44*E46</f>
        <v>1575.0000000000002</v>
      </c>
    </row>
    <row r="47" spans="1:11" ht="13.5" thickBot="1" x14ac:dyDescent="0.25">
      <c r="A47" s="48"/>
      <c r="B47" s="121"/>
      <c r="C47" s="122"/>
      <c r="D47" s="77"/>
      <c r="E47" s="49"/>
      <c r="F47" s="49"/>
      <c r="G47" s="50"/>
      <c r="H47" s="44"/>
      <c r="I47" s="46"/>
    </row>
    <row r="48" spans="1:11" x14ac:dyDescent="0.2">
      <c r="B48" s="123"/>
      <c r="C48" s="124"/>
    </row>
    <row r="49" spans="2:3" x14ac:dyDescent="0.2">
      <c r="B49" s="123"/>
      <c r="C49" s="124"/>
    </row>
    <row r="50" spans="2:3" x14ac:dyDescent="0.2">
      <c r="B50" s="123"/>
      <c r="C50" s="124"/>
    </row>
    <row r="51" spans="2:3" x14ac:dyDescent="0.2">
      <c r="B51" s="123"/>
      <c r="C51" s="124"/>
    </row>
    <row r="52" spans="2:3" x14ac:dyDescent="0.2">
      <c r="B52" s="123"/>
      <c r="C52" s="124"/>
    </row>
    <row r="53" spans="2:3" x14ac:dyDescent="0.2">
      <c r="B53" s="123"/>
      <c r="C53" s="124"/>
    </row>
    <row r="54" spans="2:3" x14ac:dyDescent="0.2">
      <c r="B54" s="123"/>
      <c r="C54" s="124"/>
    </row>
    <row r="55" spans="2:3" x14ac:dyDescent="0.2">
      <c r="B55" s="123"/>
      <c r="C55" s="124"/>
    </row>
    <row r="56" spans="2:3" x14ac:dyDescent="0.2">
      <c r="B56" s="123"/>
      <c r="C56" s="124"/>
    </row>
    <row r="57" spans="2:3" x14ac:dyDescent="0.2">
      <c r="B57" s="123"/>
      <c r="C57" s="124"/>
    </row>
    <row r="58" spans="2:3" x14ac:dyDescent="0.2">
      <c r="B58" s="123"/>
      <c r="C58" s="124"/>
    </row>
    <row r="59" spans="2:3" x14ac:dyDescent="0.2">
      <c r="B59" s="123"/>
      <c r="C59" s="124"/>
    </row>
    <row r="60" spans="2:3" x14ac:dyDescent="0.2">
      <c r="B60" s="123"/>
      <c r="C60" s="124"/>
    </row>
    <row r="61" spans="2:3" x14ac:dyDescent="0.2">
      <c r="B61" s="123"/>
      <c r="C61" s="124"/>
    </row>
    <row r="62" spans="2:3" x14ac:dyDescent="0.2">
      <c r="B62" s="123"/>
      <c r="C62" s="124"/>
    </row>
    <row r="63" spans="2:3" x14ac:dyDescent="0.2">
      <c r="B63" s="123"/>
      <c r="C63" s="124"/>
    </row>
    <row r="64" spans="2:3" x14ac:dyDescent="0.2">
      <c r="B64" s="123"/>
      <c r="C64" s="124"/>
    </row>
    <row r="65" spans="2:3" x14ac:dyDescent="0.2">
      <c r="B65" s="123"/>
      <c r="C65" s="124"/>
    </row>
  </sheetData>
  <sheetProtection algorithmName="SHA-512" hashValue="qmq0uVbh6ZlaS1MXIZ+y2XLnsgK2yIxnO8kQ+yFyWz0pC1503CpqTnx/QtNoYEQy1fws/7U/n+IB0SyB9g7xzA==" saltValue="PizqrAFoi0GW04NO4AeJvA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15:F20 F45:F46 F33:F37 F23:F30 F11:F12 F40:F42" xr:uid="{00000000-0002-0000-0100-000000000000}">
      <formula1>$F$2:$F$7</formula1>
    </dataValidation>
    <dataValidation type="list" allowBlank="1" showInputMessage="1" showErrorMessage="1" sqref="C11:C12 C15:C20 C33:C37 C23:C30 C45:C46 C40:C42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cp:lastPrinted>2014-08-20T11:49:47Z</cp:lastPrinted>
  <dcterms:created xsi:type="dcterms:W3CDTF">2012-10-01T10:22:02Z</dcterms:created>
  <dcterms:modified xsi:type="dcterms:W3CDTF">2025-09-02T10:44:34Z</dcterms:modified>
</cp:coreProperties>
</file>