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Uitmaaien en korven watergangen/02 Specificatie/01 Aanvraag/02 Definitief/"/>
    </mc:Choice>
  </mc:AlternateContent>
  <xr:revisionPtr revIDLastSave="0" documentId="8_{82FEF98E-4E56-49E1-9BED-53903370AFFC}" xr6:coauthVersionLast="47" xr6:coauthVersionMax="47" xr10:uidLastSave="{00000000-0000-0000-0000-000000000000}"/>
  <bookViews>
    <workbookView xWindow="-120" yWindow="-120" windowWidth="38640" windowHeight="2112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37" i="6"/>
  <c r="E37" i="6"/>
  <c r="G37" i="6"/>
  <c r="D38" i="6"/>
  <c r="E38" i="6"/>
  <c r="G38" i="6"/>
  <c r="G13" i="6"/>
  <c r="D36" i="6"/>
  <c r="D35" i="6"/>
  <c r="D29" i="6"/>
  <c r="D30" i="6"/>
  <c r="D31" i="6"/>
  <c r="D32" i="6"/>
  <c r="D28" i="6"/>
  <c r="D27" i="6" s="1"/>
  <c r="D22" i="6"/>
  <c r="D23" i="6"/>
  <c r="D24" i="6"/>
  <c r="D25" i="6"/>
  <c r="D21" i="6"/>
  <c r="D20" i="6" s="1"/>
  <c r="D17" i="6"/>
  <c r="D18" i="6"/>
  <c r="D16" i="6"/>
  <c r="D12" i="6"/>
  <c r="D13" i="6"/>
  <c r="D11" i="6"/>
  <c r="E36" i="6"/>
  <c r="E35" i="6"/>
  <c r="E32" i="6"/>
  <c r="E31" i="6"/>
  <c r="E30" i="6"/>
  <c r="E29" i="6"/>
  <c r="E28" i="6"/>
  <c r="E22" i="6"/>
  <c r="E23" i="6"/>
  <c r="E24" i="6"/>
  <c r="E25" i="6"/>
  <c r="E21" i="6"/>
  <c r="E17" i="6"/>
  <c r="E18" i="6"/>
  <c r="E16" i="6"/>
  <c r="E12" i="6"/>
  <c r="E13" i="6"/>
  <c r="E11" i="6"/>
  <c r="G36" i="6"/>
  <c r="G30" i="6"/>
  <c r="G31" i="6"/>
  <c r="G32" i="6"/>
  <c r="G22" i="6"/>
  <c r="G23" i="6"/>
  <c r="G24" i="6"/>
  <c r="G25" i="6"/>
  <c r="G18" i="6"/>
  <c r="G35" i="6"/>
  <c r="A4" i="6"/>
  <c r="A5" i="6"/>
  <c r="A6" i="6"/>
  <c r="A3" i="6"/>
  <c r="B4" i="6"/>
  <c r="B5" i="6"/>
  <c r="B6" i="6"/>
  <c r="B3" i="6"/>
  <c r="G29" i="6"/>
  <c r="G11" i="6"/>
  <c r="G12" i="6"/>
  <c r="G16" i="6"/>
  <c r="G17" i="6"/>
  <c r="G21" i="6"/>
  <c r="G28" i="6"/>
  <c r="B10" i="5"/>
  <c r="I34" i="6"/>
  <c r="I10" i="6"/>
  <c r="I27" i="6"/>
  <c r="I20" i="6"/>
  <c r="I15" i="6"/>
  <c r="I9" i="6" l="1"/>
  <c r="E27" i="6"/>
  <c r="D15" i="6"/>
  <c r="D34" i="6"/>
  <c r="E10" i="6"/>
  <c r="G15" i="6"/>
  <c r="I30" i="6"/>
  <c r="G27" i="6"/>
  <c r="H27" i="6" s="1"/>
  <c r="G10" i="6"/>
  <c r="E15" i="6"/>
  <c r="E20" i="6"/>
  <c r="E34" i="6"/>
  <c r="I22" i="6"/>
  <c r="I23" i="6"/>
  <c r="I28" i="6"/>
  <c r="I31" i="6"/>
  <c r="G34" i="6"/>
  <c r="H34" i="6" s="1"/>
  <c r="G20" i="6"/>
  <c r="H20" i="6" s="1"/>
  <c r="I29" i="6"/>
  <c r="I32" i="6"/>
  <c r="I24" i="6"/>
  <c r="D10" i="6"/>
  <c r="I17" i="6"/>
  <c r="I35" i="6"/>
  <c r="I21" i="6"/>
  <c r="I25" i="6"/>
  <c r="D9" i="6" l="1"/>
  <c r="H15" i="6"/>
  <c r="I36" i="6"/>
  <c r="I37" i="6"/>
  <c r="I38" i="6"/>
  <c r="I18" i="6"/>
  <c r="H10" i="6"/>
  <c r="I11" i="6"/>
  <c r="I13" i="6"/>
  <c r="I16" i="6"/>
  <c r="I12" i="6"/>
  <c r="H9" i="6" l="1"/>
  <c r="B11" i="5"/>
  <c r="B13" i="5" s="1"/>
  <c r="B14" i="5" s="1"/>
</calcChain>
</file>

<file path=xl/sharedStrings.xml><?xml version="1.0" encoding="utf-8"?>
<sst xmlns="http://schemas.openxmlformats.org/spreadsheetml/2006/main" count="82" uniqueCount="82">
  <si>
    <t xml:space="preserve"> Rekenmodel prestatiemeting</t>
  </si>
  <si>
    <t>Projectgegevens</t>
  </si>
  <si>
    <t>Naam</t>
  </si>
  <si>
    <t>Uitmaaien en korven watergangen 2026-2030</t>
  </si>
  <si>
    <t>Bestek</t>
  </si>
  <si>
    <t>Dossier</t>
  </si>
  <si>
    <t>Datum</t>
  </si>
  <si>
    <t>Factor</t>
  </si>
  <si>
    <t>Aanneemsom</t>
  </si>
  <si>
    <t>Rekenwaarde prestatiemeting</t>
  </si>
  <si>
    <t>Behaald % prestatiemeting</t>
  </si>
  <si>
    <t>Aangeboden %  prestatiemeting</t>
  </si>
  <si>
    <t>Verschil</t>
  </si>
  <si>
    <t>Te verrekenen bedrag</t>
  </si>
  <si>
    <t>Factor bij bonus</t>
  </si>
  <si>
    <t>Factor bij malus</t>
  </si>
  <si>
    <t>De gele cellen zijn invulbaar</t>
  </si>
  <si>
    <t>PROJECTBEOORDELINGSFORMULIER</t>
  </si>
  <si>
    <t>voldaan zonder herstel of tekortkoming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</si>
  <si>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</si>
  <si>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</si>
  <si>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</si>
  <si>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Toetsingsonderdelen</t>
  </si>
  <si>
    <t>Wegings- factor</t>
  </si>
  <si>
    <t>WF ter info en controle in %</t>
  </si>
  <si>
    <t>Maximaal te behalen punten</t>
  </si>
  <si>
    <t>Beoorde-lings waarde</t>
  </si>
  <si>
    <t>Behaalde punten</t>
  </si>
  <si>
    <t>Gescoorde waarde in procenten</t>
  </si>
  <si>
    <t>Max. rekenwaarde</t>
  </si>
  <si>
    <t>totaal gescoorde waarde</t>
  </si>
  <si>
    <t>Aanleveren documenten</t>
  </si>
  <si>
    <t>1.1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</si>
  <si>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etc.</t>
  </si>
  <si>
    <t>1.2</t>
  </si>
  <si>
    <t>Afwijkingsrapportages tijdig en compleet indienen.</t>
  </si>
  <si>
    <t>1.3</t>
  </si>
  <si>
    <t>Tijdig indienen van facturen</t>
  </si>
  <si>
    <t>2.</t>
  </si>
  <si>
    <t>Algemeen tijdschema, werkplan / projectadministratie</t>
  </si>
  <si>
    <t>2.1</t>
  </si>
  <si>
    <t>2.2</t>
  </si>
  <si>
    <t>2.3</t>
  </si>
  <si>
    <t>Afwijkingen worden tijdig gemeld, duidelijk omschreven en goed gemotiveerd. Na verzoek indienen van open begroting met marktconforme prijzen.</t>
  </si>
  <si>
    <t>3.</t>
  </si>
  <si>
    <t>Projectkwaliteit en uitvoering</t>
  </si>
  <si>
    <t>3.1</t>
  </si>
  <si>
    <t>Er wordt binnen de gestelde werktijden gewerkt.</t>
  </si>
  <si>
    <t>3.2</t>
  </si>
  <si>
    <t>Proactief voorkomen van schade aan werk en omgeving (tuinen, hekwerken, opritten, bermen, bomen, etc.).</t>
  </si>
  <si>
    <t>3.3</t>
  </si>
  <si>
    <t>Proactief herstellen van onvoldoend werk en schade.</t>
  </si>
  <si>
    <t>3.4</t>
  </si>
  <si>
    <t xml:space="preserve">Juist uitvoeren van de deelopdracht </t>
  </si>
  <si>
    <t>3.5</t>
  </si>
  <si>
    <t>4.</t>
  </si>
  <si>
    <t>Communicatie</t>
  </si>
  <si>
    <t>4.1</t>
  </si>
  <si>
    <t>Opdrachtnemer komt afspraken met, en aanwijzingen van de directie juist en tijdig na.</t>
  </si>
  <si>
    <t>4.2</t>
  </si>
  <si>
    <t>Uitvoerder en/of projectleider is telefonisch goed bereikbaar en reageert dagelijks op vragen en opmerkingen.</t>
  </si>
  <si>
    <t>4.3</t>
  </si>
  <si>
    <t>Afspraken met derden worden vastgelegd en tijdig gecommuniceerd met de directie.</t>
  </si>
  <si>
    <t>4.4</t>
  </si>
  <si>
    <t>Opdrachtnemer heeft oog voor de sociale aspecten naar de omgeving.</t>
  </si>
  <si>
    <t>4.5</t>
  </si>
  <si>
    <t>De opdrachtnemer voorkomt discussie door afspraken met de directie dagelijks per mail te bevestigen.</t>
  </si>
  <si>
    <t>5.</t>
  </si>
  <si>
    <t>Werkterrein / veilig werken</t>
  </si>
  <si>
    <t>5.1</t>
  </si>
  <si>
    <t>Verkeersmaatregelen worden door opdrachtnemer gecontroleerd.</t>
  </si>
  <si>
    <t>5.2</t>
  </si>
  <si>
    <t>Maatregelen uit V&amp;G-plan worden nagekomen</t>
  </si>
  <si>
    <t>5.3</t>
  </si>
  <si>
    <t>Veilig werken en voorkomen gevaarlijke situaties voor medewerkers, omwonenden en weggebruikers.</t>
  </si>
  <si>
    <t>5.4</t>
  </si>
  <si>
    <t>Het werkterrein is ordelijk en wordt ook ordelijk achtergelaten</t>
  </si>
  <si>
    <t>SLW26050102_WBT</t>
  </si>
  <si>
    <t>-</t>
  </si>
  <si>
    <t>Algemeen tijdsschema en gedetailleerd werkplan, voldoet aan de eisen van het contract en par.26 van de UAV 2012 en dient wekelijks geoptimaliseerd te worden.</t>
  </si>
  <si>
    <t>Wijzigingen in het algemeen tijdschema worden dagelijks gemeld bij de directie.</t>
  </si>
  <si>
    <t xml:space="preserve">Het tijdig afvoeren van maaisel langs openbare weg indien nodig.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</si>
</sst>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6" fontId="4" fillId="3" borderId="27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6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3" fillId="0" borderId="28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8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top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vertical="top" wrapText="1"/>
    </xf>
    <xf numFmtId="0" fontId="4" fillId="0" borderId="2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3" fillId="0" borderId="20" xfId="0" applyFont="1" applyBorder="1" applyProtection="1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81" t="s">
        <v>0</v>
      </c>
      <c r="B1" s="82"/>
    </row>
    <row r="2" spans="1:2" ht="15" customHeight="1" x14ac:dyDescent="0.2">
      <c r="A2" s="85" t="s">
        <v>1</v>
      </c>
      <c r="B2" s="86"/>
    </row>
    <row r="3" spans="1:2" ht="15" customHeight="1" x14ac:dyDescent="0.2">
      <c r="A3" s="18" t="s">
        <v>2</v>
      </c>
      <c r="B3" s="66" t="s">
        <v>3</v>
      </c>
    </row>
    <row r="4" spans="1:2" ht="15" customHeight="1" x14ac:dyDescent="0.2">
      <c r="A4" s="18" t="s">
        <v>4</v>
      </c>
      <c r="B4" s="87" t="s">
        <v>77</v>
      </c>
    </row>
    <row r="5" spans="1:2" ht="15" customHeight="1" x14ac:dyDescent="0.2">
      <c r="A5" s="18" t="s">
        <v>5</v>
      </c>
      <c r="B5" s="66" t="s">
        <v>78</v>
      </c>
    </row>
    <row r="6" spans="1:2" ht="15" customHeight="1" x14ac:dyDescent="0.2">
      <c r="A6" s="18" t="s">
        <v>6</v>
      </c>
      <c r="B6" s="67">
        <v>46049</v>
      </c>
    </row>
    <row r="7" spans="1:2" ht="15" customHeight="1" x14ac:dyDescent="0.2">
      <c r="A7" s="83"/>
      <c r="B7" s="84"/>
    </row>
    <row r="8" spans="1:2" ht="15" customHeight="1" x14ac:dyDescent="0.2">
      <c r="A8" s="19" t="s">
        <v>7</v>
      </c>
      <c r="B8" s="20">
        <v>0.15</v>
      </c>
    </row>
    <row r="9" spans="1:2" ht="15" customHeight="1" x14ac:dyDescent="0.2">
      <c r="A9" s="19" t="s">
        <v>8</v>
      </c>
      <c r="B9" s="21">
        <v>250000</v>
      </c>
    </row>
    <row r="10" spans="1:2" ht="15" customHeight="1" x14ac:dyDescent="0.2">
      <c r="A10" s="19" t="s">
        <v>9</v>
      </c>
      <c r="B10" s="22">
        <f>B9*B8</f>
        <v>37500</v>
      </c>
    </row>
    <row r="11" spans="1:2" ht="15" customHeight="1" x14ac:dyDescent="0.2">
      <c r="A11" s="19" t="s">
        <v>10</v>
      </c>
      <c r="B11" s="23">
        <f>Projectbeoordelingsformulier!H9</f>
        <v>1</v>
      </c>
    </row>
    <row r="12" spans="1:2" ht="15" customHeight="1" x14ac:dyDescent="0.2">
      <c r="A12" s="19" t="s">
        <v>11</v>
      </c>
      <c r="B12" s="24">
        <v>0.8</v>
      </c>
    </row>
    <row r="13" spans="1:2" ht="15" customHeight="1" x14ac:dyDescent="0.2">
      <c r="A13" s="19" t="s">
        <v>12</v>
      </c>
      <c r="B13" s="25">
        <f>ROUND(B11-B12,2)</f>
        <v>0.2</v>
      </c>
    </row>
    <row r="14" spans="1:2" ht="15" customHeight="1" x14ac:dyDescent="0.2">
      <c r="A14" s="19" t="s">
        <v>13</v>
      </c>
      <c r="B14" s="22">
        <f>IF(B13&lt;=0%,B8*B9*B13*B17,B8*B9*B13*B16)</f>
        <v>5625</v>
      </c>
    </row>
    <row r="15" spans="1:2" ht="15" customHeight="1" x14ac:dyDescent="0.2">
      <c r="A15" s="83"/>
      <c r="B15" s="84"/>
    </row>
    <row r="16" spans="1:2" ht="15.75" x14ac:dyDescent="0.2">
      <c r="A16" s="19" t="s">
        <v>14</v>
      </c>
      <c r="B16" s="60">
        <v>0.75</v>
      </c>
    </row>
    <row r="17" spans="1:2" ht="15.75" x14ac:dyDescent="0.2">
      <c r="A17" s="19" t="s">
        <v>15</v>
      </c>
      <c r="B17" s="60">
        <v>2.5</v>
      </c>
    </row>
    <row r="18" spans="1:2" ht="15" customHeight="1" thickBot="1" x14ac:dyDescent="0.25">
      <c r="A18" s="79"/>
      <c r="B18" s="80"/>
    </row>
    <row r="20" spans="1:2" x14ac:dyDescent="0.2">
      <c r="A20" s="2" t="s">
        <v>16</v>
      </c>
    </row>
  </sheetData>
  <sheetProtection algorithmName="SHA-512" hashValue="UgjVsNp5/Rlp9bDVOO8KSQAEAFBZbYiFLkRN/8ACr2xyPGlui5JiF6toY1yI22Og7AVAaArHMw4iii0sgyahYw==" saltValue="9jpXB5vt8VcDDEY+aSXw+w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3"/>
  <sheetViews>
    <sheetView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2" bestFit="1" customWidth="1"/>
    <col min="2" max="2" width="61.5703125" style="6" customWidth="1"/>
    <col min="3" max="3" width="9.85546875" style="7" bestFit="1" customWidth="1"/>
    <col min="4" max="4" width="9.42578125" style="62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0" t="s">
        <v>17</v>
      </c>
      <c r="B1" s="71"/>
      <c r="C1" s="71"/>
      <c r="D1" s="71"/>
      <c r="E1" s="71"/>
      <c r="F1" s="71"/>
      <c r="G1" s="71"/>
      <c r="H1" s="71"/>
      <c r="I1" s="72"/>
    </row>
    <row r="2" spans="1:9" s="6" customFormat="1" x14ac:dyDescent="0.2">
      <c r="A2" s="3"/>
      <c r="B2" s="4"/>
      <c r="C2" s="5"/>
      <c r="D2" s="61"/>
      <c r="E2" s="4"/>
      <c r="F2" s="16">
        <v>5</v>
      </c>
      <c r="G2" s="78" t="s">
        <v>18</v>
      </c>
      <c r="H2" s="78"/>
      <c r="I2" s="78"/>
    </row>
    <row r="3" spans="1:9" x14ac:dyDescent="0.2">
      <c r="A3" s="51" t="str">
        <f>IF(rekenmodel!A3="","",rekenmodel!A3)</f>
        <v>Naam</v>
      </c>
      <c r="B3" s="14" t="str">
        <f>IF(rekenmodel!B3="","",rekenmodel!B3)</f>
        <v>Uitmaaien en korven watergangen 2026-2030</v>
      </c>
      <c r="E3" s="7"/>
      <c r="F3" s="16">
        <v>3</v>
      </c>
      <c r="G3" s="75" t="s">
        <v>19</v>
      </c>
      <c r="H3" s="76"/>
      <c r="I3" s="77"/>
    </row>
    <row r="4" spans="1:9" ht="12.75" customHeight="1" x14ac:dyDescent="0.2">
      <c r="A4" s="52" t="str">
        <f>IF(rekenmodel!A4="","",rekenmodel!A4)</f>
        <v>Bestek</v>
      </c>
      <c r="B4" s="15" t="str">
        <f>IF(rekenmodel!B4="","",rekenmodel!B4)</f>
        <v>SLW26050102_WBT</v>
      </c>
      <c r="E4" s="7"/>
      <c r="F4" s="68">
        <v>1</v>
      </c>
      <c r="G4" s="69" t="s">
        <v>20</v>
      </c>
      <c r="H4" s="69"/>
      <c r="I4" s="69"/>
    </row>
    <row r="5" spans="1:9" x14ac:dyDescent="0.2">
      <c r="A5" s="52" t="str">
        <f>IF(rekenmodel!A5="","",rekenmodel!A5)</f>
        <v>Dossier</v>
      </c>
      <c r="B5" s="15" t="str">
        <f>IF(rekenmodel!B5="","",rekenmodel!B5)</f>
        <v>-</v>
      </c>
      <c r="E5" s="7"/>
      <c r="F5" s="68"/>
      <c r="G5" s="69"/>
      <c r="H5" s="69"/>
      <c r="I5" s="69"/>
    </row>
    <row r="6" spans="1:9" ht="12.75" customHeight="1" x14ac:dyDescent="0.2">
      <c r="A6" s="53" t="str">
        <f>IF(rekenmodel!A6="","",rekenmodel!A6)</f>
        <v>Datum</v>
      </c>
      <c r="B6" s="59">
        <f>IF(rekenmodel!B6="","",rekenmodel!B6)</f>
        <v>46049</v>
      </c>
      <c r="E6" s="7"/>
      <c r="F6" s="68">
        <v>0</v>
      </c>
      <c r="G6" s="69" t="s">
        <v>21</v>
      </c>
      <c r="H6" s="69"/>
      <c r="I6" s="69"/>
    </row>
    <row r="7" spans="1:9" ht="13.5" thickBot="1" x14ac:dyDescent="0.25">
      <c r="A7" s="8"/>
      <c r="B7" s="9"/>
      <c r="C7" s="43"/>
      <c r="D7" s="63"/>
      <c r="E7" s="43"/>
      <c r="F7" s="68"/>
      <c r="G7" s="69"/>
      <c r="H7" s="69"/>
      <c r="I7" s="69"/>
    </row>
    <row r="8" spans="1:9" ht="38.25" customHeight="1" x14ac:dyDescent="0.2">
      <c r="A8" s="40"/>
      <c r="B8" s="88" t="s">
        <v>22</v>
      </c>
      <c r="C8" s="89" t="s">
        <v>23</v>
      </c>
      <c r="D8" s="90" t="s">
        <v>24</v>
      </c>
      <c r="E8" s="91" t="s">
        <v>25</v>
      </c>
      <c r="F8" s="73" t="s">
        <v>26</v>
      </c>
      <c r="G8" s="41" t="s">
        <v>27</v>
      </c>
      <c r="H8" s="41" t="s">
        <v>28</v>
      </c>
      <c r="I8" s="17" t="s">
        <v>29</v>
      </c>
    </row>
    <row r="9" spans="1:9" x14ac:dyDescent="0.2">
      <c r="A9" s="10"/>
      <c r="B9" s="92"/>
      <c r="C9" s="93">
        <f>C10+C15+C20+C27+C34</f>
        <v>1</v>
      </c>
      <c r="D9" s="94">
        <f>D10+D15+D20+D27+D34</f>
        <v>1</v>
      </c>
      <c r="E9" s="95"/>
      <c r="F9" s="74"/>
      <c r="G9" s="11" t="s">
        <v>30</v>
      </c>
      <c r="H9" s="13">
        <f>H10+H15+H20+H27+H34</f>
        <v>1</v>
      </c>
      <c r="I9" s="42">
        <f>I10+I15+I20+I27+I34</f>
        <v>37500</v>
      </c>
    </row>
    <row r="10" spans="1:9" s="30" customFormat="1" ht="15" customHeight="1" x14ac:dyDescent="0.25">
      <c r="A10" s="65">
        <v>1</v>
      </c>
      <c r="B10" s="96" t="s">
        <v>31</v>
      </c>
      <c r="C10" s="97">
        <v>0.1</v>
      </c>
      <c r="D10" s="98">
        <f>SUM(D11:D13)</f>
        <v>0.1</v>
      </c>
      <c r="E10" s="99">
        <f>SUM(E11:E13)</f>
        <v>35</v>
      </c>
      <c r="F10" s="26"/>
      <c r="G10" s="27">
        <f>SUM(G11:G13)</f>
        <v>35</v>
      </c>
      <c r="H10" s="28">
        <f>G10/E10*C10</f>
        <v>0.1</v>
      </c>
      <c r="I10" s="29">
        <f>C10*rekenmodel!B10</f>
        <v>3750</v>
      </c>
    </row>
    <row r="11" spans="1:9" s="30" customFormat="1" ht="63.75" x14ac:dyDescent="0.25">
      <c r="A11" s="55" t="s">
        <v>32</v>
      </c>
      <c r="B11" s="100" t="s">
        <v>33</v>
      </c>
      <c r="C11" s="101">
        <v>1</v>
      </c>
      <c r="D11" s="64">
        <f>$C$10/(SUM($C$11:$C$13))*C11</f>
        <v>1.4285714285714287E-2</v>
      </c>
      <c r="E11" s="102">
        <f>C11*$F$2</f>
        <v>5</v>
      </c>
      <c r="F11" s="31">
        <v>5</v>
      </c>
      <c r="G11" s="50">
        <f>C11*F11</f>
        <v>5</v>
      </c>
      <c r="H11" s="33"/>
      <c r="I11" s="32">
        <f>$I$10/$E$10*E11</f>
        <v>535.71428571428567</v>
      </c>
    </row>
    <row r="12" spans="1:9" s="30" customFormat="1" x14ac:dyDescent="0.25">
      <c r="A12" s="56" t="s">
        <v>34</v>
      </c>
      <c r="B12" s="103" t="s">
        <v>35</v>
      </c>
      <c r="C12" s="101">
        <v>3</v>
      </c>
      <c r="D12" s="64">
        <f>$C$10/(SUM($C$11:$C$13))*C12</f>
        <v>4.2857142857142858E-2</v>
      </c>
      <c r="E12" s="102">
        <f t="shared" ref="E12:E13" si="0">C12*$F$2</f>
        <v>15</v>
      </c>
      <c r="F12" s="31">
        <v>5</v>
      </c>
      <c r="G12" s="50">
        <f>C12*F12</f>
        <v>15</v>
      </c>
      <c r="H12" s="33"/>
      <c r="I12" s="32">
        <f>$I$10/$E$10*E12</f>
        <v>1607.1428571428571</v>
      </c>
    </row>
    <row r="13" spans="1:9" s="30" customFormat="1" x14ac:dyDescent="0.25">
      <c r="A13" s="56" t="s">
        <v>36</v>
      </c>
      <c r="B13" s="103" t="s">
        <v>37</v>
      </c>
      <c r="C13" s="101">
        <v>3</v>
      </c>
      <c r="D13" s="64">
        <f>$C$10/(SUM($C$11:$C$13))*C13</f>
        <v>4.2857142857142858E-2</v>
      </c>
      <c r="E13" s="102">
        <f t="shared" si="0"/>
        <v>15</v>
      </c>
      <c r="F13" s="31">
        <v>5</v>
      </c>
      <c r="G13" s="50">
        <f>C13*F13</f>
        <v>15</v>
      </c>
      <c r="H13" s="33"/>
      <c r="I13" s="32">
        <f t="shared" ref="I13" si="1">$I$10/$E$10*E13</f>
        <v>1607.1428571428571</v>
      </c>
    </row>
    <row r="14" spans="1:9" s="30" customFormat="1" x14ac:dyDescent="0.25">
      <c r="A14" s="48"/>
      <c r="B14" s="104"/>
      <c r="C14" s="105"/>
      <c r="D14" s="106"/>
      <c r="E14" s="105"/>
      <c r="F14" s="50"/>
      <c r="G14" s="50"/>
      <c r="H14" s="33"/>
      <c r="I14" s="34"/>
    </row>
    <row r="15" spans="1:9" s="35" customFormat="1" x14ac:dyDescent="0.25">
      <c r="A15" s="54" t="s">
        <v>38</v>
      </c>
      <c r="B15" s="96" t="s">
        <v>39</v>
      </c>
      <c r="C15" s="107">
        <v>0.15</v>
      </c>
      <c r="D15" s="98">
        <f>SUM(D16:D18)</f>
        <v>0.15</v>
      </c>
      <c r="E15" s="99">
        <f>SUM(E16:E18)</f>
        <v>35</v>
      </c>
      <c r="F15" s="26"/>
      <c r="G15" s="27">
        <f>SUM(G16:G18)</f>
        <v>35</v>
      </c>
      <c r="H15" s="28">
        <f>G15/E15*C15</f>
        <v>0.15</v>
      </c>
      <c r="I15" s="29">
        <f>C15*rekenmodel!B10</f>
        <v>5625</v>
      </c>
    </row>
    <row r="16" spans="1:9" s="35" customFormat="1" ht="38.25" x14ac:dyDescent="0.25">
      <c r="A16" s="55" t="s">
        <v>40</v>
      </c>
      <c r="B16" s="108" t="s">
        <v>79</v>
      </c>
      <c r="C16" s="101">
        <v>2</v>
      </c>
      <c r="D16" s="64">
        <f>$C$15/(SUM($C$16:$C$18))*C16</f>
        <v>4.2857142857142858E-2</v>
      </c>
      <c r="E16" s="109">
        <f>C16*$F$2</f>
        <v>10</v>
      </c>
      <c r="F16" s="31">
        <v>5</v>
      </c>
      <c r="G16" s="50">
        <f>F16*C16</f>
        <v>10</v>
      </c>
      <c r="H16" s="36"/>
      <c r="I16" s="32">
        <f>$I$15/$E$15*E16</f>
        <v>1607.1428571428573</v>
      </c>
    </row>
    <row r="17" spans="1:11" s="35" customFormat="1" ht="25.5" x14ac:dyDescent="0.25">
      <c r="A17" s="58" t="s">
        <v>41</v>
      </c>
      <c r="B17" s="110" t="s">
        <v>80</v>
      </c>
      <c r="C17" s="101">
        <v>2</v>
      </c>
      <c r="D17" s="64">
        <f>$C$15/(SUM($C$16:$C$18))*C17</f>
        <v>4.2857142857142858E-2</v>
      </c>
      <c r="E17" s="102">
        <f t="shared" ref="E17:E18" si="2">C17*$F$2</f>
        <v>10</v>
      </c>
      <c r="F17" s="31">
        <v>5</v>
      </c>
      <c r="G17" s="50">
        <f>F17*C17</f>
        <v>10</v>
      </c>
      <c r="H17" s="36"/>
      <c r="I17" s="32">
        <f>$I$15/$E$15*E17</f>
        <v>1607.1428571428573</v>
      </c>
    </row>
    <row r="18" spans="1:11" s="35" customFormat="1" ht="38.25" x14ac:dyDescent="0.25">
      <c r="A18" s="58" t="s">
        <v>42</v>
      </c>
      <c r="B18" s="110" t="s">
        <v>43</v>
      </c>
      <c r="C18" s="101">
        <v>3</v>
      </c>
      <c r="D18" s="64">
        <f>$C$15/(SUM($C$16:$C$18))*C18</f>
        <v>6.4285714285714279E-2</v>
      </c>
      <c r="E18" s="102">
        <f t="shared" si="2"/>
        <v>15</v>
      </c>
      <c r="F18" s="31">
        <v>5</v>
      </c>
      <c r="G18" s="50">
        <f t="shared" ref="G18" si="3">F18*C18</f>
        <v>15</v>
      </c>
      <c r="H18" s="36"/>
      <c r="I18" s="32">
        <f t="shared" ref="I18" si="4">$I$15/$E$15*E18</f>
        <v>2410.7142857142858</v>
      </c>
    </row>
    <row r="19" spans="1:11" s="35" customFormat="1" x14ac:dyDescent="0.25">
      <c r="A19" s="49"/>
      <c r="B19" s="111"/>
      <c r="C19" s="112"/>
      <c r="D19" s="113"/>
      <c r="E19" s="105"/>
      <c r="F19" s="50"/>
      <c r="G19" s="50"/>
      <c r="H19" s="36"/>
      <c r="I19" s="34"/>
    </row>
    <row r="20" spans="1:11" s="35" customFormat="1" ht="15" customHeight="1" x14ac:dyDescent="0.25">
      <c r="A20" s="54" t="s">
        <v>44</v>
      </c>
      <c r="B20" s="96" t="s">
        <v>45</v>
      </c>
      <c r="C20" s="107">
        <v>0.3</v>
      </c>
      <c r="D20" s="98">
        <f>SUM(D21:D25)</f>
        <v>0.3</v>
      </c>
      <c r="E20" s="99">
        <f>SUM(E21:E25)</f>
        <v>90</v>
      </c>
      <c r="F20" s="26"/>
      <c r="G20" s="27">
        <f>SUM(G21:G25)</f>
        <v>90</v>
      </c>
      <c r="H20" s="28">
        <f>G20/E20*C20</f>
        <v>0.3</v>
      </c>
      <c r="I20" s="29">
        <f>C20*rekenmodel!B10</f>
        <v>11250</v>
      </c>
    </row>
    <row r="21" spans="1:11" s="35" customFormat="1" x14ac:dyDescent="0.25">
      <c r="A21" s="57" t="s">
        <v>46</v>
      </c>
      <c r="B21" s="114" t="s">
        <v>47</v>
      </c>
      <c r="C21" s="101">
        <v>1</v>
      </c>
      <c r="D21" s="64">
        <f>$C$20/(SUM($C$21:$C$25))*C21</f>
        <v>1.6666666666666666E-2</v>
      </c>
      <c r="E21" s="115">
        <f>C21*$F$2</f>
        <v>5</v>
      </c>
      <c r="F21" s="31">
        <v>5</v>
      </c>
      <c r="G21" s="50">
        <f>F21*C21</f>
        <v>5</v>
      </c>
      <c r="H21" s="39"/>
      <c r="I21" s="32">
        <f>$I$20/$E$20*E21</f>
        <v>625</v>
      </c>
      <c r="J21" s="37"/>
      <c r="K21" s="37"/>
    </row>
    <row r="22" spans="1:11" s="35" customFormat="1" ht="25.5" x14ac:dyDescent="0.25">
      <c r="A22" s="58" t="s">
        <v>48</v>
      </c>
      <c r="B22" s="110" t="s">
        <v>49</v>
      </c>
      <c r="C22" s="101">
        <v>5</v>
      </c>
      <c r="D22" s="64">
        <f>$C$20/(SUM($C$21:$C$25))*C22</f>
        <v>8.3333333333333329E-2</v>
      </c>
      <c r="E22" s="105">
        <f t="shared" ref="E22:E25" si="5">C22*$F$2</f>
        <v>25</v>
      </c>
      <c r="F22" s="31">
        <v>5</v>
      </c>
      <c r="G22" s="50">
        <f t="shared" ref="G22:G25" si="6">F22*C22</f>
        <v>25</v>
      </c>
      <c r="H22" s="39"/>
      <c r="I22" s="32">
        <f t="shared" ref="I22:I25" si="7">$I$20/$E$20*E22</f>
        <v>3125</v>
      </c>
      <c r="J22" s="37"/>
      <c r="K22" s="37"/>
    </row>
    <row r="23" spans="1:11" s="35" customFormat="1" x14ac:dyDescent="0.25">
      <c r="A23" s="58" t="s">
        <v>50</v>
      </c>
      <c r="B23" s="110" t="s">
        <v>51</v>
      </c>
      <c r="C23" s="101">
        <v>5</v>
      </c>
      <c r="D23" s="64">
        <f>$C$20/(SUM($C$21:$C$25))*C23</f>
        <v>8.3333333333333329E-2</v>
      </c>
      <c r="E23" s="105">
        <f t="shared" si="5"/>
        <v>25</v>
      </c>
      <c r="F23" s="31">
        <v>5</v>
      </c>
      <c r="G23" s="50">
        <f t="shared" si="6"/>
        <v>25</v>
      </c>
      <c r="H23" s="39"/>
      <c r="I23" s="32">
        <f t="shared" si="7"/>
        <v>3125</v>
      </c>
      <c r="J23" s="37"/>
      <c r="K23" s="37"/>
    </row>
    <row r="24" spans="1:11" s="35" customFormat="1" x14ac:dyDescent="0.25">
      <c r="A24" s="58" t="s">
        <v>52</v>
      </c>
      <c r="B24" s="110" t="s">
        <v>53</v>
      </c>
      <c r="C24" s="101">
        <v>2</v>
      </c>
      <c r="D24" s="64">
        <f>$C$20/(SUM($C$21:$C$25))*C24</f>
        <v>3.3333333333333333E-2</v>
      </c>
      <c r="E24" s="105">
        <f t="shared" si="5"/>
        <v>10</v>
      </c>
      <c r="F24" s="31">
        <v>5</v>
      </c>
      <c r="G24" s="50">
        <f t="shared" si="6"/>
        <v>10</v>
      </c>
      <c r="H24" s="39"/>
      <c r="I24" s="32">
        <f t="shared" si="7"/>
        <v>1250</v>
      </c>
      <c r="J24" s="37"/>
      <c r="K24" s="37"/>
    </row>
    <row r="25" spans="1:11" s="35" customFormat="1" x14ac:dyDescent="0.25">
      <c r="A25" s="58" t="s">
        <v>54</v>
      </c>
      <c r="B25" s="110" t="s">
        <v>81</v>
      </c>
      <c r="C25" s="101">
        <v>5</v>
      </c>
      <c r="D25" s="64">
        <f>$C$20/(SUM($C$21:$C$25))*C25</f>
        <v>8.3333333333333329E-2</v>
      </c>
      <c r="E25" s="105">
        <f t="shared" si="5"/>
        <v>25</v>
      </c>
      <c r="F25" s="31">
        <v>5</v>
      </c>
      <c r="G25" s="50">
        <f t="shared" si="6"/>
        <v>25</v>
      </c>
      <c r="H25" s="39"/>
      <c r="I25" s="32">
        <f t="shared" si="7"/>
        <v>3125</v>
      </c>
      <c r="J25" s="37"/>
      <c r="K25" s="37"/>
    </row>
    <row r="26" spans="1:11" s="35" customFormat="1" x14ac:dyDescent="0.25">
      <c r="A26" s="38"/>
      <c r="B26" s="116"/>
      <c r="C26" s="112"/>
      <c r="D26" s="113"/>
      <c r="E26" s="105"/>
      <c r="F26" s="50"/>
      <c r="G26" s="50"/>
      <c r="H26" s="39"/>
      <c r="I26" s="34"/>
    </row>
    <row r="27" spans="1:11" s="35" customFormat="1" ht="15" customHeight="1" x14ac:dyDescent="0.25">
      <c r="A27" s="54" t="s">
        <v>55</v>
      </c>
      <c r="B27" s="96" t="s">
        <v>56</v>
      </c>
      <c r="C27" s="107">
        <v>0.25</v>
      </c>
      <c r="D27" s="98">
        <f>SUM(D28:D32)</f>
        <v>0.25</v>
      </c>
      <c r="E27" s="99">
        <f>SUM(E28:E32)</f>
        <v>75</v>
      </c>
      <c r="F27" s="26"/>
      <c r="G27" s="27">
        <f>SUM(G28:G32)</f>
        <v>75</v>
      </c>
      <c r="H27" s="28">
        <f>G27/E27*C27</f>
        <v>0.25</v>
      </c>
      <c r="I27" s="29">
        <f>C27*rekenmodel!B10</f>
        <v>9375</v>
      </c>
    </row>
    <row r="28" spans="1:11" s="35" customFormat="1" ht="25.5" x14ac:dyDescent="0.25">
      <c r="A28" s="58" t="s">
        <v>57</v>
      </c>
      <c r="B28" s="110" t="s">
        <v>58</v>
      </c>
      <c r="C28" s="101">
        <v>5</v>
      </c>
      <c r="D28" s="64">
        <f>$C$27/(SUM($C$28:$C$32))*C28</f>
        <v>8.3333333333333329E-2</v>
      </c>
      <c r="E28" s="105">
        <f>C28*$F$2</f>
        <v>25</v>
      </c>
      <c r="F28" s="31">
        <v>5</v>
      </c>
      <c r="G28" s="50">
        <f>F28*C28</f>
        <v>25</v>
      </c>
      <c r="H28" s="39"/>
      <c r="I28" s="32">
        <f>$I$27/$E$27*E28</f>
        <v>3125</v>
      </c>
      <c r="J28" s="37"/>
      <c r="K28" s="37"/>
    </row>
    <row r="29" spans="1:11" s="35" customFormat="1" ht="25.5" x14ac:dyDescent="0.25">
      <c r="A29" s="58" t="s">
        <v>59</v>
      </c>
      <c r="B29" s="110" t="s">
        <v>60</v>
      </c>
      <c r="C29" s="101">
        <v>1</v>
      </c>
      <c r="D29" s="64">
        <f>$C$27/(SUM($C$28:$C$32))*C29</f>
        <v>1.6666666666666666E-2</v>
      </c>
      <c r="E29" s="105">
        <f t="shared" ref="E29:E32" si="8">C29*$F$2</f>
        <v>5</v>
      </c>
      <c r="F29" s="31">
        <v>5</v>
      </c>
      <c r="G29" s="50">
        <f>F29*C29</f>
        <v>5</v>
      </c>
      <c r="H29" s="39"/>
      <c r="I29" s="32">
        <f>$I$27/$E$27*E29</f>
        <v>625</v>
      </c>
      <c r="J29" s="37"/>
      <c r="K29" s="37"/>
    </row>
    <row r="30" spans="1:11" s="35" customFormat="1" ht="25.5" x14ac:dyDescent="0.25">
      <c r="A30" s="58" t="s">
        <v>61</v>
      </c>
      <c r="B30" s="110" t="s">
        <v>62</v>
      </c>
      <c r="C30" s="101">
        <v>5</v>
      </c>
      <c r="D30" s="64">
        <f>$C$27/(SUM($C$28:$C$32))*C30</f>
        <v>8.3333333333333329E-2</v>
      </c>
      <c r="E30" s="105">
        <f t="shared" si="8"/>
        <v>25</v>
      </c>
      <c r="F30" s="31">
        <v>5</v>
      </c>
      <c r="G30" s="50">
        <f t="shared" ref="G30:G32" si="9">F30*C30</f>
        <v>25</v>
      </c>
      <c r="H30" s="39"/>
      <c r="I30" s="32">
        <f t="shared" ref="I30:I32" si="10">$I$27/$E$27*E30</f>
        <v>3125</v>
      </c>
      <c r="J30" s="37"/>
      <c r="K30" s="37"/>
    </row>
    <row r="31" spans="1:11" s="35" customFormat="1" x14ac:dyDescent="0.25">
      <c r="A31" s="58" t="s">
        <v>63</v>
      </c>
      <c r="B31" s="110" t="s">
        <v>64</v>
      </c>
      <c r="C31" s="101">
        <v>3</v>
      </c>
      <c r="D31" s="64">
        <f>$C$27/(SUM($C$28:$C$32))*C31</f>
        <v>0.05</v>
      </c>
      <c r="E31" s="105">
        <f t="shared" si="8"/>
        <v>15</v>
      </c>
      <c r="F31" s="31">
        <v>5</v>
      </c>
      <c r="G31" s="50">
        <f t="shared" si="9"/>
        <v>15</v>
      </c>
      <c r="H31" s="39"/>
      <c r="I31" s="32">
        <f t="shared" si="10"/>
        <v>1875</v>
      </c>
      <c r="J31" s="37"/>
      <c r="K31" s="37"/>
    </row>
    <row r="32" spans="1:11" s="35" customFormat="1" ht="25.5" x14ac:dyDescent="0.25">
      <c r="A32" s="58" t="s">
        <v>65</v>
      </c>
      <c r="B32" s="110" t="s">
        <v>66</v>
      </c>
      <c r="C32" s="101">
        <v>1</v>
      </c>
      <c r="D32" s="64">
        <f>$C$27/(SUM($C$28:$C$32))*C32</f>
        <v>1.6666666666666666E-2</v>
      </c>
      <c r="E32" s="105">
        <f t="shared" si="8"/>
        <v>5</v>
      </c>
      <c r="F32" s="31">
        <v>5</v>
      </c>
      <c r="G32" s="50">
        <f t="shared" si="9"/>
        <v>5</v>
      </c>
      <c r="H32" s="39"/>
      <c r="I32" s="32">
        <f t="shared" si="10"/>
        <v>625</v>
      </c>
      <c r="J32" s="37"/>
      <c r="K32" s="37"/>
    </row>
    <row r="33" spans="1:11" s="35" customFormat="1" ht="15" customHeight="1" x14ac:dyDescent="0.25">
      <c r="A33" s="38"/>
      <c r="B33" s="116"/>
      <c r="C33" s="112"/>
      <c r="D33" s="113"/>
      <c r="E33" s="105"/>
      <c r="F33" s="50"/>
      <c r="G33" s="50"/>
      <c r="H33" s="39"/>
      <c r="I33" s="34"/>
    </row>
    <row r="34" spans="1:11" s="35" customFormat="1" ht="15" customHeight="1" x14ac:dyDescent="0.25">
      <c r="A34" s="54" t="s">
        <v>67</v>
      </c>
      <c r="B34" s="96" t="s">
        <v>68</v>
      </c>
      <c r="C34" s="107">
        <v>0.2</v>
      </c>
      <c r="D34" s="98">
        <f>SUM(D35:D38)</f>
        <v>0.2</v>
      </c>
      <c r="E34" s="99">
        <f>SUM(E35:E38)</f>
        <v>45</v>
      </c>
      <c r="F34" s="26"/>
      <c r="G34" s="27">
        <f>SUM(G35:G38)</f>
        <v>45</v>
      </c>
      <c r="H34" s="28">
        <f>G34/E34*C34</f>
        <v>0.2</v>
      </c>
      <c r="I34" s="29">
        <f>C34*rekenmodel!B10</f>
        <v>7500</v>
      </c>
    </row>
    <row r="35" spans="1:11" s="35" customFormat="1" x14ac:dyDescent="0.25">
      <c r="A35" s="58" t="s">
        <v>69</v>
      </c>
      <c r="B35" s="110" t="s">
        <v>70</v>
      </c>
      <c r="C35" s="101">
        <v>2</v>
      </c>
      <c r="D35" s="64">
        <f>$C$34/(SUM($C$35:$C$38))*C35</f>
        <v>4.4444444444444446E-2</v>
      </c>
      <c r="E35" s="105">
        <f>C35*$F$2</f>
        <v>10</v>
      </c>
      <c r="F35" s="31">
        <v>5</v>
      </c>
      <c r="G35" s="50">
        <f>F35*C35</f>
        <v>10</v>
      </c>
      <c r="H35" s="39"/>
      <c r="I35" s="32">
        <f>$I$34/$E$34*E35</f>
        <v>1666.6666666666665</v>
      </c>
      <c r="J35" s="37"/>
      <c r="K35" s="37"/>
    </row>
    <row r="36" spans="1:11" s="35" customFormat="1" x14ac:dyDescent="0.25">
      <c r="A36" s="58" t="s">
        <v>71</v>
      </c>
      <c r="B36" s="110" t="s">
        <v>72</v>
      </c>
      <c r="C36" s="101">
        <v>1</v>
      </c>
      <c r="D36" s="64">
        <f>$C$34/(SUM($C$35:$C$38))*C36</f>
        <v>2.2222222222222223E-2</v>
      </c>
      <c r="E36" s="105">
        <f>C36*$F$2</f>
        <v>5</v>
      </c>
      <c r="F36" s="31">
        <v>5</v>
      </c>
      <c r="G36" s="50">
        <f>F36*C36</f>
        <v>5</v>
      </c>
      <c r="H36" s="39"/>
      <c r="I36" s="32">
        <f>$I$34/$E$34*E36</f>
        <v>833.33333333333326</v>
      </c>
      <c r="J36" s="37"/>
      <c r="K36" s="37"/>
    </row>
    <row r="37" spans="1:11" s="35" customFormat="1" ht="25.5" x14ac:dyDescent="0.25">
      <c r="A37" s="58" t="s">
        <v>73</v>
      </c>
      <c r="B37" s="110" t="s">
        <v>74</v>
      </c>
      <c r="C37" s="101">
        <v>5</v>
      </c>
      <c r="D37" s="64">
        <f>$C$34/(SUM($C$35:$C$38))*C37</f>
        <v>0.11111111111111112</v>
      </c>
      <c r="E37" s="105">
        <f t="shared" ref="E37:E38" si="11">C37*$F$2</f>
        <v>25</v>
      </c>
      <c r="F37" s="31">
        <v>5</v>
      </c>
      <c r="G37" s="50">
        <f t="shared" ref="G37:G38" si="12">F37*C37</f>
        <v>25</v>
      </c>
      <c r="H37" s="39"/>
      <c r="I37" s="32">
        <f t="shared" ref="I37:I38" si="13">$I$34/$E$34*E37</f>
        <v>4166.6666666666661</v>
      </c>
      <c r="J37" s="37"/>
      <c r="K37" s="37"/>
    </row>
    <row r="38" spans="1:11" s="35" customFormat="1" x14ac:dyDescent="0.25">
      <c r="A38" s="58" t="s">
        <v>75</v>
      </c>
      <c r="B38" s="110" t="s">
        <v>76</v>
      </c>
      <c r="C38" s="101">
        <v>1</v>
      </c>
      <c r="D38" s="64">
        <f>$C$34/(SUM($C$35:$C$38))*C38</f>
        <v>2.2222222222222223E-2</v>
      </c>
      <c r="E38" s="105">
        <f t="shared" si="11"/>
        <v>5</v>
      </c>
      <c r="F38" s="31">
        <v>5</v>
      </c>
      <c r="G38" s="50">
        <f t="shared" si="12"/>
        <v>5</v>
      </c>
      <c r="H38" s="39"/>
      <c r="I38" s="32">
        <f t="shared" si="13"/>
        <v>833.33333333333326</v>
      </c>
      <c r="J38" s="37"/>
      <c r="K38" s="37"/>
    </row>
    <row r="39" spans="1:11" ht="13.5" thickBot="1" x14ac:dyDescent="0.25">
      <c r="A39" s="45"/>
      <c r="B39" s="117"/>
      <c r="C39" s="118"/>
      <c r="D39" s="119"/>
      <c r="E39" s="120"/>
      <c r="F39" s="46"/>
      <c r="G39" s="47"/>
      <c r="H39" s="43"/>
      <c r="I39" s="44"/>
    </row>
    <row r="40" spans="1:11" x14ac:dyDescent="0.2">
      <c r="B40" s="121"/>
      <c r="C40" s="122"/>
      <c r="D40" s="123"/>
      <c r="E40" s="124"/>
    </row>
    <row r="41" spans="1:11" x14ac:dyDescent="0.2">
      <c r="B41" s="121"/>
      <c r="C41" s="122"/>
      <c r="D41" s="123"/>
      <c r="E41" s="124"/>
    </row>
    <row r="42" spans="1:11" x14ac:dyDescent="0.2">
      <c r="B42" s="121"/>
      <c r="C42" s="122"/>
      <c r="D42" s="123"/>
      <c r="E42" s="124"/>
    </row>
    <row r="43" spans="1:11" x14ac:dyDescent="0.2">
      <c r="B43" s="121"/>
      <c r="C43" s="122"/>
      <c r="D43" s="123"/>
      <c r="E43" s="124"/>
    </row>
  </sheetData>
  <sheetProtection algorithmName="SHA-512" hashValue="fDU1aqi/n3Nn3Wic70bdW54KfpRCFPP0nU57S7cCAY7wR3LS+j3l/qr4YkuAHTPZpZ+DaMqkTQ/4ayyJZtl8mg==" saltValue="gFkX+6Z4pkO9hmmGcQybR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6:F18 F28:F32 F21:F25 F11:F13 F35:F38" xr:uid="{00000000-0002-0000-0100-000000000000}">
      <formula1>$F$2:$F$7</formula1>
    </dataValidation>
    <dataValidation type="list" allowBlank="1" showInputMessage="1" showErrorMessage="1" sqref="C11:C13 C16:C18 C28:C32 C21:C25 C35:C38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6A4B59-7BB7-4A2B-B8A9-5931C8062C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72B730-17B3-4211-9DBD-518F55E85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Bolt, Dick</cp:lastModifiedBy>
  <cp:revision/>
  <dcterms:created xsi:type="dcterms:W3CDTF">2012-10-01T10:22:02Z</dcterms:created>
  <dcterms:modified xsi:type="dcterms:W3CDTF">2026-02-10T13:02:17Z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