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P:\PDC\Taken\DV\PDM_IKM\04.IV\0000 Aanbestedingen\2024\2024 WPKA\WERKPLEKAPP ADV\1.0 SLD\gepubliceerde stukken TN\rectificatie\"/>
    </mc:Choice>
  </mc:AlternateContent>
  <xr:revisionPtr revIDLastSave="0" documentId="13_ncr:1_{0586870E-D95C-4412-BA98-BBD2D034E495}" xr6:coauthVersionLast="47" xr6:coauthVersionMax="47" xr10:uidLastSave="{00000000-0000-0000-0000-000000000000}"/>
  <bookViews>
    <workbookView xWindow="30960" yWindow="825" windowWidth="17280" windowHeight="8880" tabRatio="700" firstSheet="1" activeTab="4" xr2:uid="{00000000-000D-0000-FFFF-FFFF00000000}"/>
  </bookViews>
  <sheets>
    <sheet name="Start" sheetId="22" r:id="rId1"/>
    <sheet name="PG vaste werkstation" sheetId="16" r:id="rId2"/>
    <sheet name="PG mobiele werkstat" sheetId="18" r:id="rId3"/>
    <sheet name="PG Beeldschermen" sheetId="19" r:id="rId4"/>
    <sheet name="PG Specials" sheetId="21" r:id="rId5"/>
    <sheet name="Totaalblad" sheetId="1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9" l="1"/>
  <c r="E52" i="19"/>
  <c r="F42" i="19"/>
  <c r="H42" i="19" s="1"/>
  <c r="E42" i="19"/>
  <c r="F33" i="19"/>
  <c r="E33" i="19"/>
  <c r="D57" i="19"/>
  <c r="D56" i="19"/>
  <c r="D55" i="19"/>
  <c r="D47" i="19"/>
  <c r="D46" i="19"/>
  <c r="D45" i="19"/>
  <c r="D38" i="19"/>
  <c r="D37" i="19"/>
  <c r="D36" i="19"/>
  <c r="F24" i="19"/>
  <c r="H24" i="19" s="1"/>
  <c r="H30" i="19" s="1"/>
  <c r="E24" i="19"/>
  <c r="D29" i="19"/>
  <c r="D28" i="19"/>
  <c r="D27" i="19"/>
  <c r="D54" i="18"/>
  <c r="D53" i="18"/>
  <c r="I49" i="18" s="1"/>
  <c r="D44" i="18"/>
  <c r="D43" i="18"/>
  <c r="D34" i="18"/>
  <c r="I28" i="18" s="1"/>
  <c r="D33" i="18"/>
  <c r="E50" i="18"/>
  <c r="E49" i="18"/>
  <c r="E48" i="18"/>
  <c r="E47" i="18"/>
  <c r="E40" i="18"/>
  <c r="E39" i="18"/>
  <c r="E38" i="18"/>
  <c r="E37" i="18"/>
  <c r="E29" i="18"/>
  <c r="E28" i="18"/>
  <c r="E27" i="18"/>
  <c r="E26" i="18"/>
  <c r="D61" i="16"/>
  <c r="D60" i="16"/>
  <c r="D49" i="16"/>
  <c r="D48" i="16"/>
  <c r="I41" i="16" s="1"/>
  <c r="D37" i="16"/>
  <c r="D36" i="16"/>
  <c r="E56" i="16"/>
  <c r="E55" i="16"/>
  <c r="E54" i="16"/>
  <c r="E53" i="16"/>
  <c r="E52" i="16"/>
  <c r="E44" i="16"/>
  <c r="E43" i="16"/>
  <c r="E42" i="16"/>
  <c r="E41" i="16"/>
  <c r="E40" i="16"/>
  <c r="E32" i="16"/>
  <c r="E31" i="16"/>
  <c r="E30" i="16"/>
  <c r="E29" i="16"/>
  <c r="E28" i="16"/>
  <c r="H15" i="19"/>
  <c r="I15" i="19"/>
  <c r="I21" i="19" s="1"/>
  <c r="I84" i="21"/>
  <c r="I52" i="19"/>
  <c r="I59" i="19" s="1"/>
  <c r="I42" i="19"/>
  <c r="I33" i="19"/>
  <c r="H33" i="19"/>
  <c r="I24" i="19"/>
  <c r="I30" i="19" s="1"/>
  <c r="G38" i="21"/>
  <c r="I38" i="21" s="1"/>
  <c r="G37" i="21"/>
  <c r="I37" i="21" s="1"/>
  <c r="G36" i="21"/>
  <c r="I36" i="21" s="1"/>
  <c r="E13" i="17"/>
  <c r="I53" i="16"/>
  <c r="I54" i="16"/>
  <c r="I55" i="16"/>
  <c r="I56" i="16"/>
  <c r="I52" i="16"/>
  <c r="I42" i="16"/>
  <c r="I17" i="16"/>
  <c r="I18" i="16"/>
  <c r="I19" i="16"/>
  <c r="I20" i="16"/>
  <c r="I16" i="16"/>
  <c r="I48" i="18"/>
  <c r="I50" i="18"/>
  <c r="I47" i="18"/>
  <c r="I27" i="18"/>
  <c r="H20" i="18"/>
  <c r="J20" i="18"/>
  <c r="I20" i="18"/>
  <c r="I17" i="18"/>
  <c r="I18" i="18"/>
  <c r="I19" i="18"/>
  <c r="I16" i="18"/>
  <c r="G82" i="21"/>
  <c r="G81" i="21"/>
  <c r="G80" i="21"/>
  <c r="G78" i="21"/>
  <c r="G77" i="21"/>
  <c r="G76" i="21"/>
  <c r="G75" i="21"/>
  <c r="G74" i="21"/>
  <c r="G73" i="21"/>
  <c r="G71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1" i="21"/>
  <c r="G50" i="21"/>
  <c r="G48" i="21"/>
  <c r="G47" i="21"/>
  <c r="G46" i="21"/>
  <c r="G44" i="21"/>
  <c r="G42" i="21"/>
  <c r="G41" i="21"/>
  <c r="I41" i="21" s="1"/>
  <c r="G24" i="21"/>
  <c r="G23" i="21"/>
  <c r="G22" i="21"/>
  <c r="G21" i="21"/>
  <c r="G20" i="21"/>
  <c r="G19" i="21"/>
  <c r="G28" i="21"/>
  <c r="G27" i="21"/>
  <c r="G26" i="21"/>
  <c r="G30" i="21"/>
  <c r="G34" i="21"/>
  <c r="G40" i="21"/>
  <c r="C24" i="17"/>
  <c r="C23" i="17"/>
  <c r="C22" i="17"/>
  <c r="C21" i="17"/>
  <c r="C20" i="17"/>
  <c r="C16" i="17"/>
  <c r="C15" i="17"/>
  <c r="C14" i="17"/>
  <c r="C13" i="17"/>
  <c r="C9" i="17"/>
  <c r="C8" i="17"/>
  <c r="C7" i="17"/>
  <c r="C6" i="17"/>
  <c r="C11" i="21"/>
  <c r="D1" i="17" s="1"/>
  <c r="C11" i="19"/>
  <c r="C12" i="18"/>
  <c r="F27" i="18"/>
  <c r="F38" i="18" s="1"/>
  <c r="F28" i="18"/>
  <c r="F39" i="18" s="1"/>
  <c r="F29" i="18"/>
  <c r="F40" i="18" s="1"/>
  <c r="F26" i="18"/>
  <c r="F37" i="18" s="1"/>
  <c r="H19" i="18"/>
  <c r="H18" i="18"/>
  <c r="H17" i="18"/>
  <c r="H16" i="18"/>
  <c r="F29" i="16"/>
  <c r="F41" i="16" s="1"/>
  <c r="F30" i="16"/>
  <c r="F42" i="16" s="1"/>
  <c r="F31" i="16"/>
  <c r="F43" i="16" s="1"/>
  <c r="F32" i="16"/>
  <c r="F44" i="16" s="1"/>
  <c r="F28" i="16"/>
  <c r="F40" i="16" s="1"/>
  <c r="H17" i="16"/>
  <c r="H18" i="16"/>
  <c r="H19" i="16"/>
  <c r="H20" i="16"/>
  <c r="H16" i="16"/>
  <c r="H52" i="19" l="1"/>
  <c r="H59" i="19" s="1"/>
  <c r="I51" i="18"/>
  <c r="I37" i="18"/>
  <c r="I38" i="18"/>
  <c r="I40" i="18"/>
  <c r="I39" i="18"/>
  <c r="I26" i="18"/>
  <c r="I30" i="18" s="1"/>
  <c r="I29" i="18"/>
  <c r="I40" i="16"/>
  <c r="I45" i="16" s="1"/>
  <c r="I44" i="16"/>
  <c r="I43" i="16"/>
  <c r="I30" i="16"/>
  <c r="I32" i="16"/>
  <c r="I31" i="16"/>
  <c r="I29" i="16"/>
  <c r="I28" i="16"/>
  <c r="I33" i="16" s="1"/>
  <c r="J15" i="19"/>
  <c r="J21" i="19" s="1"/>
  <c r="H21" i="19"/>
  <c r="J42" i="19"/>
  <c r="J33" i="19"/>
  <c r="J24" i="19"/>
  <c r="J30" i="19" s="1"/>
  <c r="J17" i="16"/>
  <c r="I21" i="16"/>
  <c r="J20" i="16"/>
  <c r="J19" i="16"/>
  <c r="J19" i="18"/>
  <c r="J18" i="18"/>
  <c r="J17" i="18"/>
  <c r="J16" i="18"/>
  <c r="J18" i="16"/>
  <c r="I57" i="16"/>
  <c r="J16" i="16"/>
  <c r="H28" i="16"/>
  <c r="F49" i="18"/>
  <c r="H49" i="18" s="1"/>
  <c r="J49" i="18" s="1"/>
  <c r="H39" i="18"/>
  <c r="H37" i="18"/>
  <c r="J37" i="18" s="1"/>
  <c r="F47" i="18"/>
  <c r="H47" i="18" s="1"/>
  <c r="J47" i="18" s="1"/>
  <c r="F48" i="18"/>
  <c r="H48" i="18" s="1"/>
  <c r="J48" i="18" s="1"/>
  <c r="H38" i="18"/>
  <c r="F50" i="18"/>
  <c r="H50" i="18" s="1"/>
  <c r="J50" i="18" s="1"/>
  <c r="H40" i="18"/>
  <c r="H29" i="18"/>
  <c r="H27" i="18"/>
  <c r="J27" i="18" s="1"/>
  <c r="H26" i="18"/>
  <c r="H28" i="18"/>
  <c r="J28" i="18" s="1"/>
  <c r="I39" i="19"/>
  <c r="I49" i="19"/>
  <c r="H21" i="16"/>
  <c r="H29" i="16"/>
  <c r="H30" i="16"/>
  <c r="J30" i="16" s="1"/>
  <c r="H31" i="16"/>
  <c r="H32" i="16"/>
  <c r="H40" i="16"/>
  <c r="F52" i="16"/>
  <c r="H52" i="16" s="1"/>
  <c r="J52" i="16" s="1"/>
  <c r="H44" i="16"/>
  <c r="F56" i="16"/>
  <c r="H56" i="16" s="1"/>
  <c r="J56" i="16" s="1"/>
  <c r="H43" i="16"/>
  <c r="J43" i="16" s="1"/>
  <c r="F55" i="16"/>
  <c r="H55" i="16" s="1"/>
  <c r="J55" i="16" s="1"/>
  <c r="H42" i="16"/>
  <c r="J42" i="16" s="1"/>
  <c r="F54" i="16"/>
  <c r="H54" i="16" s="1"/>
  <c r="J54" i="16" s="1"/>
  <c r="H41" i="16"/>
  <c r="J41" i="16" s="1"/>
  <c r="F53" i="16"/>
  <c r="H53" i="16" s="1"/>
  <c r="J53" i="16" s="1"/>
  <c r="J52" i="19" l="1"/>
  <c r="J59" i="19" s="1"/>
  <c r="I41" i="18"/>
  <c r="J39" i="18"/>
  <c r="J40" i="18"/>
  <c r="J38" i="18"/>
  <c r="J29" i="18"/>
  <c r="J26" i="18"/>
  <c r="J30" i="18" s="1"/>
  <c r="J51" i="18"/>
  <c r="J44" i="16"/>
  <c r="J40" i="16"/>
  <c r="J45" i="16" s="1"/>
  <c r="E8" i="17" s="1"/>
  <c r="J29" i="16"/>
  <c r="J32" i="16"/>
  <c r="J31" i="16"/>
  <c r="J28" i="16"/>
  <c r="J21" i="16"/>
  <c r="E6" i="17" s="1"/>
  <c r="J33" i="16"/>
  <c r="H33" i="16"/>
  <c r="J57" i="16"/>
  <c r="H30" i="18"/>
  <c r="H51" i="18"/>
  <c r="H41" i="18"/>
  <c r="E20" i="17"/>
  <c r="H57" i="16"/>
  <c r="H45" i="16"/>
  <c r="J41" i="18" l="1"/>
  <c r="E15" i="17" s="1"/>
  <c r="J56" i="18"/>
  <c r="F17" i="17" s="1"/>
  <c r="E14" i="17"/>
  <c r="G14" i="17" s="1"/>
  <c r="E7" i="17"/>
  <c r="J63" i="16"/>
  <c r="F10" i="17" s="1"/>
  <c r="E9" i="17"/>
  <c r="G9" i="17" s="1"/>
  <c r="E16" i="17"/>
  <c r="G16" i="17" s="1"/>
  <c r="E21" i="17"/>
  <c r="G6" i="17" l="1"/>
  <c r="G8" i="17"/>
  <c r="G7" i="17"/>
  <c r="G13" i="17"/>
  <c r="G15" i="17"/>
  <c r="J39" i="19"/>
  <c r="E22" i="17" s="1"/>
  <c r="H39" i="19"/>
  <c r="H49" i="19" l="1"/>
  <c r="J49" i="19"/>
  <c r="J62" i="19" s="1"/>
  <c r="I17" i="21"/>
  <c r="I19" i="21"/>
  <c r="I20" i="21"/>
  <c r="I21" i="21"/>
  <c r="I22" i="21"/>
  <c r="I23" i="21"/>
  <c r="I24" i="21"/>
  <c r="I26" i="21"/>
  <c r="I27" i="21"/>
  <c r="I28" i="21"/>
  <c r="I30" i="21"/>
  <c r="I32" i="21"/>
  <c r="I34" i="21"/>
  <c r="I40" i="21"/>
  <c r="I42" i="21"/>
  <c r="I44" i="21"/>
  <c r="I46" i="21"/>
  <c r="I47" i="21"/>
  <c r="I48" i="21"/>
  <c r="I50" i="21"/>
  <c r="I51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71" i="21"/>
  <c r="I73" i="21"/>
  <c r="I74" i="21"/>
  <c r="I75" i="21"/>
  <c r="I76" i="21"/>
  <c r="I77" i="21"/>
  <c r="I78" i="21"/>
  <c r="I80" i="21"/>
  <c r="I81" i="21"/>
  <c r="I82" i="21"/>
  <c r="I86" i="21" l="1"/>
  <c r="E23" i="17"/>
  <c r="E24" i="17"/>
  <c r="F27" i="17"/>
  <c r="G21" i="17" l="1"/>
  <c r="G23" i="17"/>
  <c r="G24" i="17"/>
  <c r="G22" i="17"/>
  <c r="G20" i="17"/>
  <c r="F25" i="17"/>
  <c r="F3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Scheeringa, Dick (D.B.)</author>
  </authors>
  <commentList>
    <comment ref="C15" authorId="0" shapeId="0" xr:uid="{362FABD6-6A50-43C2-BF42-65928B751B78}">
      <text>
        <r>
          <rPr>
            <b/>
            <sz val="9"/>
            <color indexed="81"/>
            <rFont val="Tahoma"/>
            <family val="2"/>
          </rPr>
          <t>Scheeringa, Dick (D.B.):</t>
        </r>
        <r>
          <rPr>
            <sz val="9"/>
            <color indexed="81"/>
            <rFont val="Tahoma"/>
            <family val="2"/>
          </rPr>
          <t xml:space="preserve">
Het Aangeboden type moet een nieuw type zijn dat maximaal een half jaar na introductie op de NL markt. </t>
        </r>
      </text>
    </comment>
    <comment ref="D15" authorId="0" shapeId="0" xr:uid="{E630A6E8-7AC0-46D2-882E-835B0C513492}">
      <text>
        <r>
          <rPr>
            <b/>
            <sz val="9"/>
            <color indexed="81"/>
            <rFont val="Tahoma"/>
            <charset val="1"/>
          </rPr>
          <t>Scheeringa, Dick (D.B.):</t>
        </r>
        <r>
          <rPr>
            <sz val="9"/>
            <color indexed="81"/>
            <rFont val="Tahoma"/>
            <charset val="1"/>
          </rPr>
          <t xml:space="preserve">
Deze prijzen zijn gelijk aan het bid van de Producent</t>
        </r>
      </text>
    </comment>
    <comment ref="E15" authorId="0" shapeId="0" xr:uid="{F511A204-8F1E-4EA2-A83C-3EFA91C964CA}">
      <text>
        <r>
          <rPr>
            <b/>
            <sz val="9"/>
            <color indexed="81"/>
            <rFont val="Tahoma"/>
            <family val="2"/>
          </rPr>
          <t>Scheeringa, Dick (D.B.):</t>
        </r>
        <r>
          <rPr>
            <sz val="9"/>
            <color indexed="81"/>
            <rFont val="Tahoma"/>
            <family val="2"/>
          </rPr>
          <t xml:space="preserve">
Een oud en gebruikt product wordt door de gecontracteerde partij ingenomen en afgevoerd. Hier kunt u het % van de restwaarde opgeven.</t>
        </r>
      </text>
    </comment>
    <comment ref="F15" authorId="0" shapeId="0" xr:uid="{DD7D05DD-D959-49F8-BC73-2EB4F2F63EE2}">
      <text>
        <r>
          <rPr>
            <b/>
            <sz val="9"/>
            <color indexed="81"/>
            <rFont val="Tahoma"/>
            <charset val="1"/>
          </rPr>
          <t>Scheeringa, Dick (D.B.):</t>
        </r>
        <r>
          <rPr>
            <sz val="9"/>
            <color indexed="81"/>
            <rFont val="Tahoma"/>
            <charset val="1"/>
          </rPr>
          <t xml:space="preserve">
Kosten dienstverlening en restwaardes per product zijn voor alle Producenten gelijk.
</t>
        </r>
      </text>
    </comment>
    <comment ref="D23" authorId="0" shapeId="0" xr:uid="{FA53A3AB-E88F-4059-B574-AA2417D6788E}">
      <text>
        <r>
          <rPr>
            <b/>
            <sz val="9"/>
            <color indexed="81"/>
            <rFont val="Tahoma"/>
            <family val="2"/>
          </rPr>
          <t>Scheeringa, Dick (D.B.):</t>
        </r>
        <r>
          <rPr>
            <sz val="9"/>
            <color indexed="81"/>
            <rFont val="Tahoma"/>
            <family val="2"/>
          </rPr>
          <t xml:space="preserve">
De opgegeven prijsdevaluatie is voor alle Producenten gelijk.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Scheeringa, Dick (D.B.)</author>
  </authors>
  <commentList>
    <comment ref="C15" authorId="0" shapeId="0" xr:uid="{AB83FD98-FB90-474C-8987-03F2AADBDC4F}">
      <text>
        <r>
          <rPr>
            <b/>
            <sz val="9"/>
            <color indexed="81"/>
            <rFont val="Tahoma"/>
            <family val="2"/>
          </rPr>
          <t>Scheeringa, Dick (D.B.):</t>
        </r>
        <r>
          <rPr>
            <sz val="9"/>
            <color indexed="81"/>
            <rFont val="Tahoma"/>
            <family val="2"/>
          </rPr>
          <t xml:space="preserve">
Het Aangeboden type moet een nieuw type zijn dat maximaal een half jaar na introductie op de NL markt. </t>
        </r>
      </text>
    </comment>
    <comment ref="D15" authorId="0" shapeId="0" xr:uid="{5554853A-5EE5-4614-A76E-887595BB2FAD}">
      <text>
        <r>
          <rPr>
            <b/>
            <sz val="9"/>
            <color indexed="81"/>
            <rFont val="Tahoma"/>
            <charset val="1"/>
          </rPr>
          <t>Scheeringa, Dick (D.B.):</t>
        </r>
        <r>
          <rPr>
            <sz val="9"/>
            <color indexed="81"/>
            <rFont val="Tahoma"/>
            <charset val="1"/>
          </rPr>
          <t xml:space="preserve">
Deze prijzen zijn gelijk aan het bid van de Producent</t>
        </r>
      </text>
    </comment>
    <comment ref="F15" authorId="0" shapeId="0" xr:uid="{BDB64DD4-3079-45EB-B5D6-0ADAF1A6854F}">
      <text>
        <r>
          <rPr>
            <b/>
            <sz val="9"/>
            <color indexed="81"/>
            <rFont val="Tahoma"/>
            <charset val="1"/>
          </rPr>
          <t>Scheeringa, Dick (D.B.):</t>
        </r>
        <r>
          <rPr>
            <sz val="9"/>
            <color indexed="81"/>
            <rFont val="Tahoma"/>
            <charset val="1"/>
          </rPr>
          <t xml:space="preserve">
Kosten alle dienstverlening per product voor alle Producenten gelijk.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Scheeringa, Dick (D.B.)</author>
  </authors>
  <commentList>
    <comment ref="G14" authorId="0" shapeId="0" xr:uid="{9B771992-217F-4485-9ABE-FDEE7F945052}">
      <text>
        <r>
          <rPr>
            <b/>
            <sz val="9"/>
            <color indexed="81"/>
            <rFont val="Tahoma"/>
            <charset val="1"/>
          </rPr>
          <t>Scheeringa, Dick (D.B.):</t>
        </r>
        <r>
          <rPr>
            <sz val="9"/>
            <color indexed="81"/>
            <rFont val="Tahoma"/>
            <charset val="1"/>
          </rPr>
          <t xml:space="preserve">
Kosten alle dienstverlening per product = 
gelijk (behalve pasjesprinters)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Scheeringa, Dick (D.B.)</author>
  </authors>
  <commentList>
    <comment ref="G7" authorId="0" shapeId="0" xr:uid="{49A9A008-5624-4633-8C4D-168266A33CC3}">
      <text>
        <r>
          <rPr>
            <b/>
            <sz val="9"/>
            <color indexed="81"/>
            <rFont val="Tahoma"/>
            <charset val="1"/>
          </rPr>
          <t>Scheeringa, Dick (D.B.):</t>
        </r>
        <r>
          <rPr>
            <sz val="9"/>
            <color indexed="81"/>
            <rFont val="Tahoma"/>
            <charset val="1"/>
          </rPr>
          <t xml:space="preserve">
Asus is de goedkoopste binnen deze produktgroep. Dus voor Producent asus wordt voor deze produktgroep een nok met de inschrijver afgesloten.</t>
        </r>
      </text>
    </comment>
    <comment ref="G16" authorId="0" shapeId="0" xr:uid="{00CBFE82-9A2D-4BB1-BE71-EA7B1B72B215}">
      <text>
        <r>
          <rPr>
            <b/>
            <sz val="9"/>
            <color indexed="81"/>
            <rFont val="Tahoma"/>
            <charset val="1"/>
          </rPr>
          <t>Scheeringa, Dick (D.B.):</t>
        </r>
        <r>
          <rPr>
            <sz val="9"/>
            <color indexed="81"/>
            <rFont val="Tahoma"/>
            <charset val="1"/>
          </rPr>
          <t xml:space="preserve">
idem alleen dan met HP</t>
        </r>
      </text>
    </comment>
    <comment ref="G23" authorId="0" shapeId="0" xr:uid="{6142FA6A-5D9D-4B24-A393-52D0394C6596}">
      <text>
        <r>
          <rPr>
            <b/>
            <sz val="9"/>
            <color indexed="81"/>
            <rFont val="Tahoma"/>
            <charset val="1"/>
          </rPr>
          <t>Scheeringa, Dick (D.B.):</t>
        </r>
        <r>
          <rPr>
            <sz val="9"/>
            <color indexed="81"/>
            <rFont val="Tahoma"/>
            <charset val="1"/>
          </rPr>
          <t xml:space="preserve">
idem met LG
</t>
        </r>
      </text>
    </comment>
    <comment ref="F30" authorId="0" shapeId="0" xr:uid="{5487E0FE-1115-453A-846F-E58F30209A0C}">
      <text>
        <r>
          <rPr>
            <b/>
            <sz val="9"/>
            <color indexed="81"/>
            <rFont val="Tahoma"/>
            <charset val="1"/>
          </rPr>
          <t>Scheeringa, Dick (D.B.):</t>
        </r>
        <r>
          <rPr>
            <sz val="9"/>
            <color indexed="81"/>
            <rFont val="Tahoma"/>
            <charset val="1"/>
          </rPr>
          <t xml:space="preserve">
De Inschrijver met de laagste totale inschrijfprijs komt in aanmerking voor gunning.</t>
        </r>
      </text>
    </comment>
  </commentList>
</comments>
</file>

<file path=xl/sharedStrings.xml><?xml version="1.0" encoding="utf-8"?>
<sst xmlns="http://schemas.openxmlformats.org/spreadsheetml/2006/main" count="466" uniqueCount="154">
  <si>
    <t>Invulinstructie:</t>
  </si>
  <si>
    <t>&lt;Naam&gt;</t>
  </si>
  <si>
    <t>TOTALEN</t>
  </si>
  <si>
    <t>Naam</t>
  </si>
  <si>
    <t>Aangeboden Product</t>
  </si>
  <si>
    <t>Totaal prijs</t>
  </si>
  <si>
    <t>Alle prijzen voor de Werkstations zijn inclusief voeding, muis, toetsenbord en aansluitkabels</t>
  </si>
  <si>
    <t>Aan de aantallen Werkstations in dit prijzenblad kunnen door Leverancier geen rechten worden ontleend</t>
  </si>
  <si>
    <t>Overige cellen in dit tabblad zijn cq zullen worden gevuld door de Politie of worden berekend.</t>
  </si>
  <si>
    <t>&lt;Naam, type&gt;</t>
  </si>
  <si>
    <t>Het invullen van negatieve waarden is niet toegestaan</t>
  </si>
  <si>
    <t>Politie</t>
  </si>
  <si>
    <t>EA Werkplekapparatuur</t>
  </si>
  <si>
    <t>Alle prijzen voor Mobiele Werkstations zijn inclusief voeding en aansluitkabels</t>
  </si>
  <si>
    <t>Mobiel Werkstation - volgens minimum eis 'Laptop 16 inch - performance'</t>
  </si>
  <si>
    <t>Mobiel Werkstation - volgens minimum eis 'Laptop 15 inch - standaard'</t>
  </si>
  <si>
    <t>Mobiel Werkstation - volgens minimum eis 'Laptop 13 inch - 2in1'</t>
  </si>
  <si>
    <t>Mobiel Werkstation - volgens minimum eis 'Laptop 13 inch - standaard'</t>
  </si>
  <si>
    <t>Overige cellen in dit tabblad zijn cq zullen worden gevuld door de Politie en/of worden berekend.</t>
  </si>
  <si>
    <t>Aan de aantallen Beeldschermen in dit prijzenblad kunnen door Leverancier geen rechten worden ontleend</t>
  </si>
  <si>
    <t>Alle prijzen voor de Beeldschermen zijn inclusief (instelbare) houder en aansluitkabels</t>
  </si>
  <si>
    <t>Beeldscherm - volgens minimum eisen 'Beeldscherm 34 inch - kromming van 3800R'</t>
  </si>
  <si>
    <t>Beeldscherm - volgens minimum eisen 'Beeldscherm 34 inch - kromming van 1900R'</t>
  </si>
  <si>
    <t>Beeldscherm - volgens minimum eisen 'Beeldscherm 27 inch'</t>
  </si>
  <si>
    <t>Totaal</t>
  </si>
  <si>
    <t>Aan de aantallen Producten in dit prijzenblad kunnen door Leverancier geen rechten worden ontleend</t>
  </si>
  <si>
    <t>&lt;Merk, productnaam / omschrijving, type&gt;</t>
  </si>
  <si>
    <t>Usb mulitcard reader</t>
  </si>
  <si>
    <t>2 Slots USB sigarettenaansteker</t>
  </si>
  <si>
    <t>Canon EOS 2000D</t>
  </si>
  <si>
    <t>OVERIG</t>
  </si>
  <si>
    <t>USB-C to USB-C 2 meter</t>
  </si>
  <si>
    <t>USB-C HUB 3 poort met ethernet</t>
  </si>
  <si>
    <t>USB-C to displayport adapter</t>
  </si>
  <si>
    <t>USB-C to HDMI adapter</t>
  </si>
  <si>
    <t>USB-C to Ethernet adapter</t>
  </si>
  <si>
    <t>Netwerkkabel grijs 2 meter</t>
  </si>
  <si>
    <t>KABELS/CONNECTORS</t>
  </si>
  <si>
    <t>Rugzak tbv laptop/notebook 13//15/17 inch</t>
  </si>
  <si>
    <t>TASSEN/ KOFFERS</t>
  </si>
  <si>
    <t>ACCESSOIRES</t>
  </si>
  <si>
    <t>Expand 40T</t>
  </si>
  <si>
    <t>Impact 860 ANC</t>
  </si>
  <si>
    <t>Impact 1061 ANC</t>
  </si>
  <si>
    <t>Impact 1060 ANC</t>
  </si>
  <si>
    <t>Spare Battery SDW 30, 60</t>
  </si>
  <si>
    <t>HZP SDW 30, 60</t>
  </si>
  <si>
    <t>CH 30 USB</t>
  </si>
  <si>
    <t>CH 30</t>
  </si>
  <si>
    <t>IMPACT SDW D1 USB</t>
  </si>
  <si>
    <t>SDW D1 Accessory pack</t>
  </si>
  <si>
    <t>Impact SDW 10 HS</t>
  </si>
  <si>
    <t>Impact SDW 30 HS</t>
  </si>
  <si>
    <t>Impact SDW 60 HS</t>
  </si>
  <si>
    <t>Impact 5031</t>
  </si>
  <si>
    <t>Impact 5061</t>
  </si>
  <si>
    <t>Impact 5036</t>
  </si>
  <si>
    <t>SPEAKERS/KOPTELEFOONS</t>
  </si>
  <si>
    <t>AR Hungary PRMc 135RPLB</t>
  </si>
  <si>
    <t xml:space="preserve">Thales gemalto documentreader </t>
  </si>
  <si>
    <t>PASPOORT SCANNER</t>
  </si>
  <si>
    <t>Jenetric LiveTouch Quattro</t>
  </si>
  <si>
    <t>IB Kojak</t>
  </si>
  <si>
    <t>Crossmatch Guardian</t>
  </si>
  <si>
    <t>VINGER SCANNER</t>
  </si>
  <si>
    <t>Canon ImageFORMULA DR-G2140 (High capacity)</t>
  </si>
  <si>
    <t>DOCUMENT SCANNER</t>
  </si>
  <si>
    <t>Fujitsu Beeldscanner FI-7600</t>
  </si>
  <si>
    <t>Epson Expression 12000XL Pro</t>
  </si>
  <si>
    <t>Epson Perfection V850 Photo</t>
  </si>
  <si>
    <t>FLATBED SCANNER</t>
  </si>
  <si>
    <t>HP Color LaserJet Pro MFP M283fdn</t>
  </si>
  <si>
    <t>MULTIFUNCTIONAL PRINTER (KLEUR)</t>
  </si>
  <si>
    <t>Fargo HDP 5000 CardPrinter</t>
  </si>
  <si>
    <t>PASJES PRINTER</t>
  </si>
  <si>
    <t>HP Officejet 200 Mobile Printer</t>
  </si>
  <si>
    <t>MOBIELE PRINTER</t>
  </si>
  <si>
    <t>Dymo LabelWriter 450 Duo</t>
  </si>
  <si>
    <t>Honeywell PM42</t>
  </si>
  <si>
    <t>Zebra ZD420 Thermo transfer 203 x 203DPI labelprinter</t>
  </si>
  <si>
    <t>BARCODE/LABEL PRINTER</t>
  </si>
  <si>
    <t>Draadloze muis zoals logitech M185</t>
  </si>
  <si>
    <t>Muis bedraad</t>
  </si>
  <si>
    <t>Contour Unimouse</t>
  </si>
  <si>
    <t>Rollermouse Free3</t>
  </si>
  <si>
    <t>MUIZEN</t>
  </si>
  <si>
    <t>iStorage DatAshur Pro USB3 256-bit 128GB</t>
  </si>
  <si>
    <t>USB GEHEUGEN</t>
  </si>
  <si>
    <t>RANDAPPARATUUR</t>
  </si>
  <si>
    <t>Aangeboden product</t>
  </si>
  <si>
    <t>Produktgroep Vaste Werkstations</t>
  </si>
  <si>
    <t>Inschrijver</t>
  </si>
  <si>
    <t>Dienstverlening</t>
  </si>
  <si>
    <t>Totaalprijs excl btw</t>
  </si>
  <si>
    <t>Aantal in 4 jr</t>
  </si>
  <si>
    <t>INSCHRIJFPRIJS</t>
  </si>
  <si>
    <t>TOTALE INSCHRIJFPRIJS</t>
  </si>
  <si>
    <t>Produktgroep Beeldschermen</t>
  </si>
  <si>
    <t>Produktgroep Mobiele Werkstations</t>
  </si>
  <si>
    <t>Beeldscherm - volgens minimum eisen 'Beeldscherm 24 inch' met dockingstation functionaliteit</t>
  </si>
  <si>
    <t>Produktgroep Specials</t>
  </si>
  <si>
    <t>Inschrijving:</t>
  </si>
  <si>
    <t>PG vaste werkstations</t>
  </si>
  <si>
    <t>prijs</t>
  </si>
  <si>
    <t>Inschrijfprijs</t>
  </si>
  <si>
    <t>rangorde</t>
  </si>
  <si>
    <t>PG mobiele werkstations</t>
  </si>
  <si>
    <t>PG beeldschermen</t>
  </si>
  <si>
    <t>PG specials</t>
  </si>
  <si>
    <t>Inschrijver:</t>
  </si>
  <si>
    <t>% restwaarde van inkoopprijs</t>
  </si>
  <si>
    <t>Prijs per stuk</t>
  </si>
  <si>
    <t>Prijzen zijn excl BTW</t>
  </si>
  <si>
    <t>Prijsdevaluatie</t>
  </si>
  <si>
    <t>devaluatie in % op de inkoopprijs</t>
  </si>
  <si>
    <t>prijsdevaluatie</t>
  </si>
  <si>
    <t>subtotaalprijs excl btw</t>
  </si>
  <si>
    <t>Totaalprijs excl BTW</t>
  </si>
  <si>
    <t>BEELDSCHERM</t>
  </si>
  <si>
    <t>gemiddelde</t>
  </si>
  <si>
    <t>Uren projectondersteuning</t>
  </si>
  <si>
    <t>PROJECT ONDERSTEUNING</t>
  </si>
  <si>
    <t>GEMIDDELDE INSCHRIJFPRIJS</t>
  </si>
  <si>
    <t>Vast Werkstation - volgens minimum eisen 'type A'</t>
  </si>
  <si>
    <t>Vast Werkstation - volgens minimum eisen 'type B'</t>
  </si>
  <si>
    <t>Vast Werkstation - volgens minimum eisen 'type C'</t>
  </si>
  <si>
    <t>Leverancier dient uitsluitend de geel gearceerd velden in te vullen.</t>
  </si>
  <si>
    <t>Vast Werkstation - volgens minimum eisen 'type D'</t>
  </si>
  <si>
    <t>Vast Werkstation - volgens minimum eisen 'type E'</t>
  </si>
  <si>
    <r>
      <t xml:space="preserve">Evoluent OpticalVertical Mouse 4 </t>
    </r>
    <r>
      <rPr>
        <b/>
        <sz val="11"/>
        <rFont val="Calibri"/>
        <family val="2"/>
      </rPr>
      <t>L</t>
    </r>
  </si>
  <si>
    <r>
      <t xml:space="preserve">Evoluent OpticalVertical Mouse 4 </t>
    </r>
    <r>
      <rPr>
        <b/>
        <sz val="11"/>
        <rFont val="Calibri"/>
        <family val="2"/>
      </rPr>
      <t>R</t>
    </r>
  </si>
  <si>
    <t xml:space="preserve">Prijsdevaluatie </t>
  </si>
  <si>
    <t>Inkoopprijs (Bid Producent)</t>
  </si>
  <si>
    <t>Omschrijving</t>
  </si>
  <si>
    <t>na 6 maanden na start nok</t>
  </si>
  <si>
    <t>na 12 maanden na start nok</t>
  </si>
  <si>
    <t>na 18 maanden na start nok</t>
  </si>
  <si>
    <t>Producent 1 -VW</t>
  </si>
  <si>
    <t>Producent 2-VW</t>
  </si>
  <si>
    <t>Producent 3-VW</t>
  </si>
  <si>
    <t>Producent 4-VW</t>
  </si>
  <si>
    <t>Producent 1 -MW</t>
  </si>
  <si>
    <t>Producent 2 -MW</t>
  </si>
  <si>
    <t>Producent 3 -MW</t>
  </si>
  <si>
    <t>Producent 4 -MW</t>
  </si>
  <si>
    <t>Producent 1 -BS</t>
  </si>
  <si>
    <t>Producent 2 -BS</t>
  </si>
  <si>
    <t>Producent 4 -BS</t>
  </si>
  <si>
    <t>Producent 5 -BS</t>
  </si>
  <si>
    <t>Producent 3 -BS</t>
  </si>
  <si>
    <t>Inschrijvingsfase aan geselecteerde gegadigden zal worden gevraagd.</t>
  </si>
  <si>
    <t>Het voorbeeld prijzenblad heeft als doel om uit te leggen hoe de gunningsmethode leidt tot een 'winnaar'.</t>
  </si>
  <si>
    <r>
      <t xml:space="preserve">Het voorbeeld prijzenblad heeft </t>
    </r>
    <r>
      <rPr>
        <u/>
        <sz val="11"/>
        <color rgb="FF000000"/>
        <rFont val="Calibri"/>
        <family val="2"/>
      </rPr>
      <t>niet</t>
    </r>
    <r>
      <rPr>
        <sz val="11"/>
        <color indexed="8"/>
        <rFont val="Calibri"/>
        <family val="2"/>
      </rPr>
      <t xml:space="preserve"> als doel om exact uit te leggen welke informatie in de </t>
    </r>
  </si>
  <si>
    <t>Tevens ook hoe de beoordeling leidt tot de 1e NOKS en latere NOKS.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</si>
</sst>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&quot;€&quot;\ #,##0.00"/>
    <numFmt numFmtId="166" formatCode="#,##0.00_-"/>
    <numFmt numFmtId="167" formatCode="_ * #,##0_ ;_ * \-#,##0_ ;_ * &quot;-&quot;??_ ;_ @_ "/>
  </numFmts>
  <fonts count="32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10"/>
      <name val="Calibri"/>
      <family val="2"/>
    </font>
    <font>
      <sz val="10"/>
      <color rgb="FF1F497D"/>
      <name val="Arial"/>
      <family val="2"/>
    </font>
    <font>
      <b/>
      <sz val="11"/>
      <color rgb="FFFF0000"/>
      <name val="Calibri"/>
      <family val="2"/>
    </font>
    <font>
      <sz val="10"/>
      <color indexed="8"/>
      <name val="Arial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</font>
    <font>
      <sz val="14"/>
      <color indexed="8"/>
      <name val="Calibri"/>
      <family val="2"/>
    </font>
    <font>
      <b/>
      <sz val="14"/>
      <color rgb="FFFF0000"/>
      <name val="Calibri"/>
      <family val="2"/>
    </font>
    <font>
      <b/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i/>
      <sz val="16"/>
      <color indexed="8"/>
      <name val="Calibri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u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72">
    <xf numFmtId="0" fontId="0" fillId="0" borderId="0" xfId="0"/>
    <xf numFmtId="0" fontId="3" fillId="0" borderId="0" xfId="0" applyFont="1" applyProtection="1"/>
    <xf numFmtId="0" fontId="0" fillId="0" borderId="0" xfId="0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3" fillId="0" borderId="0" xfId="0" applyFont="1" applyBorder="1" applyProtection="1"/>
    <xf numFmtId="0" fontId="3" fillId="0" borderId="4" xfId="0" applyFont="1" applyBorder="1" applyProtection="1"/>
    <xf numFmtId="0" fontId="7" fillId="0" borderId="1" xfId="0" applyFont="1" applyBorder="1"/>
    <xf numFmtId="0" fontId="1" fillId="0" borderId="0" xfId="0" applyFont="1" applyBorder="1"/>
    <xf numFmtId="0" fontId="8" fillId="0" borderId="0" xfId="0" applyFont="1" applyBorder="1"/>
    <xf numFmtId="49" fontId="2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14" xfId="0" applyBorder="1"/>
    <xf numFmtId="0" fontId="0" fillId="0" borderId="5" xfId="0" applyBorder="1"/>
    <xf numFmtId="0" fontId="2" fillId="0" borderId="0" xfId="0" applyFont="1"/>
    <xf numFmtId="49" fontId="2" fillId="0" borderId="1" xfId="0" applyNumberFormat="1" applyFont="1" applyBorder="1"/>
    <xf numFmtId="0" fontId="3" fillId="0" borderId="0" xfId="0" applyFont="1"/>
    <xf numFmtId="0" fontId="2" fillId="0" borderId="0" xfId="0" applyFont="1" applyAlignment="1">
      <alignment wrapText="1"/>
    </xf>
    <xf numFmtId="0" fontId="11" fillId="0" borderId="0" xfId="0" applyFont="1"/>
    <xf numFmtId="0" fontId="0" fillId="0" borderId="16" xfId="0" applyBorder="1"/>
    <xf numFmtId="44" fontId="0" fillId="0" borderId="16" xfId="0" applyNumberFormat="1" applyBorder="1"/>
    <xf numFmtId="44" fontId="0" fillId="5" borderId="16" xfId="4" applyFont="1" applyFill="1" applyBorder="1"/>
    <xf numFmtId="0" fontId="10" fillId="0" borderId="16" xfId="0" applyFont="1" applyBorder="1" applyAlignment="1">
      <alignment horizontal="right"/>
    </xf>
    <xf numFmtId="44" fontId="0" fillId="0" borderId="20" xfId="0" applyNumberFormat="1" applyBorder="1"/>
    <xf numFmtId="10" fontId="10" fillId="0" borderId="0" xfId="0" applyNumberFormat="1" applyFont="1" applyBorder="1"/>
    <xf numFmtId="49" fontId="2" fillId="0" borderId="21" xfId="0" applyNumberFormat="1" applyFont="1" applyBorder="1"/>
    <xf numFmtId="0" fontId="2" fillId="0" borderId="4" xfId="0" applyFont="1" applyBorder="1"/>
    <xf numFmtId="44" fontId="10" fillId="0" borderId="14" xfId="0" applyNumberFormat="1" applyFont="1" applyBorder="1"/>
    <xf numFmtId="49" fontId="2" fillId="0" borderId="21" xfId="0" applyNumberFormat="1" applyFont="1" applyBorder="1" applyAlignment="1">
      <alignment wrapText="1"/>
    </xf>
    <xf numFmtId="0" fontId="12" fillId="0" borderId="1" xfId="0" applyFont="1" applyBorder="1"/>
    <xf numFmtId="0" fontId="2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44" fontId="10" fillId="0" borderId="23" xfId="0" applyNumberFormat="1" applyFont="1" applyBorder="1"/>
    <xf numFmtId="167" fontId="0" fillId="0" borderId="16" xfId="3" applyNumberFormat="1" applyFont="1" applyBorder="1" applyAlignment="1">
      <alignment horizontal="center" vertical="center"/>
    </xf>
    <xf numFmtId="167" fontId="10" fillId="0" borderId="16" xfId="3" applyNumberFormat="1" applyFont="1" applyBorder="1" applyAlignment="1">
      <alignment horizontal="center" vertical="center"/>
    </xf>
    <xf numFmtId="0" fontId="0" fillId="0" borderId="15" xfId="0" applyBorder="1"/>
    <xf numFmtId="0" fontId="17" fillId="0" borderId="0" xfId="0" applyFont="1" applyBorder="1"/>
    <xf numFmtId="0" fontId="18" fillId="0" borderId="0" xfId="0" applyFont="1" applyBorder="1" applyAlignment="1">
      <alignment horizontal="right"/>
    </xf>
    <xf numFmtId="44" fontId="18" fillId="0" borderId="0" xfId="4" applyFont="1" applyBorder="1"/>
    <xf numFmtId="0" fontId="16" fillId="0" borderId="16" xfId="0" applyFont="1" applyBorder="1"/>
    <xf numFmtId="44" fontId="16" fillId="0" borderId="16" xfId="0" applyNumberFormat="1" applyFont="1" applyBorder="1"/>
    <xf numFmtId="0" fontId="0" fillId="6" borderId="16" xfId="0" applyFill="1" applyBorder="1"/>
    <xf numFmtId="0" fontId="0" fillId="7" borderId="16" xfId="0" applyFill="1" applyBorder="1"/>
    <xf numFmtId="0" fontId="0" fillId="7" borderId="19" xfId="0" applyFill="1" applyBorder="1"/>
    <xf numFmtId="0" fontId="0" fillId="7" borderId="23" xfId="0" applyFill="1" applyBorder="1"/>
    <xf numFmtId="0" fontId="0" fillId="8" borderId="19" xfId="0" applyFill="1" applyBorder="1"/>
    <xf numFmtId="0" fontId="0" fillId="8" borderId="23" xfId="0" applyFill="1" applyBorder="1"/>
    <xf numFmtId="0" fontId="0" fillId="9" borderId="16" xfId="0" applyFill="1" applyBorder="1"/>
    <xf numFmtId="0" fontId="16" fillId="9" borderId="16" xfId="0" applyFont="1" applyFill="1" applyBorder="1"/>
    <xf numFmtId="0" fontId="0" fillId="9" borderId="19" xfId="0" applyFill="1" applyBorder="1"/>
    <xf numFmtId="0" fontId="0" fillId="9" borderId="23" xfId="0" applyFill="1" applyBorder="1"/>
    <xf numFmtId="0" fontId="0" fillId="9" borderId="20" xfId="0" applyFill="1" applyBorder="1"/>
    <xf numFmtId="0" fontId="0" fillId="6" borderId="20" xfId="0" applyFill="1" applyBorder="1"/>
    <xf numFmtId="0" fontId="0" fillId="6" borderId="17" xfId="0" applyFill="1" applyBorder="1"/>
    <xf numFmtId="0" fontId="0" fillId="6" borderId="24" xfId="0" applyFill="1" applyBorder="1"/>
    <xf numFmtId="0" fontId="0" fillId="6" borderId="15" xfId="0" applyFill="1" applyBorder="1"/>
    <xf numFmtId="0" fontId="0" fillId="6" borderId="19" xfId="0" applyFill="1" applyBorder="1"/>
    <xf numFmtId="0" fontId="0" fillId="6" borderId="23" xfId="0" applyFill="1" applyBorder="1"/>
    <xf numFmtId="0" fontId="16" fillId="6" borderId="24" xfId="0" applyFont="1" applyFill="1" applyBorder="1"/>
    <xf numFmtId="0" fontId="16" fillId="0" borderId="19" xfId="0" applyFont="1" applyBorder="1"/>
    <xf numFmtId="44" fontId="16" fillId="0" borderId="20" xfId="0" applyNumberFormat="1" applyFont="1" applyBorder="1"/>
    <xf numFmtId="0" fontId="0" fillId="7" borderId="17" xfId="0" applyFill="1" applyBorder="1"/>
    <xf numFmtId="0" fontId="0" fillId="7" borderId="24" xfId="0" applyFill="1" applyBorder="1"/>
    <xf numFmtId="0" fontId="16" fillId="7" borderId="15" xfId="0" applyFont="1" applyFill="1" applyBorder="1"/>
    <xf numFmtId="0" fontId="0" fillId="8" borderId="20" xfId="0" applyFill="1" applyBorder="1"/>
    <xf numFmtId="0" fontId="0" fillId="7" borderId="15" xfId="0" applyFill="1" applyBorder="1"/>
    <xf numFmtId="0" fontId="0" fillId="7" borderId="10" xfId="0" applyFill="1" applyBorder="1"/>
    <xf numFmtId="0" fontId="0" fillId="9" borderId="24" xfId="0" applyFill="1" applyBorder="1"/>
    <xf numFmtId="0" fontId="16" fillId="9" borderId="24" xfId="0" applyFont="1" applyFill="1" applyBorder="1"/>
    <xf numFmtId="0" fontId="0" fillId="10" borderId="16" xfId="0" applyFill="1" applyBorder="1"/>
    <xf numFmtId="44" fontId="0" fillId="5" borderId="16" xfId="4" applyFont="1" applyFill="1" applyBorder="1" applyProtection="1"/>
    <xf numFmtId="49" fontId="2" fillId="0" borderId="0" xfId="0" applyNumberFormat="1" applyFont="1" applyBorder="1" applyProtection="1"/>
    <xf numFmtId="0" fontId="19" fillId="11" borderId="16" xfId="0" applyFont="1" applyFill="1" applyBorder="1"/>
    <xf numFmtId="0" fontId="2" fillId="0" borderId="0" xfId="0" applyFont="1" applyBorder="1" applyAlignment="1">
      <alignment wrapText="1"/>
    </xf>
    <xf numFmtId="0" fontId="10" fillId="0" borderId="27" xfId="0" applyFont="1" applyBorder="1" applyAlignment="1">
      <alignment horizontal="right"/>
    </xf>
    <xf numFmtId="44" fontId="10" fillId="0" borderId="28" xfId="0" applyNumberFormat="1" applyFont="1" applyBorder="1"/>
    <xf numFmtId="44" fontId="1" fillId="0" borderId="4" xfId="0" applyNumberFormat="1" applyFont="1" applyFill="1" applyBorder="1"/>
    <xf numFmtId="0" fontId="2" fillId="0" borderId="4" xfId="0" applyFont="1" applyBorder="1" applyAlignment="1">
      <alignment wrapText="1"/>
    </xf>
    <xf numFmtId="49" fontId="2" fillId="0" borderId="16" xfId="0" applyNumberFormat="1" applyFont="1" applyBorder="1"/>
    <xf numFmtId="0" fontId="19" fillId="11" borderId="21" xfId="0" applyFont="1" applyFill="1" applyBorder="1"/>
    <xf numFmtId="44" fontId="1" fillId="0" borderId="14" xfId="0" applyNumberFormat="1" applyFont="1" applyBorder="1"/>
    <xf numFmtId="44" fontId="1" fillId="0" borderId="14" xfId="0" applyNumberFormat="1" applyFont="1" applyFill="1" applyBorder="1"/>
    <xf numFmtId="0" fontId="2" fillId="0" borderId="0" xfId="0" applyFont="1" applyBorder="1" applyProtection="1"/>
    <xf numFmtId="49" fontId="2" fillId="0" borderId="16" xfId="0" applyNumberFormat="1" applyFont="1" applyBorder="1" applyProtection="1"/>
    <xf numFmtId="0" fontId="10" fillId="0" borderId="32" xfId="0" applyFont="1" applyBorder="1" applyAlignment="1" applyProtection="1">
      <alignment horizontal="right"/>
    </xf>
    <xf numFmtId="44" fontId="10" fillId="0" borderId="33" xfId="0" applyNumberFormat="1" applyFont="1" applyBorder="1" applyProtection="1"/>
    <xf numFmtId="0" fontId="2" fillId="0" borderId="26" xfId="0" applyFont="1" applyBorder="1"/>
    <xf numFmtId="49" fontId="2" fillId="0" borderId="17" xfId="0" applyNumberFormat="1" applyFont="1" applyBorder="1"/>
    <xf numFmtId="0" fontId="1" fillId="6" borderId="19" xfId="0" applyFont="1" applyFill="1" applyBorder="1"/>
    <xf numFmtId="0" fontId="1" fillId="6" borderId="18" xfId="0" applyFont="1" applyFill="1" applyBorder="1"/>
    <xf numFmtId="0" fontId="1" fillId="6" borderId="25" xfId="0" applyFont="1" applyFill="1" applyBorder="1"/>
    <xf numFmtId="0" fontId="1" fillId="7" borderId="19" xfId="0" applyFont="1" applyFill="1" applyBorder="1"/>
    <xf numFmtId="0" fontId="1" fillId="7" borderId="18" xfId="0" applyFont="1" applyFill="1" applyBorder="1"/>
    <xf numFmtId="0" fontId="1" fillId="7" borderId="25" xfId="0" applyFont="1" applyFill="1" applyBorder="1"/>
    <xf numFmtId="0" fontId="1" fillId="9" borderId="19" xfId="0" applyFont="1" applyFill="1" applyBorder="1"/>
    <xf numFmtId="0" fontId="1" fillId="9" borderId="18" xfId="0" applyFont="1" applyFill="1" applyBorder="1"/>
    <xf numFmtId="0" fontId="1" fillId="9" borderId="25" xfId="0" applyFont="1" applyFill="1" applyBorder="1"/>
    <xf numFmtId="0" fontId="1" fillId="10" borderId="19" xfId="0" applyFont="1" applyFill="1" applyBorder="1"/>
    <xf numFmtId="0" fontId="1" fillId="10" borderId="23" xfId="0" applyFont="1" applyFill="1" applyBorder="1"/>
    <xf numFmtId="167" fontId="16" fillId="0" borderId="16" xfId="3" applyNumberFormat="1" applyFont="1" applyBorder="1" applyAlignment="1">
      <alignment horizontal="center" vertical="center"/>
    </xf>
    <xf numFmtId="44" fontId="1" fillId="0" borderId="14" xfId="0" applyNumberFormat="1" applyFont="1" applyBorder="1" applyAlignment="1">
      <alignment vertical="center"/>
    </xf>
    <xf numFmtId="44" fontId="0" fillId="0" borderId="16" xfId="0" applyNumberFormat="1" applyFont="1" applyBorder="1"/>
    <xf numFmtId="0" fontId="0" fillId="0" borderId="16" xfId="0" applyFont="1" applyBorder="1" applyAlignment="1">
      <alignment horizontal="right"/>
    </xf>
    <xf numFmtId="0" fontId="0" fillId="0" borderId="2" xfId="0" applyFont="1" applyBorder="1"/>
    <xf numFmtId="0" fontId="0" fillId="0" borderId="3" xfId="0" applyFont="1" applyBorder="1"/>
    <xf numFmtId="0" fontId="0" fillId="0" borderId="9" xfId="0" applyFont="1" applyBorder="1"/>
    <xf numFmtId="0" fontId="22" fillId="0" borderId="1" xfId="0" applyFont="1" applyBorder="1" applyProtection="1"/>
    <xf numFmtId="0" fontId="22" fillId="0" borderId="0" xfId="0" applyFont="1" applyBorder="1" applyProtection="1"/>
    <xf numFmtId="0" fontId="0" fillId="0" borderId="0" xfId="0" applyFont="1" applyBorder="1" applyProtection="1"/>
    <xf numFmtId="0" fontId="0" fillId="0" borderId="4" xfId="0" applyFont="1" applyBorder="1" applyProtection="1"/>
    <xf numFmtId="0" fontId="0" fillId="0" borderId="0" xfId="0" applyFont="1" applyBorder="1"/>
    <xf numFmtId="0" fontId="0" fillId="0" borderId="4" xfId="0" applyFont="1" applyBorder="1"/>
    <xf numFmtId="0" fontId="0" fillId="0" borderId="1" xfId="0" applyFont="1" applyBorder="1" applyProtection="1"/>
    <xf numFmtId="0" fontId="23" fillId="2" borderId="31" xfId="0" applyFont="1" applyFill="1" applyBorder="1" applyProtection="1"/>
    <xf numFmtId="0" fontId="0" fillId="2" borderId="25" xfId="0" applyFont="1" applyFill="1" applyBorder="1" applyProtection="1"/>
    <xf numFmtId="0" fontId="0" fillId="2" borderId="1" xfId="0" applyFont="1" applyFill="1" applyBorder="1" applyProtection="1"/>
    <xf numFmtId="0" fontId="0" fillId="2" borderId="29" xfId="0" applyFont="1" applyFill="1" applyBorder="1" applyProtection="1"/>
    <xf numFmtId="0" fontId="0" fillId="2" borderId="12" xfId="0" applyFont="1" applyFill="1" applyBorder="1" applyProtection="1"/>
    <xf numFmtId="0" fontId="0" fillId="2" borderId="30" xfId="0" applyFont="1" applyFill="1" applyBorder="1" applyProtection="1"/>
    <xf numFmtId="0" fontId="0" fillId="0" borderId="1" xfId="0" quotePrefix="1" applyFont="1" applyFill="1" applyBorder="1" applyAlignment="1" applyProtection="1"/>
    <xf numFmtId="0" fontId="0" fillId="0" borderId="0" xfId="0" applyFont="1" applyFill="1" applyBorder="1"/>
    <xf numFmtId="0" fontId="0" fillId="0" borderId="4" xfId="0" applyFont="1" applyFill="1" applyBorder="1"/>
    <xf numFmtId="0" fontId="1" fillId="2" borderId="21" xfId="0" applyFont="1" applyFill="1" applyBorder="1" applyAlignment="1" applyProtection="1"/>
    <xf numFmtId="0" fontId="24" fillId="0" borderId="0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/>
    <xf numFmtId="0" fontId="0" fillId="0" borderId="0" xfId="0" applyFont="1" applyFill="1" applyBorder="1" applyProtection="1"/>
    <xf numFmtId="0" fontId="0" fillId="0" borderId="1" xfId="0" applyFont="1" applyBorder="1"/>
    <xf numFmtId="0" fontId="25" fillId="3" borderId="16" xfId="2" applyFont="1" applyFill="1" applyBorder="1" applyAlignment="1">
      <alignment vertical="center"/>
    </xf>
    <xf numFmtId="165" fontId="25" fillId="3" borderId="16" xfId="2" applyNumberFormat="1" applyFont="1" applyFill="1" applyBorder="1" applyAlignment="1">
      <alignment horizontal="center" vertical="center" wrapText="1"/>
    </xf>
    <xf numFmtId="165" fontId="25" fillId="3" borderId="16" xfId="2" applyNumberFormat="1" applyFont="1" applyFill="1" applyBorder="1" applyAlignment="1">
      <alignment horizontal="center" vertical="center"/>
    </xf>
    <xf numFmtId="165" fontId="25" fillId="3" borderId="14" xfId="2" applyNumberFormat="1" applyFont="1" applyFill="1" applyBorder="1" applyAlignment="1">
      <alignment horizontal="center" vertical="center" wrapText="1"/>
    </xf>
    <xf numFmtId="44" fontId="2" fillId="4" borderId="16" xfId="4" applyFont="1" applyFill="1" applyBorder="1" applyProtection="1">
      <protection locked="0"/>
    </xf>
    <xf numFmtId="3" fontId="2" fillId="0" borderId="16" xfId="0" applyNumberFormat="1" applyFont="1" applyBorder="1"/>
    <xf numFmtId="3" fontId="2" fillId="0" borderId="16" xfId="0" applyNumberFormat="1" applyFont="1" applyFill="1" applyBorder="1"/>
    <xf numFmtId="0" fontId="0" fillId="0" borderId="0" xfId="0" applyFont="1" applyBorder="1" applyAlignment="1">
      <alignment horizontal="right"/>
    </xf>
    <xf numFmtId="44" fontId="0" fillId="0" borderId="0" xfId="0" applyNumberFormat="1" applyFont="1" applyBorder="1"/>
    <xf numFmtId="0" fontId="0" fillId="0" borderId="21" xfId="0" applyFont="1" applyBorder="1"/>
    <xf numFmtId="0" fontId="0" fillId="0" borderId="21" xfId="0" applyFont="1" applyFill="1" applyBorder="1"/>
    <xf numFmtId="3" fontId="2" fillId="0" borderId="0" xfId="0" applyNumberFormat="1" applyFont="1" applyFill="1" applyBorder="1"/>
    <xf numFmtId="44" fontId="26" fillId="4" borderId="16" xfId="4" applyFont="1" applyFill="1" applyBorder="1" applyProtection="1">
      <protection locked="0"/>
    </xf>
    <xf numFmtId="0" fontId="0" fillId="0" borderId="26" xfId="0" applyFont="1" applyBorder="1"/>
    <xf numFmtId="49" fontId="0" fillId="0" borderId="1" xfId="0" applyNumberFormat="1" applyFont="1" applyBorder="1"/>
    <xf numFmtId="49" fontId="0" fillId="0" borderId="5" xfId="0" applyNumberFormat="1" applyFont="1" applyBorder="1"/>
    <xf numFmtId="0" fontId="0" fillId="0" borderId="6" xfId="0" applyFont="1" applyBorder="1"/>
    <xf numFmtId="0" fontId="0" fillId="0" borderId="7" xfId="0" applyFont="1" applyBorder="1"/>
    <xf numFmtId="0" fontId="22" fillId="0" borderId="1" xfId="0" applyFont="1" applyBorder="1"/>
    <xf numFmtId="0" fontId="22" fillId="0" borderId="0" xfId="0" applyFont="1" applyBorder="1"/>
    <xf numFmtId="0" fontId="23" fillId="2" borderId="31" xfId="0" applyFont="1" applyFill="1" applyBorder="1"/>
    <xf numFmtId="0" fontId="0" fillId="2" borderId="25" xfId="0" applyFont="1" applyFill="1" applyBorder="1"/>
    <xf numFmtId="0" fontId="0" fillId="2" borderId="1" xfId="0" applyFont="1" applyFill="1" applyBorder="1"/>
    <xf numFmtId="0" fontId="0" fillId="2" borderId="29" xfId="0" applyFont="1" applyFill="1" applyBorder="1"/>
    <xf numFmtId="0" fontId="0" fillId="2" borderId="12" xfId="0" applyFont="1" applyFill="1" applyBorder="1"/>
    <xf numFmtId="0" fontId="0" fillId="2" borderId="30" xfId="0" applyFont="1" applyFill="1" applyBorder="1"/>
    <xf numFmtId="0" fontId="0" fillId="0" borderId="1" xfId="0" quotePrefix="1" applyFont="1" applyBorder="1"/>
    <xf numFmtId="0" fontId="1" fillId="2" borderId="21" xfId="0" applyFont="1" applyFill="1" applyBorder="1"/>
    <xf numFmtId="0" fontId="0" fillId="5" borderId="16" xfId="0" applyFont="1" applyFill="1" applyBorder="1" applyProtection="1">
      <protection locked="0"/>
    </xf>
    <xf numFmtId="0" fontId="24" fillId="0" borderId="0" xfId="0" applyFont="1" applyBorder="1" applyAlignment="1">
      <alignment horizontal="center" vertical="center"/>
    </xf>
    <xf numFmtId="3" fontId="2" fillId="0" borderId="16" xfId="0" applyNumberFormat="1" applyFont="1" applyBorder="1" applyProtection="1"/>
    <xf numFmtId="44" fontId="0" fillId="0" borderId="16" xfId="0" applyNumberFormat="1" applyFont="1" applyBorder="1" applyProtection="1"/>
    <xf numFmtId="0" fontId="0" fillId="0" borderId="16" xfId="0" applyFont="1" applyBorder="1" applyAlignment="1" applyProtection="1">
      <alignment horizontal="right"/>
    </xf>
    <xf numFmtId="165" fontId="2" fillId="0" borderId="0" xfId="0" applyNumberFormat="1" applyFont="1" applyBorder="1" applyProtection="1"/>
    <xf numFmtId="165" fontId="25" fillId="3" borderId="16" xfId="2" applyNumberFormat="1" applyFont="1" applyFill="1" applyBorder="1" applyAlignment="1" applyProtection="1">
      <alignment horizontal="center" vertical="center"/>
    </xf>
    <xf numFmtId="165" fontId="25" fillId="3" borderId="14" xfId="2" applyNumberFormat="1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right"/>
    </xf>
    <xf numFmtId="44" fontId="0" fillId="0" borderId="0" xfId="0" applyNumberFormat="1" applyFont="1" applyBorder="1" applyProtection="1"/>
    <xf numFmtId="165" fontId="2" fillId="0" borderId="0" xfId="0" applyNumberFormat="1" applyFont="1" applyBorder="1"/>
    <xf numFmtId="49" fontId="0" fillId="0" borderId="0" xfId="0" applyNumberFormat="1" applyFont="1" applyBorder="1"/>
    <xf numFmtId="0" fontId="22" fillId="0" borderId="2" xfId="0" applyFont="1" applyBorder="1"/>
    <xf numFmtId="0" fontId="22" fillId="0" borderId="3" xfId="0" applyFont="1" applyBorder="1"/>
    <xf numFmtId="44" fontId="26" fillId="4" borderId="16" xfId="4" applyFont="1" applyFill="1" applyBorder="1" applyAlignment="1" applyProtection="1">
      <alignment vertical="center"/>
      <protection locked="0"/>
    </xf>
    <xf numFmtId="3" fontId="2" fillId="0" borderId="16" xfId="0" applyNumberFormat="1" applyFont="1" applyBorder="1" applyAlignment="1">
      <alignment vertical="center"/>
    </xf>
    <xf numFmtId="44" fontId="0" fillId="0" borderId="16" xfId="0" applyNumberFormat="1" applyFont="1" applyBorder="1" applyAlignment="1">
      <alignment vertical="center"/>
    </xf>
    <xf numFmtId="0" fontId="0" fillId="0" borderId="5" xfId="0" applyFont="1" applyBorder="1"/>
    <xf numFmtId="0" fontId="23" fillId="2" borderId="2" xfId="0" applyFont="1" applyFill="1" applyBorder="1"/>
    <xf numFmtId="0" fontId="0" fillId="2" borderId="9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7" xfId="0" applyFont="1" applyFill="1" applyBorder="1"/>
    <xf numFmtId="0" fontId="1" fillId="2" borderId="8" xfId="0" applyFont="1" applyFill="1" applyBorder="1"/>
    <xf numFmtId="0" fontId="0" fillId="5" borderId="8" xfId="0" applyFont="1" applyFill="1" applyBorder="1" applyProtection="1">
      <protection locked="0"/>
    </xf>
    <xf numFmtId="165" fontId="25" fillId="3" borderId="0" xfId="2" applyNumberFormat="1" applyFont="1" applyFill="1" applyBorder="1" applyAlignment="1">
      <alignment horizontal="center" vertical="center" wrapText="1"/>
    </xf>
    <xf numFmtId="165" fontId="25" fillId="3" borderId="0" xfId="2" applyNumberFormat="1" applyFont="1" applyFill="1" applyBorder="1" applyAlignment="1">
      <alignment horizontal="center" vertical="center"/>
    </xf>
    <xf numFmtId="165" fontId="25" fillId="3" borderId="4" xfId="2" applyNumberFormat="1" applyFont="1" applyFill="1" applyBorder="1" applyAlignment="1">
      <alignment horizontal="center" vertical="center"/>
    </xf>
    <xf numFmtId="164" fontId="2" fillId="0" borderId="0" xfId="2" applyNumberFormat="1" applyFont="1" applyBorder="1"/>
    <xf numFmtId="0" fontId="16" fillId="0" borderId="0" xfId="0" applyFont="1" applyBorder="1"/>
    <xf numFmtId="166" fontId="2" fillId="0" borderId="0" xfId="0" applyNumberFormat="1" applyFont="1" applyBorder="1"/>
    <xf numFmtId="3" fontId="2" fillId="0" borderId="0" xfId="0" applyNumberFormat="1" applyFont="1" applyBorder="1"/>
    <xf numFmtId="44" fontId="2" fillId="0" borderId="0" xfId="0" applyNumberFormat="1" applyFont="1" applyBorder="1"/>
    <xf numFmtId="0" fontId="0" fillId="0" borderId="23" xfId="0" applyFont="1" applyBorder="1"/>
    <xf numFmtId="3" fontId="2" fillId="0" borderId="20" xfId="0" applyNumberFormat="1" applyFont="1" applyBorder="1" applyProtection="1"/>
    <xf numFmtId="44" fontId="0" fillId="0" borderId="14" xfId="0" applyNumberFormat="1" applyFont="1" applyBorder="1" applyProtection="1"/>
    <xf numFmtId="3" fontId="16" fillId="0" borderId="0" xfId="0" applyNumberFormat="1" applyFont="1" applyBorder="1" applyProtection="1"/>
    <xf numFmtId="0" fontId="0" fillId="0" borderId="20" xfId="0" applyFont="1" applyBorder="1"/>
    <xf numFmtId="44" fontId="2" fillId="5" borderId="16" xfId="0" applyNumberFormat="1" applyFont="1" applyFill="1" applyBorder="1" applyProtection="1"/>
    <xf numFmtId="44" fontId="2" fillId="0" borderId="0" xfId="0" applyNumberFormat="1" applyFont="1" applyBorder="1" applyProtection="1"/>
    <xf numFmtId="0" fontId="2" fillId="0" borderId="20" xfId="0" applyFont="1" applyBorder="1" applyAlignment="1">
      <alignment wrapText="1"/>
    </xf>
    <xf numFmtId="3" fontId="2" fillId="5" borderId="0" xfId="0" applyNumberFormat="1" applyFont="1" applyFill="1" applyBorder="1" applyProtection="1"/>
    <xf numFmtId="3" fontId="2" fillId="5" borderId="16" xfId="0" applyNumberFormat="1" applyFont="1" applyFill="1" applyBorder="1" applyProtection="1"/>
    <xf numFmtId="0" fontId="29" fillId="0" borderId="4" xfId="0" applyFont="1" applyBorder="1" applyProtection="1"/>
    <xf numFmtId="0" fontId="1" fillId="0" borderId="1" xfId="0" applyFont="1" applyBorder="1"/>
    <xf numFmtId="3" fontId="16" fillId="0" borderId="0" xfId="0" applyNumberFormat="1" applyFont="1" applyBorder="1"/>
    <xf numFmtId="44" fontId="0" fillId="0" borderId="14" xfId="0" applyNumberFormat="1" applyFont="1" applyBorder="1"/>
    <xf numFmtId="0" fontId="29" fillId="0" borderId="4" xfId="0" applyFont="1" applyBorder="1"/>
    <xf numFmtId="0" fontId="2" fillId="0" borderId="16" xfId="0" applyFont="1" applyBorder="1"/>
    <xf numFmtId="0" fontId="2" fillId="0" borderId="16" xfId="0" applyFont="1" applyBorder="1" applyAlignment="1">
      <alignment wrapText="1"/>
    </xf>
    <xf numFmtId="44" fontId="2" fillId="5" borderId="18" xfId="0" applyNumberFormat="1" applyFont="1" applyFill="1" applyBorder="1" applyProtection="1"/>
    <xf numFmtId="0" fontId="2" fillId="0" borderId="18" xfId="0" applyFont="1" applyBorder="1"/>
    <xf numFmtId="44" fontId="0" fillId="0" borderId="35" xfId="0" applyNumberFormat="1" applyFont="1" applyBorder="1"/>
    <xf numFmtId="0" fontId="0" fillId="0" borderId="12" xfId="0" applyFont="1" applyBorder="1"/>
    <xf numFmtId="0" fontId="2" fillId="0" borderId="23" xfId="0" applyFont="1" applyBorder="1" applyAlignment="1">
      <alignment wrapText="1"/>
    </xf>
    <xf numFmtId="167" fontId="2" fillId="0" borderId="23" xfId="3" applyNumberFormat="1" applyFont="1" applyBorder="1"/>
    <xf numFmtId="44" fontId="0" fillId="0" borderId="34" xfId="0" applyNumberFormat="1" applyFont="1" applyBorder="1"/>
    <xf numFmtId="167" fontId="2" fillId="0" borderId="0" xfId="3" applyNumberFormat="1" applyFont="1" applyBorder="1"/>
    <xf numFmtId="44" fontId="0" fillId="0" borderId="4" xfId="0" applyNumberFormat="1" applyFont="1" applyBorder="1"/>
    <xf numFmtId="0" fontId="28" fillId="2" borderId="13" xfId="0" applyFont="1" applyFill="1" applyBorder="1"/>
    <xf numFmtId="0" fontId="2" fillId="2" borderId="11" xfId="0" applyFont="1" applyFill="1" applyBorder="1"/>
    <xf numFmtId="164" fontId="2" fillId="2" borderId="11" xfId="0" applyNumberFormat="1" applyFont="1" applyFill="1" applyBorder="1"/>
    <xf numFmtId="3" fontId="2" fillId="2" borderId="11" xfId="0" applyNumberFormat="1" applyFont="1" applyFill="1" applyBorder="1"/>
    <xf numFmtId="3" fontId="2" fillId="2" borderId="22" xfId="0" applyNumberFormat="1" applyFont="1" applyFill="1" applyBorder="1"/>
    <xf numFmtId="0" fontId="27" fillId="3" borderId="12" xfId="2" applyFont="1" applyFill="1" applyBorder="1" applyAlignment="1">
      <alignment vertical="center"/>
    </xf>
    <xf numFmtId="0" fontId="27" fillId="3" borderId="10" xfId="2" applyFont="1" applyFill="1" applyBorder="1" applyAlignment="1">
      <alignment vertical="center"/>
    </xf>
    <xf numFmtId="0" fontId="1" fillId="0" borderId="21" xfId="0" applyFont="1" applyBorder="1"/>
    <xf numFmtId="0" fontId="0" fillId="0" borderId="36" xfId="0" applyFont="1" applyBorder="1" applyAlignment="1">
      <alignment horizontal="right"/>
    </xf>
    <xf numFmtId="0" fontId="0" fillId="0" borderId="37" xfId="0" applyFont="1" applyBorder="1" applyAlignment="1">
      <alignment horizontal="right"/>
    </xf>
    <xf numFmtId="0" fontId="0" fillId="0" borderId="38" xfId="0" applyFont="1" applyBorder="1"/>
    <xf numFmtId="0" fontId="0" fillId="0" borderId="37" xfId="0" applyFont="1" applyBorder="1"/>
    <xf numFmtId="0" fontId="0" fillId="0" borderId="38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6" fillId="0" borderId="38" xfId="0" applyFont="1" applyBorder="1"/>
    <xf numFmtId="0" fontId="0" fillId="0" borderId="31" xfId="0" applyFont="1" applyBorder="1"/>
    <xf numFmtId="9" fontId="0" fillId="5" borderId="16" xfId="5" applyFont="1" applyFill="1" applyBorder="1" applyProtection="1">
      <protection locked="0"/>
    </xf>
    <xf numFmtId="9" fontId="0" fillId="5" borderId="16" xfId="5" applyFont="1" applyFill="1" applyBorder="1" applyProtection="1"/>
    <xf numFmtId="9" fontId="0" fillId="5" borderId="16" xfId="5" applyFont="1" applyFill="1" applyBorder="1" applyAlignment="1" applyProtection="1">
      <alignment horizontal="left"/>
    </xf>
    <xf numFmtId="9" fontId="0" fillId="5" borderId="16" xfId="5" applyFont="1" applyFill="1" applyBorder="1" applyAlignment="1">
      <alignment horizontal="left"/>
    </xf>
    <xf numFmtId="0" fontId="0" fillId="9" borderId="17" xfId="0" applyFill="1" applyBorder="1"/>
    <xf numFmtId="0" fontId="0" fillId="9" borderId="15" xfId="0" applyFill="1" applyBorder="1"/>
    <xf numFmtId="9" fontId="0" fillId="12" borderId="16" xfId="5" applyFont="1" applyFill="1" applyBorder="1" applyProtection="1">
      <protection locked="0"/>
    </xf>
    <xf numFmtId="44" fontId="0" fillId="12" borderId="16" xfId="4" applyFont="1" applyFill="1" applyBorder="1" applyProtection="1">
      <protection locked="0"/>
    </xf>
    <xf numFmtId="9" fontId="0" fillId="12" borderId="16" xfId="5" applyFont="1" applyFill="1" applyBorder="1" applyAlignment="1" applyProtection="1">
      <alignment horizontal="left"/>
      <protection locked="0"/>
    </xf>
    <xf numFmtId="9" fontId="0" fillId="12" borderId="16" xfId="5" applyFont="1" applyFill="1" applyBorder="1" applyAlignment="1">
      <alignment horizontal="left"/>
    </xf>
    <xf numFmtId="9" fontId="0" fillId="12" borderId="16" xfId="5" applyFont="1" applyFill="1" applyBorder="1" applyAlignment="1" applyProtection="1">
      <alignment vertical="center"/>
      <protection locked="0"/>
    </xf>
    <xf numFmtId="44" fontId="0" fillId="12" borderId="16" xfId="4" applyFont="1" applyFill="1" applyBorder="1" applyAlignment="1">
      <alignment vertical="center"/>
    </xf>
    <xf numFmtId="44" fontId="2" fillId="12" borderId="16" xfId="4" applyFont="1" applyFill="1" applyBorder="1" applyProtection="1">
      <protection locked="0"/>
    </xf>
    <xf numFmtId="9" fontId="2" fillId="12" borderId="16" xfId="5" applyFont="1" applyFill="1" applyBorder="1" applyProtection="1">
      <protection locked="0"/>
    </xf>
    <xf numFmtId="44" fontId="2" fillId="12" borderId="16" xfId="0" applyNumberFormat="1" applyFont="1" applyFill="1" applyBorder="1" applyProtection="1">
      <protection locked="0"/>
    </xf>
    <xf numFmtId="49" fontId="2" fillId="12" borderId="16" xfId="0" applyNumberFormat="1" applyFont="1" applyFill="1" applyBorder="1" applyProtection="1">
      <protection locked="0"/>
    </xf>
    <xf numFmtId="49" fontId="2" fillId="12" borderId="19" xfId="0" applyNumberFormat="1" applyFont="1" applyFill="1" applyBorder="1" applyProtection="1">
      <protection locked="0"/>
    </xf>
    <xf numFmtId="0" fontId="0" fillId="12" borderId="16" xfId="0" applyFont="1" applyFill="1" applyBorder="1" applyProtection="1">
      <protection locked="0"/>
    </xf>
    <xf numFmtId="49" fontId="2" fillId="12" borderId="16" xfId="0" applyNumberFormat="1" applyFont="1" applyFill="1" applyBorder="1" applyAlignment="1" applyProtection="1">
      <alignment vertical="center"/>
      <protection locked="0"/>
    </xf>
    <xf numFmtId="49" fontId="2" fillId="12" borderId="16" xfId="0" applyNumberFormat="1" applyFont="1" applyFill="1" applyBorder="1" applyAlignment="1" applyProtection="1">
      <alignment vertical="top"/>
      <protection locked="0"/>
    </xf>
    <xf numFmtId="0" fontId="30" fillId="4" borderId="21" xfId="2" applyFont="1" applyFill="1" applyBorder="1" applyAlignment="1">
      <alignment vertical="center"/>
    </xf>
    <xf numFmtId="0" fontId="0" fillId="13" borderId="2" xfId="0" applyFill="1" applyBorder="1"/>
    <xf numFmtId="0" fontId="0" fillId="13" borderId="3" xfId="0" applyFill="1" applyBorder="1"/>
    <xf numFmtId="0" fontId="0" fillId="13" borderId="9" xfId="0" applyFill="1" applyBorder="1"/>
    <xf numFmtId="0" fontId="0" fillId="13" borderId="1" xfId="0" applyFill="1" applyBorder="1"/>
    <xf numFmtId="0" fontId="0" fillId="13" borderId="0" xfId="0" applyFill="1" applyBorder="1"/>
    <xf numFmtId="0" fontId="0" fillId="13" borderId="4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7" xfId="0" applyFill="1" applyBorder="1"/>
    <xf numFmtId="0" fontId="0" fillId="0" borderId="19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0" xfId="0" applyBorder="1" applyAlignment="1">
      <alignment horizontal="left"/>
    </xf>
  </cellXfs>
  <cellStyles count="6">
    <cellStyle name="Komma" xfId="3" builtinId="3"/>
    <cellStyle name="Procent" xfId="5" builtinId="5"/>
    <cellStyle name="Standaard" xfId="0" builtinId="0"/>
    <cellStyle name="Standaard 2" xfId="1" xr:uid="{00000000-0005-0000-0000-000001000000}"/>
    <cellStyle name="Standaard 2_7_20140704 Bijlage F Prijzenblad EAWP v062" xfId="2" xr:uid="{00000000-0005-0000-0000-000002000000}"/>
    <cellStyle name="Valuta" xfId="4" builtinId="4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07A20-9CD2-494E-8DDE-04F80A3BA525}">
  <dimension ref="A1:K8"/>
  <sheetViews>
    <sheetView workbookViewId="0">
      <selection activeCell="K25" sqref="K25"/>
    </sheetView>
  </sheetViews>
  <sheetFormatPr defaultRowHeight="14.4" x14ac:dyDescent="0.3"/>
  <cols>
    <col min="11" max="11" width="16" customWidth="1"/>
  </cols>
  <sheetData>
    <row r="1" spans="1:11" x14ac:dyDescent="0.3">
      <c r="A1" s="260"/>
      <c r="B1" s="261"/>
      <c r="C1" s="261"/>
      <c r="D1" s="261"/>
      <c r="E1" s="261"/>
      <c r="F1" s="261"/>
      <c r="G1" s="261"/>
      <c r="H1" s="261"/>
      <c r="I1" s="261"/>
      <c r="J1" s="261"/>
      <c r="K1" s="262"/>
    </row>
    <row r="2" spans="1:11" x14ac:dyDescent="0.3">
      <c r="A2" s="263"/>
      <c r="B2" s="264" t="s">
        <v>151</v>
      </c>
      <c r="C2" s="264"/>
      <c r="D2" s="264"/>
      <c r="E2" s="264"/>
      <c r="F2" s="264"/>
      <c r="G2" s="264"/>
      <c r="H2" s="264"/>
      <c r="I2" s="264"/>
      <c r="J2" s="264"/>
      <c r="K2" s="265"/>
    </row>
    <row r="3" spans="1:11" x14ac:dyDescent="0.3">
      <c r="A3" s="263"/>
      <c r="B3" s="264" t="s">
        <v>153</v>
      </c>
      <c r="C3" s="264"/>
      <c r="D3" s="264"/>
      <c r="E3" s="264"/>
      <c r="F3" s="264"/>
      <c r="G3" s="264"/>
      <c r="H3" s="264"/>
      <c r="I3" s="264"/>
      <c r="J3" s="264"/>
      <c r="K3" s="265"/>
    </row>
    <row r="4" spans="1:11" ht="15" thickBot="1" x14ac:dyDescent="0.35">
      <c r="A4" s="266"/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1" x14ac:dyDescent="0.3">
      <c r="A5" s="260"/>
      <c r="B5" s="261"/>
      <c r="C5" s="261"/>
      <c r="D5" s="261"/>
      <c r="E5" s="261"/>
      <c r="F5" s="261"/>
      <c r="G5" s="261"/>
      <c r="H5" s="261"/>
      <c r="I5" s="261"/>
      <c r="J5" s="261"/>
      <c r="K5" s="262"/>
    </row>
    <row r="6" spans="1:11" x14ac:dyDescent="0.3">
      <c r="A6" s="263"/>
      <c r="B6" s="264" t="s">
        <v>152</v>
      </c>
      <c r="C6" s="264"/>
      <c r="D6" s="264"/>
      <c r="E6" s="264"/>
      <c r="F6" s="264"/>
      <c r="G6" s="264"/>
      <c r="H6" s="264"/>
      <c r="I6" s="264"/>
      <c r="J6" s="264"/>
      <c r="K6" s="265"/>
    </row>
    <row r="7" spans="1:11" x14ac:dyDescent="0.3">
      <c r="A7" s="263"/>
      <c r="B7" s="264" t="s">
        <v>150</v>
      </c>
      <c r="C7" s="264"/>
      <c r="D7" s="264"/>
      <c r="E7" s="264"/>
      <c r="F7" s="264"/>
      <c r="G7" s="264"/>
      <c r="H7" s="264"/>
      <c r="I7" s="264"/>
      <c r="J7" s="264"/>
      <c r="K7" s="265"/>
    </row>
    <row r="8" spans="1:11" ht="15" thickBot="1" x14ac:dyDescent="0.35">
      <c r="A8" s="266"/>
      <c r="B8" s="267"/>
      <c r="C8" s="267"/>
      <c r="D8" s="267"/>
      <c r="E8" s="267"/>
      <c r="F8" s="267"/>
      <c r="G8" s="267"/>
      <c r="H8" s="267"/>
      <c r="I8" s="267"/>
      <c r="J8" s="267"/>
      <c r="K8" s="2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tabColor rgb="FFFFC000"/>
    <pageSetUpPr fitToPage="1"/>
  </sheetPr>
  <dimension ref="A1:O105"/>
  <sheetViews>
    <sheetView topLeftCell="A45" zoomScaleNormal="100" zoomScaleSheetLayoutView="100" workbookViewId="0">
      <selection activeCell="I35" sqref="I35"/>
    </sheetView>
  </sheetViews>
  <sheetFormatPr defaultColWidth="0" defaultRowHeight="14.4" zeroHeight="1" x14ac:dyDescent="0.3"/>
  <cols>
    <col min="1" max="1" width="2.33203125" customWidth="1"/>
    <col min="2" max="2" width="47.5546875" customWidth="1"/>
    <col min="3" max="3" width="36.33203125" customWidth="1"/>
    <col min="4" max="4" width="29.88671875" customWidth="1"/>
    <col min="5" max="5" width="18" customWidth="1"/>
    <col min="6" max="6" width="15.88671875" customWidth="1"/>
    <col min="7" max="7" width="14.44140625" customWidth="1"/>
    <col min="8" max="8" width="19.44140625" customWidth="1"/>
    <col min="9" max="13" width="15.88671875" customWidth="1"/>
    <col min="14" max="14" width="15.6640625" customWidth="1"/>
    <col min="15" max="15" width="21.33203125" customWidth="1"/>
  </cols>
  <sheetData>
    <row r="1" spans="1:15" ht="6" customHeight="1" thickBot="1" x14ac:dyDescent="0.35"/>
    <row r="2" spans="1:15" s="9" customFormat="1" x14ac:dyDescent="0.3">
      <c r="A2"/>
      <c r="B2" s="112"/>
      <c r="C2" s="113"/>
      <c r="D2" s="113"/>
      <c r="E2" s="113"/>
      <c r="F2" s="113"/>
      <c r="G2" s="113"/>
      <c r="H2" s="113"/>
      <c r="I2" s="113"/>
      <c r="J2" s="114"/>
    </row>
    <row r="3" spans="1:15" s="1" customFormat="1" ht="23.4" x14ac:dyDescent="0.45">
      <c r="B3" s="115" t="s">
        <v>11</v>
      </c>
      <c r="C3" s="116" t="s">
        <v>12</v>
      </c>
      <c r="D3" s="117"/>
      <c r="E3" s="117"/>
      <c r="F3" s="117"/>
      <c r="G3" s="117"/>
      <c r="H3" s="117"/>
      <c r="I3" s="117"/>
      <c r="J3" s="118"/>
      <c r="K3" s="11"/>
      <c r="L3" s="11"/>
      <c r="M3" s="11"/>
      <c r="N3" s="11"/>
      <c r="O3" s="12"/>
    </row>
    <row r="4" spans="1:15" ht="18" x14ac:dyDescent="0.35">
      <c r="B4" s="13" t="s">
        <v>90</v>
      </c>
      <c r="C4" s="119"/>
      <c r="D4" s="14"/>
      <c r="E4" s="119"/>
      <c r="F4" s="119"/>
      <c r="G4" s="119"/>
      <c r="H4" s="119"/>
      <c r="I4" s="119"/>
      <c r="J4" s="120"/>
      <c r="K4" s="9"/>
      <c r="L4" s="9"/>
      <c r="M4" s="9"/>
      <c r="N4" s="9"/>
      <c r="O4" s="10"/>
    </row>
    <row r="5" spans="1:15" ht="18" x14ac:dyDescent="0.35">
      <c r="B5" s="13"/>
      <c r="C5" s="119"/>
      <c r="D5" s="14"/>
      <c r="E5" s="119"/>
      <c r="F5" s="119"/>
      <c r="G5" s="119"/>
      <c r="H5" s="119"/>
      <c r="I5" s="119"/>
      <c r="J5" s="120"/>
      <c r="K5" s="9"/>
      <c r="L5" s="9"/>
      <c r="M5" s="9"/>
      <c r="N5" s="9"/>
      <c r="O5" s="10"/>
    </row>
    <row r="6" spans="1:15" x14ac:dyDescent="0.3">
      <c r="B6" s="121"/>
      <c r="C6" s="117"/>
      <c r="D6" s="117"/>
      <c r="E6" s="119"/>
      <c r="F6" s="119"/>
      <c r="G6" s="119"/>
      <c r="H6" s="119"/>
      <c r="I6" s="119"/>
      <c r="J6" s="120"/>
      <c r="K6" s="9"/>
      <c r="L6" s="9"/>
      <c r="M6" s="9"/>
      <c r="N6" s="9"/>
      <c r="O6" s="10"/>
    </row>
    <row r="7" spans="1:15" ht="15.6" x14ac:dyDescent="0.3">
      <c r="B7" s="122" t="s">
        <v>0</v>
      </c>
      <c r="C7" s="123"/>
      <c r="D7" s="117"/>
      <c r="E7" s="119"/>
      <c r="F7" s="119"/>
      <c r="G7" s="119"/>
      <c r="H7" s="119"/>
      <c r="I7" s="119"/>
      <c r="J7" s="120"/>
      <c r="K7" s="9"/>
      <c r="L7" s="9"/>
      <c r="M7" s="9"/>
      <c r="N7" s="9"/>
      <c r="O7" s="10"/>
    </row>
    <row r="8" spans="1:15" x14ac:dyDescent="0.3">
      <c r="B8" s="124" t="s">
        <v>126</v>
      </c>
      <c r="C8" s="125"/>
      <c r="D8" s="117"/>
      <c r="E8" s="119"/>
      <c r="F8" s="119"/>
      <c r="G8" s="119"/>
      <c r="H8" s="119"/>
      <c r="I8" s="119"/>
      <c r="J8" s="120"/>
      <c r="K8" s="9"/>
      <c r="L8" s="9"/>
      <c r="M8" s="9"/>
      <c r="N8" s="9"/>
      <c r="O8" s="10"/>
    </row>
    <row r="9" spans="1:15" x14ac:dyDescent="0.3">
      <c r="B9" s="126" t="s">
        <v>8</v>
      </c>
      <c r="C9" s="127"/>
      <c r="D9" s="117"/>
      <c r="E9" s="119"/>
      <c r="F9" s="119"/>
      <c r="G9" s="119"/>
      <c r="H9" s="119"/>
      <c r="I9" s="119"/>
      <c r="J9" s="120"/>
      <c r="K9" s="9"/>
      <c r="L9" s="9"/>
      <c r="M9" s="9"/>
      <c r="N9" s="9"/>
      <c r="O9" s="10"/>
    </row>
    <row r="10" spans="1:15" x14ac:dyDescent="0.3">
      <c r="B10" s="128"/>
      <c r="C10" s="117"/>
      <c r="D10" s="117"/>
      <c r="E10" s="119"/>
      <c r="F10" s="119"/>
      <c r="G10" s="119"/>
      <c r="H10" s="119"/>
      <c r="I10" s="119"/>
      <c r="J10" s="120"/>
      <c r="K10" s="9"/>
      <c r="L10" s="9"/>
      <c r="M10" s="9"/>
      <c r="N10" s="9"/>
      <c r="O10" s="10"/>
    </row>
    <row r="11" spans="1:15" x14ac:dyDescent="0.3">
      <c r="B11" s="121"/>
      <c r="C11" s="117"/>
      <c r="D11" s="117"/>
      <c r="E11" s="129"/>
      <c r="F11" s="129"/>
      <c r="G11" s="129"/>
      <c r="H11" s="129"/>
      <c r="I11" s="129"/>
      <c r="J11" s="130"/>
      <c r="K11" s="2"/>
      <c r="L11" s="2"/>
      <c r="M11" s="2"/>
      <c r="N11" s="9"/>
      <c r="O11" s="10"/>
    </row>
    <row r="12" spans="1:15" ht="15.6" customHeight="1" x14ac:dyDescent="0.3">
      <c r="B12" s="131" t="s">
        <v>91</v>
      </c>
      <c r="C12" s="256" t="s">
        <v>1</v>
      </c>
      <c r="D12" s="132"/>
      <c r="E12" s="129"/>
      <c r="F12" s="129"/>
      <c r="G12" s="129"/>
      <c r="H12" s="129"/>
      <c r="I12" s="129"/>
      <c r="J12" s="130"/>
      <c r="K12" s="2"/>
      <c r="L12" s="2"/>
      <c r="M12" s="2"/>
      <c r="N12" s="9"/>
      <c r="O12" s="10"/>
    </row>
    <row r="13" spans="1:15" x14ac:dyDescent="0.3">
      <c r="B13" s="133"/>
      <c r="C13" s="117"/>
      <c r="D13" s="134"/>
      <c r="E13" s="129"/>
      <c r="F13" s="129"/>
      <c r="G13" s="129"/>
      <c r="H13" s="129"/>
      <c r="I13" s="129"/>
      <c r="J13" s="130"/>
      <c r="K13" s="2"/>
      <c r="L13" s="2"/>
      <c r="M13" s="2"/>
      <c r="N13" s="2"/>
      <c r="O13" s="10"/>
    </row>
    <row r="14" spans="1:15" x14ac:dyDescent="0.3">
      <c r="B14" s="135"/>
      <c r="C14" s="119"/>
      <c r="D14" s="119"/>
      <c r="E14" s="16"/>
      <c r="F14" s="119"/>
      <c r="G14" s="119"/>
      <c r="H14" s="119"/>
      <c r="I14" s="119"/>
      <c r="J14" s="120"/>
    </row>
    <row r="15" spans="1:15" ht="27.6" x14ac:dyDescent="0.3">
      <c r="B15" s="259" t="s">
        <v>137</v>
      </c>
      <c r="C15" s="136" t="s">
        <v>4</v>
      </c>
      <c r="D15" s="137" t="s">
        <v>132</v>
      </c>
      <c r="E15" s="137" t="s">
        <v>110</v>
      </c>
      <c r="F15" s="138" t="s">
        <v>92</v>
      </c>
      <c r="G15" s="138" t="s">
        <v>94</v>
      </c>
      <c r="H15" s="137" t="s">
        <v>116</v>
      </c>
      <c r="I15" s="138" t="s">
        <v>115</v>
      </c>
      <c r="J15" s="139" t="s">
        <v>117</v>
      </c>
    </row>
    <row r="16" spans="1:15" x14ac:dyDescent="0.3">
      <c r="B16" s="32" t="s">
        <v>123</v>
      </c>
      <c r="C16" s="254" t="s">
        <v>9</v>
      </c>
      <c r="D16" s="140">
        <v>500</v>
      </c>
      <c r="E16" s="245">
        <v>0.1</v>
      </c>
      <c r="F16" s="246">
        <v>50</v>
      </c>
      <c r="G16" s="141">
        <v>25000</v>
      </c>
      <c r="H16" s="110">
        <f>(D16+F16-(D16*E16))*G16</f>
        <v>12500000</v>
      </c>
      <c r="I16" s="110">
        <f>((D$24+D$25)/2)*(G16/2)*D16</f>
        <v>468750.00000000006</v>
      </c>
      <c r="J16" s="89">
        <f>H16-I16</f>
        <v>12031250</v>
      </c>
    </row>
    <row r="17" spans="2:10" x14ac:dyDescent="0.3">
      <c r="B17" s="32" t="s">
        <v>124</v>
      </c>
      <c r="C17" s="254" t="s">
        <v>9</v>
      </c>
      <c r="D17" s="140">
        <v>600</v>
      </c>
      <c r="E17" s="245">
        <v>7.0000000000000007E-2</v>
      </c>
      <c r="F17" s="246">
        <v>75</v>
      </c>
      <c r="G17" s="141">
        <v>800</v>
      </c>
      <c r="H17" s="110">
        <f t="shared" ref="H17:H20" si="0">(D17+F17-(D17*E17))*G17</f>
        <v>506400</v>
      </c>
      <c r="I17" s="110">
        <f t="shared" ref="I17:I20" si="1">((D$24+D$25)/2)*(G17/2)*D17</f>
        <v>18000.000000000004</v>
      </c>
      <c r="J17" s="89">
        <f t="shared" ref="J17:J20" si="2">H17-I17</f>
        <v>488400</v>
      </c>
    </row>
    <row r="18" spans="2:10" x14ac:dyDescent="0.3">
      <c r="B18" s="32" t="s">
        <v>125</v>
      </c>
      <c r="C18" s="254" t="s">
        <v>9</v>
      </c>
      <c r="D18" s="140">
        <v>400</v>
      </c>
      <c r="E18" s="245">
        <v>0.05</v>
      </c>
      <c r="F18" s="246">
        <v>50</v>
      </c>
      <c r="G18" s="141">
        <v>12500</v>
      </c>
      <c r="H18" s="110">
        <f t="shared" si="0"/>
        <v>5375000</v>
      </c>
      <c r="I18" s="110">
        <f t="shared" si="1"/>
        <v>187500.00000000003</v>
      </c>
      <c r="J18" s="89">
        <f t="shared" si="2"/>
        <v>5187500</v>
      </c>
    </row>
    <row r="19" spans="2:10" x14ac:dyDescent="0.3">
      <c r="B19" s="32" t="s">
        <v>127</v>
      </c>
      <c r="C19" s="254" t="s">
        <v>9</v>
      </c>
      <c r="D19" s="140">
        <v>400</v>
      </c>
      <c r="E19" s="245">
        <v>0.05</v>
      </c>
      <c r="F19" s="246">
        <v>50</v>
      </c>
      <c r="G19" s="141">
        <v>1000</v>
      </c>
      <c r="H19" s="110">
        <f t="shared" si="0"/>
        <v>430000</v>
      </c>
      <c r="I19" s="110">
        <f t="shared" si="1"/>
        <v>15000.000000000004</v>
      </c>
      <c r="J19" s="89">
        <f t="shared" si="2"/>
        <v>415000</v>
      </c>
    </row>
    <row r="20" spans="2:10" x14ac:dyDescent="0.3">
      <c r="B20" s="32" t="s">
        <v>128</v>
      </c>
      <c r="C20" s="254" t="s">
        <v>9</v>
      </c>
      <c r="D20" s="140">
        <v>400</v>
      </c>
      <c r="E20" s="245">
        <v>0.05</v>
      </c>
      <c r="F20" s="246">
        <v>50</v>
      </c>
      <c r="G20" s="142">
        <v>1000</v>
      </c>
      <c r="H20" s="110">
        <f t="shared" si="0"/>
        <v>430000</v>
      </c>
      <c r="I20" s="110">
        <f t="shared" si="1"/>
        <v>15000.000000000004</v>
      </c>
      <c r="J20" s="89">
        <f t="shared" si="2"/>
        <v>415000</v>
      </c>
    </row>
    <row r="21" spans="2:10" x14ac:dyDescent="0.3">
      <c r="B21" s="32"/>
      <c r="C21" s="87"/>
      <c r="D21" s="87"/>
      <c r="E21" s="87"/>
      <c r="F21" s="87"/>
      <c r="G21" s="111" t="s">
        <v>24</v>
      </c>
      <c r="H21" s="110">
        <f>SUM(H16:H20)</f>
        <v>19241400</v>
      </c>
      <c r="I21" s="110">
        <f>SUM(I16:I20)</f>
        <v>704250.00000000012</v>
      </c>
      <c r="J21" s="90">
        <f>SUM(J16:J20)</f>
        <v>18537150</v>
      </c>
    </row>
    <row r="22" spans="2:10" x14ac:dyDescent="0.3">
      <c r="B22" s="22"/>
      <c r="C22" s="16"/>
      <c r="D22" s="16"/>
      <c r="E22" s="16"/>
      <c r="F22" s="16"/>
      <c r="G22" s="143"/>
      <c r="H22" s="144"/>
      <c r="I22" s="144"/>
      <c r="J22" s="85"/>
    </row>
    <row r="23" spans="2:10" x14ac:dyDescent="0.3">
      <c r="B23" s="22"/>
      <c r="C23" s="88" t="s">
        <v>131</v>
      </c>
      <c r="D23" s="81" t="s">
        <v>114</v>
      </c>
      <c r="E23" s="16"/>
      <c r="F23" s="16"/>
      <c r="G23" s="143"/>
      <c r="H23" s="144"/>
      <c r="I23" s="144"/>
      <c r="J23" s="85"/>
    </row>
    <row r="24" spans="2:10" x14ac:dyDescent="0.3">
      <c r="B24" s="22"/>
      <c r="C24" s="145" t="s">
        <v>134</v>
      </c>
      <c r="D24" s="247">
        <v>0.05</v>
      </c>
      <c r="E24" s="16"/>
      <c r="F24" s="16"/>
      <c r="G24" s="143"/>
      <c r="H24" s="144"/>
      <c r="I24" s="144"/>
      <c r="J24" s="85"/>
    </row>
    <row r="25" spans="2:10" x14ac:dyDescent="0.3">
      <c r="B25" s="22"/>
      <c r="C25" s="145" t="s">
        <v>135</v>
      </c>
      <c r="D25" s="247">
        <v>0.1</v>
      </c>
      <c r="E25" s="16"/>
      <c r="F25" s="16"/>
      <c r="G25" s="143"/>
      <c r="H25" s="144"/>
      <c r="I25" s="144"/>
      <c r="J25" s="85"/>
    </row>
    <row r="26" spans="2:10" x14ac:dyDescent="0.3">
      <c r="B26" s="22"/>
      <c r="C26" s="16"/>
      <c r="D26" s="16"/>
      <c r="E26" s="16"/>
      <c r="F26" s="16"/>
      <c r="G26" s="147"/>
      <c r="H26" s="144"/>
      <c r="I26" s="119"/>
      <c r="J26" s="120"/>
    </row>
    <row r="27" spans="2:10" ht="27.6" x14ac:dyDescent="0.3">
      <c r="B27" s="259" t="s">
        <v>138</v>
      </c>
      <c r="C27" s="136" t="s">
        <v>4</v>
      </c>
      <c r="D27" s="137" t="s">
        <v>132</v>
      </c>
      <c r="E27" s="137" t="s">
        <v>110</v>
      </c>
      <c r="F27" s="138" t="s">
        <v>92</v>
      </c>
      <c r="G27" s="138" t="s">
        <v>94</v>
      </c>
      <c r="H27" s="137" t="s">
        <v>116</v>
      </c>
      <c r="I27" s="138" t="s">
        <v>115</v>
      </c>
      <c r="J27" s="139" t="s">
        <v>117</v>
      </c>
    </row>
    <row r="28" spans="2:10" x14ac:dyDescent="0.3">
      <c r="B28" s="32" t="s">
        <v>123</v>
      </c>
      <c r="C28" s="254" t="s">
        <v>9</v>
      </c>
      <c r="D28" s="148">
        <v>475</v>
      </c>
      <c r="E28" s="240">
        <f t="shared" ref="E28:F32" si="3">E16</f>
        <v>0.1</v>
      </c>
      <c r="F28" s="79">
        <f t="shared" si="3"/>
        <v>50</v>
      </c>
      <c r="G28" s="141">
        <v>25000</v>
      </c>
      <c r="H28" s="110">
        <f>(D28+F28-(D28*E28))*G28</f>
        <v>11937500</v>
      </c>
      <c r="I28" s="110">
        <f>((D$36+D$37)/2)*(G28/2)*D28</f>
        <v>445312.50000000006</v>
      </c>
      <c r="J28" s="89">
        <f>H28-I28</f>
        <v>11492187.5</v>
      </c>
    </row>
    <row r="29" spans="2:10" x14ac:dyDescent="0.3">
      <c r="B29" s="32" t="s">
        <v>124</v>
      </c>
      <c r="C29" s="254" t="s">
        <v>9</v>
      </c>
      <c r="D29" s="148">
        <v>450</v>
      </c>
      <c r="E29" s="240">
        <f t="shared" si="3"/>
        <v>7.0000000000000007E-2</v>
      </c>
      <c r="F29" s="79">
        <f t="shared" si="3"/>
        <v>75</v>
      </c>
      <c r="G29" s="141">
        <v>800</v>
      </c>
      <c r="H29" s="110">
        <f t="shared" ref="H29:H32" si="4">(D29+F29-(D29*E29))*G29</f>
        <v>394800</v>
      </c>
      <c r="I29" s="110">
        <f t="shared" ref="I29:I32" si="5">((D$36+D$37)/2)*(G29/2)*D29</f>
        <v>13500.000000000002</v>
      </c>
      <c r="J29" s="89">
        <f t="shared" ref="J29:J32" si="6">H29-I29</f>
        <v>381300</v>
      </c>
    </row>
    <row r="30" spans="2:10" x14ac:dyDescent="0.3">
      <c r="B30" s="32" t="s">
        <v>125</v>
      </c>
      <c r="C30" s="254" t="s">
        <v>9</v>
      </c>
      <c r="D30" s="148">
        <v>375</v>
      </c>
      <c r="E30" s="240">
        <f t="shared" si="3"/>
        <v>0.05</v>
      </c>
      <c r="F30" s="79">
        <f t="shared" si="3"/>
        <v>50</v>
      </c>
      <c r="G30" s="141">
        <v>12500</v>
      </c>
      <c r="H30" s="110">
        <f t="shared" si="4"/>
        <v>5078125</v>
      </c>
      <c r="I30" s="110">
        <f t="shared" si="5"/>
        <v>175781.25000000003</v>
      </c>
      <c r="J30" s="89">
        <f t="shared" si="6"/>
        <v>4902343.75</v>
      </c>
    </row>
    <row r="31" spans="2:10" x14ac:dyDescent="0.3">
      <c r="B31" s="32" t="s">
        <v>127</v>
      </c>
      <c r="C31" s="254" t="s">
        <v>9</v>
      </c>
      <c r="D31" s="148">
        <v>375</v>
      </c>
      <c r="E31" s="240">
        <f t="shared" si="3"/>
        <v>0.05</v>
      </c>
      <c r="F31" s="79">
        <f t="shared" si="3"/>
        <v>50</v>
      </c>
      <c r="G31" s="141">
        <v>1000</v>
      </c>
      <c r="H31" s="110">
        <f t="shared" si="4"/>
        <v>406250</v>
      </c>
      <c r="I31" s="110">
        <f t="shared" si="5"/>
        <v>14062.500000000002</v>
      </c>
      <c r="J31" s="89">
        <f t="shared" si="6"/>
        <v>392187.5</v>
      </c>
    </row>
    <row r="32" spans="2:10" x14ac:dyDescent="0.3">
      <c r="B32" s="32" t="s">
        <v>128</v>
      </c>
      <c r="C32" s="254" t="s">
        <v>9</v>
      </c>
      <c r="D32" s="148">
        <v>375</v>
      </c>
      <c r="E32" s="240">
        <f t="shared" si="3"/>
        <v>0.05</v>
      </c>
      <c r="F32" s="79">
        <f t="shared" si="3"/>
        <v>50</v>
      </c>
      <c r="G32" s="142">
        <v>1000</v>
      </c>
      <c r="H32" s="110">
        <f t="shared" si="4"/>
        <v>406250</v>
      </c>
      <c r="I32" s="110">
        <f t="shared" si="5"/>
        <v>14062.500000000002</v>
      </c>
      <c r="J32" s="89">
        <f t="shared" si="6"/>
        <v>392187.5</v>
      </c>
    </row>
    <row r="33" spans="2:10" x14ac:dyDescent="0.3">
      <c r="B33" s="32"/>
      <c r="C33" s="87"/>
      <c r="D33" s="87"/>
      <c r="E33" s="87"/>
      <c r="F33" s="87"/>
      <c r="G33" s="111" t="s">
        <v>24</v>
      </c>
      <c r="H33" s="110">
        <f>SUM(H28:H32)</f>
        <v>18222925</v>
      </c>
      <c r="I33" s="110">
        <f>SUM(I28:I32)</f>
        <v>662718.75000000012</v>
      </c>
      <c r="J33" s="90">
        <f>SUM(J28:J32)</f>
        <v>17560206.25</v>
      </c>
    </row>
    <row r="34" spans="2:10" x14ac:dyDescent="0.3">
      <c r="B34" s="22"/>
      <c r="C34" s="16"/>
      <c r="D34" s="16"/>
      <c r="E34" s="16"/>
      <c r="F34" s="16"/>
      <c r="G34" s="143"/>
      <c r="H34" s="144"/>
      <c r="I34" s="144"/>
      <c r="J34" s="85"/>
    </row>
    <row r="35" spans="2:10" x14ac:dyDescent="0.3">
      <c r="B35" s="22"/>
      <c r="C35" s="88" t="s">
        <v>113</v>
      </c>
      <c r="D35" s="81" t="s">
        <v>114</v>
      </c>
      <c r="E35" s="16"/>
      <c r="F35" s="16"/>
      <c r="G35" s="143"/>
      <c r="H35" s="144"/>
      <c r="I35" s="144"/>
      <c r="J35" s="85"/>
    </row>
    <row r="36" spans="2:10" x14ac:dyDescent="0.3">
      <c r="B36" s="22"/>
      <c r="C36" s="145" t="s">
        <v>134</v>
      </c>
      <c r="D36" s="241">
        <f>D24</f>
        <v>0.05</v>
      </c>
      <c r="E36" s="16"/>
      <c r="F36" s="16"/>
      <c r="G36" s="143"/>
      <c r="H36" s="144"/>
      <c r="I36" s="144"/>
      <c r="J36" s="85"/>
    </row>
    <row r="37" spans="2:10" x14ac:dyDescent="0.3">
      <c r="B37" s="22"/>
      <c r="C37" s="145" t="s">
        <v>135</v>
      </c>
      <c r="D37" s="241">
        <f>D25</f>
        <v>0.1</v>
      </c>
      <c r="E37" s="16"/>
      <c r="F37" s="16"/>
      <c r="G37" s="143"/>
      <c r="H37" s="144"/>
      <c r="I37" s="144"/>
      <c r="J37" s="85"/>
    </row>
    <row r="38" spans="2:10" ht="14.25" customHeight="1" x14ac:dyDescent="0.3">
      <c r="B38" s="22"/>
      <c r="C38" s="16"/>
      <c r="D38" s="16"/>
      <c r="E38" s="16"/>
      <c r="F38" s="16"/>
      <c r="G38" s="147"/>
      <c r="H38" s="144"/>
      <c r="I38" s="119"/>
      <c r="J38" s="120"/>
    </row>
    <row r="39" spans="2:10" ht="27.6" x14ac:dyDescent="0.3">
      <c r="B39" s="259" t="s">
        <v>139</v>
      </c>
      <c r="C39" s="136" t="s">
        <v>4</v>
      </c>
      <c r="D39" s="137" t="s">
        <v>132</v>
      </c>
      <c r="E39" s="137" t="s">
        <v>110</v>
      </c>
      <c r="F39" s="138" t="s">
        <v>92</v>
      </c>
      <c r="G39" s="138" t="s">
        <v>94</v>
      </c>
      <c r="H39" s="137" t="s">
        <v>116</v>
      </c>
      <c r="I39" s="138" t="s">
        <v>115</v>
      </c>
      <c r="J39" s="139" t="s">
        <v>117</v>
      </c>
    </row>
    <row r="40" spans="2:10" x14ac:dyDescent="0.3">
      <c r="B40" s="32" t="s">
        <v>123</v>
      </c>
      <c r="C40" s="254" t="s">
        <v>9</v>
      </c>
      <c r="D40" s="148">
        <v>550</v>
      </c>
      <c r="E40" s="240">
        <f t="shared" ref="E40:F44" si="7">E28</f>
        <v>0.1</v>
      </c>
      <c r="F40" s="79">
        <f t="shared" si="7"/>
        <v>50</v>
      </c>
      <c r="G40" s="141">
        <v>25000</v>
      </c>
      <c r="H40" s="110">
        <f>(D40+F40-(D40*E40))*G40</f>
        <v>13625000</v>
      </c>
      <c r="I40" s="110">
        <f>((D$48+D$49)/2)*(G40/2)*D40</f>
        <v>515625.00000000006</v>
      </c>
      <c r="J40" s="89">
        <f>H40-I40</f>
        <v>13109375</v>
      </c>
    </row>
    <row r="41" spans="2:10" x14ac:dyDescent="0.3">
      <c r="B41" s="32" t="s">
        <v>124</v>
      </c>
      <c r="C41" s="254" t="s">
        <v>9</v>
      </c>
      <c r="D41" s="148">
        <v>650</v>
      </c>
      <c r="E41" s="240">
        <f t="shared" si="7"/>
        <v>7.0000000000000007E-2</v>
      </c>
      <c r="F41" s="79">
        <f t="shared" si="7"/>
        <v>75</v>
      </c>
      <c r="G41" s="141">
        <v>800</v>
      </c>
      <c r="H41" s="110">
        <f t="shared" ref="H41:H44" si="8">(D41+F41-(D41*E41))*G41</f>
        <v>543600</v>
      </c>
      <c r="I41" s="110">
        <f t="shared" ref="I41:I44" si="9">((D$48+D$49)/2)*(G41/2)*D41</f>
        <v>19500.000000000004</v>
      </c>
      <c r="J41" s="89">
        <f t="shared" ref="J41:J44" si="10">H41-I41</f>
        <v>524100</v>
      </c>
    </row>
    <row r="42" spans="2:10" x14ac:dyDescent="0.3">
      <c r="B42" s="32" t="s">
        <v>125</v>
      </c>
      <c r="C42" s="254" t="s">
        <v>9</v>
      </c>
      <c r="D42" s="148">
        <v>450</v>
      </c>
      <c r="E42" s="240">
        <f t="shared" si="7"/>
        <v>0.05</v>
      </c>
      <c r="F42" s="79">
        <f t="shared" si="7"/>
        <v>50</v>
      </c>
      <c r="G42" s="141">
        <v>12500</v>
      </c>
      <c r="H42" s="110">
        <f t="shared" si="8"/>
        <v>5968750</v>
      </c>
      <c r="I42" s="110">
        <f t="shared" si="9"/>
        <v>210937.50000000003</v>
      </c>
      <c r="J42" s="89">
        <f t="shared" si="10"/>
        <v>5757812.5</v>
      </c>
    </row>
    <row r="43" spans="2:10" x14ac:dyDescent="0.3">
      <c r="B43" s="32" t="s">
        <v>127</v>
      </c>
      <c r="C43" s="254" t="s">
        <v>9</v>
      </c>
      <c r="D43" s="148">
        <v>450</v>
      </c>
      <c r="E43" s="240">
        <f t="shared" si="7"/>
        <v>0.05</v>
      </c>
      <c r="F43" s="79">
        <f t="shared" si="7"/>
        <v>50</v>
      </c>
      <c r="G43" s="141">
        <v>1000</v>
      </c>
      <c r="H43" s="110">
        <f t="shared" si="8"/>
        <v>477500</v>
      </c>
      <c r="I43" s="110">
        <f t="shared" si="9"/>
        <v>16875.000000000004</v>
      </c>
      <c r="J43" s="89">
        <f t="shared" si="10"/>
        <v>460625</v>
      </c>
    </row>
    <row r="44" spans="2:10" x14ac:dyDescent="0.3">
      <c r="B44" s="32" t="s">
        <v>128</v>
      </c>
      <c r="C44" s="254" t="s">
        <v>9</v>
      </c>
      <c r="D44" s="148">
        <v>450</v>
      </c>
      <c r="E44" s="240">
        <f t="shared" si="7"/>
        <v>0.05</v>
      </c>
      <c r="F44" s="79">
        <f t="shared" si="7"/>
        <v>50</v>
      </c>
      <c r="G44" s="142">
        <v>1000</v>
      </c>
      <c r="H44" s="110">
        <f t="shared" si="8"/>
        <v>477500</v>
      </c>
      <c r="I44" s="110">
        <f t="shared" si="9"/>
        <v>16875.000000000004</v>
      </c>
      <c r="J44" s="89">
        <f t="shared" si="10"/>
        <v>460625</v>
      </c>
    </row>
    <row r="45" spans="2:10" x14ac:dyDescent="0.3">
      <c r="B45" s="32"/>
      <c r="C45" s="87"/>
      <c r="D45" s="87"/>
      <c r="E45" s="87"/>
      <c r="F45" s="87"/>
      <c r="G45" s="111" t="s">
        <v>24</v>
      </c>
      <c r="H45" s="110">
        <f>SUM(H40:H44)</f>
        <v>21092350</v>
      </c>
      <c r="I45" s="110">
        <f>SUM(I40:I44)</f>
        <v>779812.50000000012</v>
      </c>
      <c r="J45" s="90">
        <f>SUM(J40:J44)</f>
        <v>20312537.5</v>
      </c>
    </row>
    <row r="46" spans="2:10" x14ac:dyDescent="0.3">
      <c r="B46" s="22"/>
      <c r="C46" s="16"/>
      <c r="D46" s="16"/>
      <c r="E46" s="16"/>
      <c r="F46" s="16"/>
      <c r="G46" s="143"/>
      <c r="H46" s="144"/>
      <c r="I46" s="144"/>
      <c r="J46" s="85"/>
    </row>
    <row r="47" spans="2:10" x14ac:dyDescent="0.3">
      <c r="B47" s="22"/>
      <c r="C47" s="88" t="s">
        <v>113</v>
      </c>
      <c r="D47" s="81" t="s">
        <v>114</v>
      </c>
      <c r="E47" s="16"/>
      <c r="F47" s="16"/>
      <c r="G47" s="143"/>
      <c r="H47" s="144"/>
      <c r="I47" s="144"/>
      <c r="J47" s="85"/>
    </row>
    <row r="48" spans="2:10" x14ac:dyDescent="0.3">
      <c r="B48" s="22"/>
      <c r="C48" s="145" t="s">
        <v>134</v>
      </c>
      <c r="D48" s="241">
        <f>D36</f>
        <v>0.05</v>
      </c>
      <c r="E48" s="16"/>
      <c r="F48" s="16"/>
      <c r="G48" s="143"/>
      <c r="H48" s="144"/>
      <c r="I48" s="144"/>
      <c r="J48" s="85"/>
    </row>
    <row r="49" spans="2:15" x14ac:dyDescent="0.3">
      <c r="B49" s="22"/>
      <c r="C49" s="145" t="s">
        <v>135</v>
      </c>
      <c r="D49" s="241">
        <f>D37</f>
        <v>0.1</v>
      </c>
      <c r="E49" s="16"/>
      <c r="F49" s="16"/>
      <c r="G49" s="143"/>
      <c r="H49" s="144"/>
      <c r="I49" s="144"/>
      <c r="J49" s="85"/>
    </row>
    <row r="50" spans="2:15" x14ac:dyDescent="0.3">
      <c r="B50" s="22"/>
      <c r="C50" s="16"/>
      <c r="D50" s="16"/>
      <c r="E50" s="16"/>
      <c r="F50" s="16"/>
      <c r="G50" s="16"/>
      <c r="H50" s="16"/>
      <c r="I50" s="119"/>
      <c r="J50" s="120"/>
    </row>
    <row r="51" spans="2:15" ht="27.6" x14ac:dyDescent="0.3">
      <c r="B51" s="259" t="s">
        <v>140</v>
      </c>
      <c r="C51" s="136" t="s">
        <v>4</v>
      </c>
      <c r="D51" s="137" t="s">
        <v>132</v>
      </c>
      <c r="E51" s="137" t="s">
        <v>110</v>
      </c>
      <c r="F51" s="138" t="s">
        <v>92</v>
      </c>
      <c r="G51" s="138" t="s">
        <v>94</v>
      </c>
      <c r="H51" s="137" t="s">
        <v>116</v>
      </c>
      <c r="I51" s="138" t="s">
        <v>115</v>
      </c>
      <c r="J51" s="139" t="s">
        <v>117</v>
      </c>
    </row>
    <row r="52" spans="2:15" x14ac:dyDescent="0.3">
      <c r="B52" s="32" t="s">
        <v>123</v>
      </c>
      <c r="C52" s="254" t="s">
        <v>9</v>
      </c>
      <c r="D52" s="148">
        <v>600</v>
      </c>
      <c r="E52" s="240">
        <f t="shared" ref="E52:F56" si="11">E40</f>
        <v>0.1</v>
      </c>
      <c r="F52" s="79">
        <f t="shared" si="11"/>
        <v>50</v>
      </c>
      <c r="G52" s="141">
        <v>25000</v>
      </c>
      <c r="H52" s="110">
        <f>(D52+F52-(D52*E52))*G52</f>
        <v>14750000</v>
      </c>
      <c r="I52" s="110">
        <f>((D$60+D$61)/2)*(G52/2)*D52</f>
        <v>562500.00000000012</v>
      </c>
      <c r="J52" s="89">
        <f>H52-I52</f>
        <v>14187500</v>
      </c>
    </row>
    <row r="53" spans="2:15" x14ac:dyDescent="0.3">
      <c r="B53" s="32" t="s">
        <v>124</v>
      </c>
      <c r="C53" s="254" t="s">
        <v>9</v>
      </c>
      <c r="D53" s="148">
        <v>700</v>
      </c>
      <c r="E53" s="240">
        <f t="shared" si="11"/>
        <v>7.0000000000000007E-2</v>
      </c>
      <c r="F53" s="79">
        <f t="shared" si="11"/>
        <v>75</v>
      </c>
      <c r="G53" s="141">
        <v>800</v>
      </c>
      <c r="H53" s="110">
        <f t="shared" ref="H53:H56" si="12">(D53+F53-(D53*E53))*G53</f>
        <v>580800</v>
      </c>
      <c r="I53" s="110">
        <f t="shared" ref="I53:I56" si="13">((D$60+D$61)/2)*(G53/2)*D53</f>
        <v>21000.000000000004</v>
      </c>
      <c r="J53" s="89">
        <f t="shared" ref="J53:J56" si="14">H53-I53</f>
        <v>559800</v>
      </c>
    </row>
    <row r="54" spans="2:15" x14ac:dyDescent="0.3">
      <c r="B54" s="32" t="s">
        <v>125</v>
      </c>
      <c r="C54" s="254" t="s">
        <v>9</v>
      </c>
      <c r="D54" s="148">
        <v>500</v>
      </c>
      <c r="E54" s="240">
        <f t="shared" si="11"/>
        <v>0.05</v>
      </c>
      <c r="F54" s="79">
        <f t="shared" si="11"/>
        <v>50</v>
      </c>
      <c r="G54" s="141">
        <v>12500</v>
      </c>
      <c r="H54" s="110">
        <f t="shared" si="12"/>
        <v>6562500</v>
      </c>
      <c r="I54" s="110">
        <f t="shared" si="13"/>
        <v>234375.00000000003</v>
      </c>
      <c r="J54" s="89">
        <f t="shared" si="14"/>
        <v>6328125</v>
      </c>
    </row>
    <row r="55" spans="2:15" x14ac:dyDescent="0.3">
      <c r="B55" s="32" t="s">
        <v>127</v>
      </c>
      <c r="C55" s="254" t="s">
        <v>9</v>
      </c>
      <c r="D55" s="148">
        <v>450</v>
      </c>
      <c r="E55" s="240">
        <f t="shared" si="11"/>
        <v>0.05</v>
      </c>
      <c r="F55" s="79">
        <f t="shared" si="11"/>
        <v>50</v>
      </c>
      <c r="G55" s="141">
        <v>1000</v>
      </c>
      <c r="H55" s="110">
        <f t="shared" si="12"/>
        <v>477500</v>
      </c>
      <c r="I55" s="110">
        <f t="shared" si="13"/>
        <v>16875.000000000004</v>
      </c>
      <c r="J55" s="89">
        <f t="shared" si="14"/>
        <v>460625</v>
      </c>
    </row>
    <row r="56" spans="2:15" x14ac:dyDescent="0.3">
      <c r="B56" s="32" t="s">
        <v>128</v>
      </c>
      <c r="C56" s="254" t="s">
        <v>9</v>
      </c>
      <c r="D56" s="148">
        <v>450</v>
      </c>
      <c r="E56" s="240">
        <f t="shared" si="11"/>
        <v>0.05</v>
      </c>
      <c r="F56" s="79">
        <f t="shared" si="11"/>
        <v>50</v>
      </c>
      <c r="G56" s="142">
        <v>1000</v>
      </c>
      <c r="H56" s="110">
        <f t="shared" si="12"/>
        <v>477500</v>
      </c>
      <c r="I56" s="110">
        <f t="shared" si="13"/>
        <v>16875.000000000004</v>
      </c>
      <c r="J56" s="89">
        <f t="shared" si="14"/>
        <v>460625</v>
      </c>
    </row>
    <row r="57" spans="2:15" x14ac:dyDescent="0.3">
      <c r="B57" s="32"/>
      <c r="C57" s="87"/>
      <c r="D57" s="87"/>
      <c r="E57" s="87"/>
      <c r="F57" s="87"/>
      <c r="G57" s="111" t="s">
        <v>24</v>
      </c>
      <c r="H57" s="110">
        <f>SUM(H52:H56)</f>
        <v>22848300</v>
      </c>
      <c r="I57" s="110">
        <f>SUM(I52:I56)</f>
        <v>851625.00000000012</v>
      </c>
      <c r="J57" s="90">
        <f>SUM(J52:J56)</f>
        <v>21996675</v>
      </c>
    </row>
    <row r="58" spans="2:15" x14ac:dyDescent="0.3">
      <c r="B58" s="22"/>
      <c r="C58" s="16"/>
      <c r="D58" s="16"/>
      <c r="E58" s="16"/>
      <c r="F58" s="16"/>
      <c r="G58" s="143"/>
      <c r="H58" s="144"/>
      <c r="I58" s="144"/>
      <c r="J58" s="85"/>
    </row>
    <row r="59" spans="2:15" x14ac:dyDescent="0.3">
      <c r="B59" s="22"/>
      <c r="C59" s="88" t="s">
        <v>113</v>
      </c>
      <c r="D59" s="81" t="s">
        <v>114</v>
      </c>
      <c r="E59" s="16"/>
      <c r="F59" s="16"/>
      <c r="G59" s="143"/>
      <c r="H59" s="144"/>
      <c r="I59" s="144"/>
      <c r="J59" s="85"/>
    </row>
    <row r="60" spans="2:15" x14ac:dyDescent="0.3">
      <c r="B60" s="135"/>
      <c r="C60" s="145" t="s">
        <v>134</v>
      </c>
      <c r="D60" s="241">
        <f>D48</f>
        <v>0.05</v>
      </c>
      <c r="E60" s="119"/>
      <c r="F60" s="119"/>
      <c r="G60" s="119"/>
      <c r="H60" s="119"/>
      <c r="I60" s="119"/>
      <c r="J60" s="120"/>
    </row>
    <row r="61" spans="2:15" x14ac:dyDescent="0.3">
      <c r="B61" s="135"/>
      <c r="C61" s="145" t="s">
        <v>135</v>
      </c>
      <c r="D61" s="241">
        <f>D49</f>
        <v>0.1</v>
      </c>
      <c r="E61" s="119"/>
      <c r="F61" s="119"/>
      <c r="G61" s="119"/>
      <c r="H61" s="119"/>
      <c r="I61" s="119"/>
      <c r="J61" s="120"/>
    </row>
    <row r="62" spans="2:15" ht="15" thickBot="1" x14ac:dyDescent="0.35">
      <c r="B62" s="135"/>
      <c r="C62" s="119"/>
      <c r="D62" s="119"/>
      <c r="E62" s="119"/>
      <c r="F62" s="119"/>
      <c r="G62" s="119"/>
      <c r="H62" s="119"/>
      <c r="I62" s="119"/>
      <c r="J62" s="120"/>
    </row>
    <row r="63" spans="2:15" ht="15" thickBot="1" x14ac:dyDescent="0.35">
      <c r="B63" s="135"/>
      <c r="C63" s="119"/>
      <c r="D63" s="119"/>
      <c r="E63" s="119"/>
      <c r="F63" s="119"/>
      <c r="G63" s="119"/>
      <c r="H63" s="149"/>
      <c r="I63" s="83" t="s">
        <v>122</v>
      </c>
      <c r="J63" s="84">
        <f>AVERAGE(J57,J45,J33,J21)</f>
        <v>19601642.1875</v>
      </c>
      <c r="L63" s="9"/>
      <c r="M63" s="9"/>
      <c r="N63" s="9"/>
      <c r="O63" s="19" t="s">
        <v>5</v>
      </c>
    </row>
    <row r="64" spans="2:15" x14ac:dyDescent="0.3">
      <c r="B64" s="135"/>
      <c r="C64" s="119"/>
      <c r="D64" s="119"/>
      <c r="E64" s="119"/>
      <c r="F64" s="119"/>
      <c r="G64" s="119"/>
      <c r="H64" s="119"/>
      <c r="I64" s="119"/>
      <c r="J64" s="120"/>
      <c r="L64" s="9"/>
      <c r="M64" s="9"/>
      <c r="N64" s="9"/>
      <c r="O64" s="10"/>
    </row>
    <row r="65" spans="1:15" x14ac:dyDescent="0.3">
      <c r="B65" s="135"/>
      <c r="C65" s="119"/>
      <c r="D65" s="119"/>
      <c r="E65" s="119"/>
      <c r="F65" s="119"/>
      <c r="G65" s="119"/>
      <c r="H65" s="119"/>
      <c r="I65" s="119"/>
      <c r="J65" s="120"/>
      <c r="L65" s="9"/>
      <c r="M65" s="9"/>
      <c r="N65" s="9"/>
      <c r="O65" s="10"/>
    </row>
    <row r="66" spans="1:15" s="9" customFormat="1" x14ac:dyDescent="0.3">
      <c r="A66"/>
      <c r="B66" s="150" t="s">
        <v>6</v>
      </c>
      <c r="C66" s="119"/>
      <c r="D66" s="119"/>
      <c r="E66" s="119"/>
      <c r="F66" s="119"/>
      <c r="G66" s="119"/>
      <c r="H66" s="119"/>
      <c r="I66" s="119"/>
      <c r="J66" s="120"/>
    </row>
    <row r="67" spans="1:15" s="9" customFormat="1" x14ac:dyDescent="0.3">
      <c r="A67"/>
      <c r="B67" s="150" t="s">
        <v>7</v>
      </c>
      <c r="C67" s="119"/>
      <c r="D67" s="119"/>
      <c r="E67" s="119"/>
      <c r="F67" s="119"/>
      <c r="G67" s="119"/>
      <c r="H67" s="119"/>
      <c r="I67" s="119"/>
      <c r="J67" s="120"/>
    </row>
    <row r="68" spans="1:15" s="9" customFormat="1" x14ac:dyDescent="0.3">
      <c r="A68"/>
      <c r="B68" s="150" t="s">
        <v>112</v>
      </c>
      <c r="C68" s="119"/>
      <c r="D68" s="119"/>
      <c r="E68" s="119"/>
      <c r="F68" s="119"/>
      <c r="G68" s="119"/>
      <c r="H68" s="119"/>
      <c r="I68" s="119"/>
      <c r="J68" s="120"/>
    </row>
    <row r="69" spans="1:15" s="9" customFormat="1" ht="15" thickBot="1" x14ac:dyDescent="0.35">
      <c r="A69"/>
      <c r="B69" s="151" t="s">
        <v>10</v>
      </c>
      <c r="C69" s="152"/>
      <c r="D69" s="152"/>
      <c r="E69" s="152"/>
      <c r="F69" s="152"/>
      <c r="G69" s="152"/>
      <c r="H69" s="152"/>
      <c r="I69" s="152"/>
      <c r="J69" s="153"/>
    </row>
    <row r="70" spans="1:15" s="9" customFormat="1" x14ac:dyDescent="0.3">
      <c r="A70"/>
      <c r="B70" s="3"/>
      <c r="C70"/>
      <c r="D70"/>
      <c r="E70"/>
      <c r="F70"/>
      <c r="G70"/>
      <c r="H70"/>
    </row>
    <row r="71" spans="1:15" s="9" customFormat="1" x14ac:dyDescent="0.3">
      <c r="A71"/>
      <c r="B71" s="4"/>
      <c r="C71"/>
      <c r="D71"/>
      <c r="E71"/>
      <c r="F71"/>
      <c r="G71"/>
      <c r="H71"/>
    </row>
    <row r="72" spans="1:15" s="9" customFormat="1" x14ac:dyDescent="0.3">
      <c r="A72"/>
      <c r="B72" s="4"/>
      <c r="C72"/>
      <c r="D72"/>
      <c r="E72"/>
      <c r="F72"/>
      <c r="G72"/>
      <c r="H72"/>
    </row>
    <row r="73" spans="1:15" x14ac:dyDescent="0.3">
      <c r="B73" s="4"/>
    </row>
    <row r="74" spans="1:15" x14ac:dyDescent="0.3">
      <c r="B74" s="4"/>
    </row>
    <row r="75" spans="1:15" x14ac:dyDescent="0.3">
      <c r="B75" s="4"/>
    </row>
    <row r="76" spans="1:15" x14ac:dyDescent="0.3"/>
    <row r="77" spans="1:15" x14ac:dyDescent="0.3"/>
    <row r="78" spans="1:15" x14ac:dyDescent="0.3"/>
    <row r="79" spans="1:15" x14ac:dyDescent="0.3"/>
    <row r="80" spans="1:15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</sheetData>
  <sheetProtection selectLockedCells="1"/>
  <phoneticPr fontId="4" type="noConversion"/>
  <conditionalFormatting sqref="D16:D20 D28:D32 D40:D44">
    <cfRule type="cellIs" dxfId="20" priority="2" stopIfTrue="1" operator="lessThan">
      <formula>0</formula>
    </cfRule>
  </conditionalFormatting>
  <conditionalFormatting sqref="D52:D56">
    <cfRule type="cellIs" dxfId="19" priority="1" stopIfTrue="1" operator="lessThan">
      <formula>0</formula>
    </cfRule>
  </conditionalFormatting>
  <pageMargins left="0.75" right="0.75" top="1" bottom="1" header="0.5" footer="0.5"/>
  <pageSetup paperSize="9" scale="6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C3A4C-30A0-46EB-92A6-588796F8461A}">
  <sheetPr>
    <tabColor rgb="FFFFFF00"/>
    <pageSetUpPr fitToPage="1"/>
  </sheetPr>
  <dimension ref="B1:N84"/>
  <sheetViews>
    <sheetView topLeftCell="B35" zoomScale="90" zoomScaleNormal="90" zoomScaleSheetLayoutView="100" workbookViewId="0">
      <selection activeCell="B15" sqref="B15"/>
    </sheetView>
  </sheetViews>
  <sheetFormatPr defaultColWidth="9.109375" defaultRowHeight="14.4" zeroHeight="1" x14ac:dyDescent="0.3"/>
  <cols>
    <col min="1" max="1" width="3" customWidth="1"/>
    <col min="2" max="2" width="67.109375" customWidth="1"/>
    <col min="3" max="3" width="24.33203125" customWidth="1"/>
    <col min="4" max="4" width="32.33203125" customWidth="1"/>
    <col min="5" max="5" width="15.88671875" customWidth="1"/>
    <col min="6" max="6" width="17" customWidth="1"/>
    <col min="7" max="7" width="12.88671875" customWidth="1"/>
    <col min="8" max="8" width="20.44140625" customWidth="1"/>
    <col min="9" max="9" width="17.44140625" customWidth="1"/>
    <col min="10" max="10" width="19.6640625" customWidth="1"/>
    <col min="13" max="13" width="14.5546875" bestFit="1" customWidth="1"/>
    <col min="16384" max="16384" width="1.5546875" customWidth="1"/>
  </cols>
  <sheetData>
    <row r="1" spans="2:14" ht="15" thickBot="1" x14ac:dyDescent="0.35"/>
    <row r="2" spans="2:14" x14ac:dyDescent="0.3">
      <c r="B2" s="112"/>
      <c r="C2" s="113"/>
      <c r="D2" s="113"/>
      <c r="E2" s="113"/>
      <c r="F2" s="113"/>
      <c r="G2" s="113"/>
      <c r="H2" s="113"/>
      <c r="I2" s="113"/>
      <c r="J2" s="114"/>
    </row>
    <row r="3" spans="2:14" s="23" customFormat="1" ht="23.4" x14ac:dyDescent="0.45">
      <c r="B3" s="154" t="s">
        <v>11</v>
      </c>
      <c r="C3" s="155" t="s">
        <v>12</v>
      </c>
      <c r="D3" s="119"/>
      <c r="E3" s="119"/>
      <c r="F3" s="119"/>
      <c r="G3" s="119"/>
      <c r="H3" s="119"/>
      <c r="I3" s="119"/>
      <c r="J3" s="120"/>
    </row>
    <row r="4" spans="2:14" ht="18" x14ac:dyDescent="0.35">
      <c r="B4" s="13" t="s">
        <v>98</v>
      </c>
      <c r="C4" s="119"/>
      <c r="D4" s="14"/>
      <c r="E4" s="119"/>
      <c r="F4" s="119"/>
      <c r="G4" s="119"/>
      <c r="H4" s="119"/>
      <c r="I4" s="119"/>
      <c r="J4" s="120"/>
    </row>
    <row r="5" spans="2:14" ht="18" x14ac:dyDescent="0.35">
      <c r="B5" s="13"/>
      <c r="C5" s="119"/>
      <c r="D5" s="14"/>
      <c r="E5" s="119"/>
      <c r="F5" s="119"/>
      <c r="G5" s="119"/>
      <c r="H5" s="119"/>
      <c r="I5" s="119"/>
      <c r="J5" s="120"/>
    </row>
    <row r="6" spans="2:14" x14ac:dyDescent="0.3">
      <c r="B6" s="135"/>
      <c r="C6" s="119"/>
      <c r="D6" s="119"/>
      <c r="E6" s="119"/>
      <c r="F6" s="119"/>
      <c r="G6" s="119"/>
      <c r="H6" s="119"/>
      <c r="I6" s="119"/>
      <c r="J6" s="120"/>
    </row>
    <row r="7" spans="2:14" ht="15.6" x14ac:dyDescent="0.3">
      <c r="B7" s="156" t="s">
        <v>0</v>
      </c>
      <c r="C7" s="157"/>
      <c r="D7" s="119"/>
      <c r="E7" s="119"/>
      <c r="F7" s="119"/>
      <c r="G7" s="119"/>
      <c r="H7" s="119"/>
      <c r="I7" s="119"/>
      <c r="J7" s="120"/>
    </row>
    <row r="8" spans="2:14" x14ac:dyDescent="0.3">
      <c r="B8" s="158" t="s">
        <v>126</v>
      </c>
      <c r="C8" s="159"/>
      <c r="D8" s="119"/>
      <c r="E8" s="119"/>
      <c r="F8" s="119"/>
      <c r="G8" s="119"/>
      <c r="H8" s="119"/>
      <c r="I8" s="119"/>
      <c r="J8" s="120"/>
    </row>
    <row r="9" spans="2:14" x14ac:dyDescent="0.3">
      <c r="B9" s="160" t="s">
        <v>18</v>
      </c>
      <c r="C9" s="161"/>
      <c r="D9" s="119"/>
      <c r="E9" s="119"/>
      <c r="F9" s="119"/>
      <c r="G9" s="119"/>
      <c r="H9" s="119"/>
      <c r="I9" s="119"/>
      <c r="J9" s="120"/>
    </row>
    <row r="10" spans="2:14" x14ac:dyDescent="0.3">
      <c r="B10" s="162"/>
      <c r="C10" s="119"/>
      <c r="D10" s="119"/>
      <c r="E10" s="119"/>
      <c r="F10" s="119"/>
      <c r="G10" s="119"/>
      <c r="H10" s="119"/>
      <c r="I10" s="119"/>
      <c r="J10" s="120"/>
    </row>
    <row r="11" spans="2:14" x14ac:dyDescent="0.3">
      <c r="B11" s="135"/>
      <c r="C11" s="119"/>
      <c r="D11" s="119"/>
      <c r="E11" s="119"/>
      <c r="F11" s="119"/>
      <c r="G11" s="119"/>
      <c r="H11" s="119"/>
      <c r="I11" s="119"/>
      <c r="J11" s="120"/>
    </row>
    <row r="12" spans="2:14" ht="21" x14ac:dyDescent="0.3">
      <c r="B12" s="163" t="s">
        <v>91</v>
      </c>
      <c r="C12" s="164" t="str">
        <f>'PG vaste werkstation'!C12</f>
        <v>&lt;Naam&gt;</v>
      </c>
      <c r="D12" s="165"/>
      <c r="E12" s="119"/>
      <c r="F12" s="119"/>
      <c r="G12" s="119"/>
      <c r="H12" s="119"/>
      <c r="I12" s="119"/>
      <c r="J12" s="120"/>
    </row>
    <row r="13" spans="2:14" x14ac:dyDescent="0.3">
      <c r="B13" s="135"/>
      <c r="C13" s="119"/>
      <c r="D13" s="119"/>
      <c r="E13" s="119"/>
      <c r="F13" s="119"/>
      <c r="G13" s="119"/>
      <c r="H13" s="119"/>
      <c r="I13" s="119"/>
      <c r="J13" s="120"/>
    </row>
    <row r="14" spans="2:14" x14ac:dyDescent="0.3">
      <c r="B14" s="135"/>
      <c r="C14" s="119"/>
      <c r="D14" s="119"/>
      <c r="E14" s="31"/>
      <c r="F14" s="15"/>
      <c r="G14" s="119"/>
      <c r="H14" s="119"/>
      <c r="I14" s="119"/>
      <c r="J14" s="120"/>
    </row>
    <row r="15" spans="2:14" ht="27.6" x14ac:dyDescent="0.3">
      <c r="B15" s="259" t="s">
        <v>141</v>
      </c>
      <c r="C15" s="136" t="s">
        <v>4</v>
      </c>
      <c r="D15" s="137" t="s">
        <v>132</v>
      </c>
      <c r="E15" s="137" t="s">
        <v>110</v>
      </c>
      <c r="F15" s="138" t="s">
        <v>92</v>
      </c>
      <c r="G15" s="137" t="s">
        <v>94</v>
      </c>
      <c r="H15" s="137" t="s">
        <v>116</v>
      </c>
      <c r="I15" s="138" t="s">
        <v>115</v>
      </c>
      <c r="J15" s="139" t="s">
        <v>117</v>
      </c>
    </row>
    <row r="16" spans="2:14" s="21" customFormat="1" ht="12.75" customHeight="1" x14ac:dyDescent="0.3">
      <c r="B16" s="32" t="s">
        <v>17</v>
      </c>
      <c r="C16" s="254" t="s">
        <v>9</v>
      </c>
      <c r="D16" s="148">
        <v>600</v>
      </c>
      <c r="E16" s="245">
        <v>0.1</v>
      </c>
      <c r="F16" s="246">
        <v>50</v>
      </c>
      <c r="G16" s="166">
        <v>10000</v>
      </c>
      <c r="H16" s="167">
        <f>(D16+F16-(D16*E16))*G16</f>
        <v>5900000</v>
      </c>
      <c r="I16" s="110">
        <f>((D$22+D$23)/2)*(G16/2)*D16</f>
        <v>225000.00000000003</v>
      </c>
      <c r="J16" s="89">
        <f>H16-I16</f>
        <v>5675000</v>
      </c>
      <c r="K16"/>
      <c r="L16"/>
      <c r="M16"/>
      <c r="N16"/>
    </row>
    <row r="17" spans="2:10" x14ac:dyDescent="0.3">
      <c r="B17" s="32" t="s">
        <v>16</v>
      </c>
      <c r="C17" s="254" t="s">
        <v>9</v>
      </c>
      <c r="D17" s="148">
        <v>550</v>
      </c>
      <c r="E17" s="245">
        <v>7.0000000000000007E-2</v>
      </c>
      <c r="F17" s="246">
        <v>75</v>
      </c>
      <c r="G17" s="166">
        <v>500</v>
      </c>
      <c r="H17" s="167">
        <f t="shared" ref="H17:H19" si="0">(D17+F17-(D17*E17))*G17</f>
        <v>293250</v>
      </c>
      <c r="I17" s="110">
        <f t="shared" ref="I17:I19" si="1">((D$22+D$23)/2)*(G17/2)*D17</f>
        <v>10312.500000000002</v>
      </c>
      <c r="J17" s="89">
        <f t="shared" ref="J17:J19" si="2">H17-I17</f>
        <v>282937.5</v>
      </c>
    </row>
    <row r="18" spans="2:10" x14ac:dyDescent="0.3">
      <c r="B18" s="32" t="s">
        <v>15</v>
      </c>
      <c r="C18" s="254" t="s">
        <v>9</v>
      </c>
      <c r="D18" s="148">
        <v>500</v>
      </c>
      <c r="E18" s="245">
        <v>0.05</v>
      </c>
      <c r="F18" s="246">
        <v>50</v>
      </c>
      <c r="G18" s="166">
        <v>72000</v>
      </c>
      <c r="H18" s="167">
        <f t="shared" si="0"/>
        <v>37800000</v>
      </c>
      <c r="I18" s="110">
        <f t="shared" si="1"/>
        <v>1350000.0000000002</v>
      </c>
      <c r="J18" s="89">
        <f t="shared" si="2"/>
        <v>36450000</v>
      </c>
    </row>
    <row r="19" spans="2:10" x14ac:dyDescent="0.3">
      <c r="B19" s="32" t="s">
        <v>14</v>
      </c>
      <c r="C19" s="254" t="s">
        <v>9</v>
      </c>
      <c r="D19" s="148">
        <v>500</v>
      </c>
      <c r="E19" s="245">
        <v>0.05</v>
      </c>
      <c r="F19" s="246">
        <v>50</v>
      </c>
      <c r="G19" s="166">
        <v>5000</v>
      </c>
      <c r="H19" s="167">
        <f t="shared" si="0"/>
        <v>2625000</v>
      </c>
      <c r="I19" s="110">
        <f t="shared" si="1"/>
        <v>93750.000000000015</v>
      </c>
      <c r="J19" s="89">
        <f t="shared" si="2"/>
        <v>2531250</v>
      </c>
    </row>
    <row r="20" spans="2:10" x14ac:dyDescent="0.3">
      <c r="B20" s="32"/>
      <c r="C20" s="166"/>
      <c r="D20" s="119"/>
      <c r="E20" s="119"/>
      <c r="F20" s="119"/>
      <c r="G20" s="168" t="s">
        <v>24</v>
      </c>
      <c r="H20" s="167">
        <f>SUM(H16:H19)</f>
        <v>46618250</v>
      </c>
      <c r="I20" s="110">
        <f>SUM(I16:I19)</f>
        <v>1679062.5000000002</v>
      </c>
      <c r="J20" s="90">
        <f>SUM(J16:J19)</f>
        <v>44939187.5</v>
      </c>
    </row>
    <row r="21" spans="2:10" x14ac:dyDescent="0.3">
      <c r="B21" s="22"/>
      <c r="C21" s="88" t="s">
        <v>113</v>
      </c>
      <c r="D21" s="81" t="s">
        <v>114</v>
      </c>
      <c r="E21" s="119"/>
      <c r="F21" s="119"/>
      <c r="G21" s="119"/>
      <c r="H21" s="119"/>
      <c r="I21" s="119"/>
      <c r="J21" s="85"/>
    </row>
    <row r="22" spans="2:10" x14ac:dyDescent="0.3">
      <c r="B22" s="22"/>
      <c r="C22" s="145" t="s">
        <v>134</v>
      </c>
      <c r="D22" s="248">
        <v>0.05</v>
      </c>
      <c r="E22" s="119"/>
      <c r="F22" s="119"/>
      <c r="G22" s="119"/>
      <c r="H22" s="119"/>
      <c r="I22" s="119"/>
      <c r="J22" s="85"/>
    </row>
    <row r="23" spans="2:10" x14ac:dyDescent="0.3">
      <c r="B23" s="22"/>
      <c r="C23" s="145" t="s">
        <v>135</v>
      </c>
      <c r="D23" s="248">
        <v>0.1</v>
      </c>
      <c r="E23" s="119"/>
      <c r="F23" s="119"/>
      <c r="G23" s="119"/>
      <c r="H23" s="119"/>
      <c r="I23" s="119"/>
      <c r="J23" s="85"/>
    </row>
    <row r="24" spans="2:10" x14ac:dyDescent="0.3">
      <c r="B24" s="150"/>
      <c r="C24" s="16"/>
      <c r="D24" s="16"/>
      <c r="E24" s="16"/>
      <c r="F24" s="37"/>
      <c r="G24" s="169"/>
      <c r="H24" s="91"/>
      <c r="I24" s="119"/>
      <c r="J24" s="120"/>
    </row>
    <row r="25" spans="2:10" ht="27.6" x14ac:dyDescent="0.3">
      <c r="B25" s="259" t="s">
        <v>142</v>
      </c>
      <c r="C25" s="136" t="s">
        <v>4</v>
      </c>
      <c r="D25" s="137" t="s">
        <v>132</v>
      </c>
      <c r="E25" s="137" t="s">
        <v>110</v>
      </c>
      <c r="F25" s="138" t="s">
        <v>92</v>
      </c>
      <c r="G25" s="170" t="s">
        <v>94</v>
      </c>
      <c r="H25" s="137" t="s">
        <v>116</v>
      </c>
      <c r="I25" s="138" t="s">
        <v>115</v>
      </c>
      <c r="J25" s="171" t="s">
        <v>117</v>
      </c>
    </row>
    <row r="26" spans="2:10" x14ac:dyDescent="0.3">
      <c r="B26" s="32" t="s">
        <v>17</v>
      </c>
      <c r="C26" s="254" t="s">
        <v>9</v>
      </c>
      <c r="D26" s="148">
        <v>650</v>
      </c>
      <c r="E26" s="240">
        <f t="shared" ref="E26:F29" si="3">E16</f>
        <v>0.1</v>
      </c>
      <c r="F26" s="79">
        <f t="shared" si="3"/>
        <v>50</v>
      </c>
      <c r="G26" s="166">
        <v>10000</v>
      </c>
      <c r="H26" s="167">
        <f>(D26+F26-(D26*E26))*G26</f>
        <v>6350000</v>
      </c>
      <c r="I26" s="110">
        <f>((D$33+D$34)/2)*(G26/2)*D26</f>
        <v>243750.00000000003</v>
      </c>
      <c r="J26" s="89">
        <f>H26-I26</f>
        <v>6106250</v>
      </c>
    </row>
    <row r="27" spans="2:10" x14ac:dyDescent="0.3">
      <c r="B27" s="32" t="s">
        <v>16</v>
      </c>
      <c r="C27" s="254" t="s">
        <v>9</v>
      </c>
      <c r="D27" s="148">
        <v>620</v>
      </c>
      <c r="E27" s="240">
        <f t="shared" si="3"/>
        <v>7.0000000000000007E-2</v>
      </c>
      <c r="F27" s="79">
        <f t="shared" si="3"/>
        <v>75</v>
      </c>
      <c r="G27" s="166">
        <v>500</v>
      </c>
      <c r="H27" s="167">
        <f t="shared" ref="H27:H29" si="4">(D27+F27-(D27*E27))*G27</f>
        <v>325800</v>
      </c>
      <c r="I27" s="110">
        <f t="shared" ref="I27:I29" si="5">((D$33+D$34)/2)*(G27/2)*D27</f>
        <v>11625.000000000002</v>
      </c>
      <c r="J27" s="89">
        <f t="shared" ref="J27:J29" si="6">H27-I27</f>
        <v>314175</v>
      </c>
    </row>
    <row r="28" spans="2:10" x14ac:dyDescent="0.3">
      <c r="B28" s="32" t="s">
        <v>15</v>
      </c>
      <c r="C28" s="254" t="s">
        <v>9</v>
      </c>
      <c r="D28" s="148">
        <v>460</v>
      </c>
      <c r="E28" s="240">
        <f t="shared" si="3"/>
        <v>0.05</v>
      </c>
      <c r="F28" s="79">
        <f t="shared" si="3"/>
        <v>50</v>
      </c>
      <c r="G28" s="166">
        <v>72000</v>
      </c>
      <c r="H28" s="167">
        <f t="shared" si="4"/>
        <v>35064000</v>
      </c>
      <c r="I28" s="110">
        <f t="shared" si="5"/>
        <v>1242000.0000000002</v>
      </c>
      <c r="J28" s="89">
        <f t="shared" si="6"/>
        <v>33822000</v>
      </c>
    </row>
    <row r="29" spans="2:10" x14ac:dyDescent="0.3">
      <c r="B29" s="32" t="s">
        <v>14</v>
      </c>
      <c r="C29" s="254" t="s">
        <v>9</v>
      </c>
      <c r="D29" s="148">
        <v>460</v>
      </c>
      <c r="E29" s="240">
        <f t="shared" si="3"/>
        <v>0.05</v>
      </c>
      <c r="F29" s="79">
        <f t="shared" si="3"/>
        <v>50</v>
      </c>
      <c r="G29" s="166">
        <v>5000</v>
      </c>
      <c r="H29" s="167">
        <f t="shared" si="4"/>
        <v>2435000</v>
      </c>
      <c r="I29" s="110">
        <f t="shared" si="5"/>
        <v>86250.000000000015</v>
      </c>
      <c r="J29" s="89">
        <f t="shared" si="6"/>
        <v>2348750</v>
      </c>
    </row>
    <row r="30" spans="2:10" x14ac:dyDescent="0.3">
      <c r="B30" s="32"/>
      <c r="C30" s="87"/>
      <c r="D30" s="87"/>
      <c r="E30" s="87"/>
      <c r="F30" s="92"/>
      <c r="G30" s="168" t="s">
        <v>24</v>
      </c>
      <c r="H30" s="167">
        <f>SUM(H26:H29)</f>
        <v>44174800</v>
      </c>
      <c r="I30" s="110">
        <f>SUM(I26:I29)</f>
        <v>1583625.0000000002</v>
      </c>
      <c r="J30" s="90">
        <f>SUM(J26:J29)</f>
        <v>42591175</v>
      </c>
    </row>
    <row r="31" spans="2:10" x14ac:dyDescent="0.3">
      <c r="B31" s="22"/>
      <c r="C31" s="16"/>
      <c r="D31" s="16"/>
      <c r="E31" s="16"/>
      <c r="F31" s="80"/>
      <c r="G31" s="172"/>
      <c r="H31" s="173"/>
      <c r="I31" s="144"/>
      <c r="J31" s="85"/>
    </row>
    <row r="32" spans="2:10" x14ac:dyDescent="0.3">
      <c r="B32" s="22"/>
      <c r="C32" s="88" t="s">
        <v>113</v>
      </c>
      <c r="D32" s="81" t="s">
        <v>114</v>
      </c>
      <c r="E32" s="16"/>
      <c r="F32" s="80"/>
      <c r="G32" s="172"/>
      <c r="H32" s="173"/>
      <c r="I32" s="144"/>
      <c r="J32" s="85"/>
    </row>
    <row r="33" spans="2:10" x14ac:dyDescent="0.3">
      <c r="B33" s="22"/>
      <c r="C33" s="145" t="s">
        <v>134</v>
      </c>
      <c r="D33" s="242">
        <f>D22</f>
        <v>0.05</v>
      </c>
      <c r="E33" s="16"/>
      <c r="F33" s="80"/>
      <c r="G33" s="172"/>
      <c r="H33" s="173"/>
      <c r="I33" s="144"/>
      <c r="J33" s="85"/>
    </row>
    <row r="34" spans="2:10" x14ac:dyDescent="0.3">
      <c r="B34" s="22"/>
      <c r="C34" s="145" t="s">
        <v>135</v>
      </c>
      <c r="D34" s="242">
        <f>D23</f>
        <v>0.1</v>
      </c>
      <c r="E34" s="16"/>
      <c r="F34" s="80"/>
      <c r="G34" s="172"/>
      <c r="H34" s="173"/>
      <c r="I34" s="144"/>
      <c r="J34" s="85"/>
    </row>
    <row r="35" spans="2:10" x14ac:dyDescent="0.3">
      <c r="B35" s="22"/>
      <c r="C35" s="16"/>
      <c r="D35" s="16"/>
      <c r="E35" s="16"/>
      <c r="F35" s="91"/>
      <c r="G35" s="169"/>
      <c r="H35" s="91"/>
      <c r="I35" s="119"/>
      <c r="J35" s="120"/>
    </row>
    <row r="36" spans="2:10" ht="27.6" x14ac:dyDescent="0.3">
      <c r="B36" s="259" t="s">
        <v>143</v>
      </c>
      <c r="C36" s="136" t="s">
        <v>4</v>
      </c>
      <c r="D36" s="137" t="s">
        <v>132</v>
      </c>
      <c r="E36" s="137" t="s">
        <v>110</v>
      </c>
      <c r="F36" s="170" t="s">
        <v>92</v>
      </c>
      <c r="G36" s="170" t="s">
        <v>94</v>
      </c>
      <c r="H36" s="137" t="s">
        <v>116</v>
      </c>
      <c r="I36" s="138" t="s">
        <v>115</v>
      </c>
      <c r="J36" s="171" t="s">
        <v>117</v>
      </c>
    </row>
    <row r="37" spans="2:10" x14ac:dyDescent="0.3">
      <c r="B37" s="32" t="s">
        <v>17</v>
      </c>
      <c r="C37" s="254" t="s">
        <v>9</v>
      </c>
      <c r="D37" s="148">
        <v>700</v>
      </c>
      <c r="E37" s="240">
        <f t="shared" ref="E37:F40" si="7">E26</f>
        <v>0.1</v>
      </c>
      <c r="F37" s="79">
        <f t="shared" si="7"/>
        <v>50</v>
      </c>
      <c r="G37" s="166">
        <v>10000</v>
      </c>
      <c r="H37" s="167">
        <f>(D37+F37-(D37*E37))*G37</f>
        <v>6800000</v>
      </c>
      <c r="I37" s="110">
        <f>((D$43+D$44)/2)*(G37/2)*D37</f>
        <v>262500.00000000006</v>
      </c>
      <c r="J37" s="89">
        <f>H37-I37</f>
        <v>6537500</v>
      </c>
    </row>
    <row r="38" spans="2:10" x14ac:dyDescent="0.3">
      <c r="B38" s="32" t="s">
        <v>16</v>
      </c>
      <c r="C38" s="254" t="s">
        <v>9</v>
      </c>
      <c r="D38" s="148">
        <v>650</v>
      </c>
      <c r="E38" s="240">
        <f t="shared" si="7"/>
        <v>7.0000000000000007E-2</v>
      </c>
      <c r="F38" s="79">
        <f t="shared" si="7"/>
        <v>75</v>
      </c>
      <c r="G38" s="166">
        <v>500</v>
      </c>
      <c r="H38" s="167">
        <f t="shared" ref="H38:H40" si="8">(D38+F38-(D38*E38))*G38</f>
        <v>339750</v>
      </c>
      <c r="I38" s="110">
        <f t="shared" ref="I38:I40" si="9">((D$43+D$44)/2)*(G38/2)*D38</f>
        <v>12187.500000000002</v>
      </c>
      <c r="J38" s="89">
        <f t="shared" ref="J38:J40" si="10">H38-I38</f>
        <v>327562.5</v>
      </c>
    </row>
    <row r="39" spans="2:10" x14ac:dyDescent="0.3">
      <c r="B39" s="32" t="s">
        <v>15</v>
      </c>
      <c r="C39" s="254" t="s">
        <v>9</v>
      </c>
      <c r="D39" s="148">
        <v>500</v>
      </c>
      <c r="E39" s="240">
        <f t="shared" si="7"/>
        <v>0.05</v>
      </c>
      <c r="F39" s="79">
        <f t="shared" si="7"/>
        <v>50</v>
      </c>
      <c r="G39" s="166">
        <v>72000</v>
      </c>
      <c r="H39" s="167">
        <f t="shared" si="8"/>
        <v>37800000</v>
      </c>
      <c r="I39" s="110">
        <f t="shared" si="9"/>
        <v>1350000.0000000002</v>
      </c>
      <c r="J39" s="89">
        <f t="shared" si="10"/>
        <v>36450000</v>
      </c>
    </row>
    <row r="40" spans="2:10" x14ac:dyDescent="0.3">
      <c r="B40" s="32" t="s">
        <v>14</v>
      </c>
      <c r="C40" s="254" t="s">
        <v>9</v>
      </c>
      <c r="D40" s="148">
        <v>500</v>
      </c>
      <c r="E40" s="240">
        <f t="shared" si="7"/>
        <v>0.05</v>
      </c>
      <c r="F40" s="79">
        <f t="shared" si="7"/>
        <v>50</v>
      </c>
      <c r="G40" s="166">
        <v>5000</v>
      </c>
      <c r="H40" s="167">
        <f t="shared" si="8"/>
        <v>2625000</v>
      </c>
      <c r="I40" s="110">
        <f t="shared" si="9"/>
        <v>93750.000000000015</v>
      </c>
      <c r="J40" s="89">
        <f t="shared" si="10"/>
        <v>2531250</v>
      </c>
    </row>
    <row r="41" spans="2:10" x14ac:dyDescent="0.3">
      <c r="B41" s="32"/>
      <c r="C41" s="96"/>
      <c r="D41" s="96"/>
      <c r="E41" s="87"/>
      <c r="F41" s="92"/>
      <c r="G41" s="168" t="s">
        <v>24</v>
      </c>
      <c r="H41" s="167">
        <f>SUM(H37:H40)</f>
        <v>47564750</v>
      </c>
      <c r="I41" s="110">
        <f>SUM(I37:I40)</f>
        <v>1718437.5000000002</v>
      </c>
      <c r="J41" s="90">
        <f>SUM(J37:J40)</f>
        <v>45846312.5</v>
      </c>
    </row>
    <row r="42" spans="2:10" x14ac:dyDescent="0.3">
      <c r="B42" s="22"/>
      <c r="C42" s="88" t="s">
        <v>113</v>
      </c>
      <c r="D42" s="81" t="s">
        <v>114</v>
      </c>
      <c r="E42" s="16"/>
      <c r="F42" s="80"/>
      <c r="G42" s="172"/>
      <c r="H42" s="173"/>
      <c r="I42" s="144"/>
      <c r="J42" s="85"/>
    </row>
    <row r="43" spans="2:10" x14ac:dyDescent="0.3">
      <c r="B43" s="22"/>
      <c r="C43" s="145" t="s">
        <v>134</v>
      </c>
      <c r="D43" s="242">
        <f>D33</f>
        <v>0.05</v>
      </c>
      <c r="E43" s="16"/>
      <c r="F43" s="80"/>
      <c r="G43" s="172"/>
      <c r="H43" s="173"/>
      <c r="I43" s="144"/>
      <c r="J43" s="85"/>
    </row>
    <row r="44" spans="2:10" x14ac:dyDescent="0.3">
      <c r="B44" s="22"/>
      <c r="C44" s="145" t="s">
        <v>135</v>
      </c>
      <c r="D44" s="242">
        <f>D34</f>
        <v>0.1</v>
      </c>
      <c r="E44" s="16"/>
      <c r="F44" s="80"/>
      <c r="G44" s="172"/>
      <c r="H44" s="173"/>
      <c r="I44" s="144"/>
      <c r="J44" s="85"/>
    </row>
    <row r="45" spans="2:10" x14ac:dyDescent="0.3">
      <c r="B45" s="150"/>
      <c r="C45" s="16"/>
      <c r="D45" s="16"/>
      <c r="E45" s="16"/>
      <c r="F45" s="91"/>
      <c r="G45" s="169"/>
      <c r="H45" s="91"/>
      <c r="I45" s="119"/>
      <c r="J45" s="120"/>
    </row>
    <row r="46" spans="2:10" ht="27.6" x14ac:dyDescent="0.3">
      <c r="B46" s="259" t="s">
        <v>144</v>
      </c>
      <c r="C46" s="136" t="s">
        <v>4</v>
      </c>
      <c r="D46" s="137" t="s">
        <v>132</v>
      </c>
      <c r="E46" s="137" t="s">
        <v>110</v>
      </c>
      <c r="F46" s="170" t="s">
        <v>92</v>
      </c>
      <c r="G46" s="170" t="s">
        <v>94</v>
      </c>
      <c r="H46" s="137" t="s">
        <v>116</v>
      </c>
      <c r="I46" s="138" t="s">
        <v>115</v>
      </c>
      <c r="J46" s="171" t="s">
        <v>117</v>
      </c>
    </row>
    <row r="47" spans="2:10" x14ac:dyDescent="0.3">
      <c r="B47" s="32" t="s">
        <v>17</v>
      </c>
      <c r="C47" s="254" t="s">
        <v>9</v>
      </c>
      <c r="D47" s="148">
        <v>550</v>
      </c>
      <c r="E47" s="239">
        <f t="shared" ref="E47:F50" si="11">E37</f>
        <v>0.1</v>
      </c>
      <c r="F47" s="79">
        <f t="shared" si="11"/>
        <v>50</v>
      </c>
      <c r="G47" s="166">
        <v>10000</v>
      </c>
      <c r="H47" s="167">
        <f>(D47+F47-(D47*E47))*G47</f>
        <v>5450000</v>
      </c>
      <c r="I47" s="110">
        <f>((D$53+D$54)/2)*(G47/2)*D47</f>
        <v>206250.00000000003</v>
      </c>
      <c r="J47" s="89">
        <f>H47-I47</f>
        <v>5243750</v>
      </c>
    </row>
    <row r="48" spans="2:10" x14ac:dyDescent="0.3">
      <c r="B48" s="32" t="s">
        <v>16</v>
      </c>
      <c r="C48" s="254" t="s">
        <v>9</v>
      </c>
      <c r="D48" s="148">
        <v>540</v>
      </c>
      <c r="E48" s="239">
        <f t="shared" si="11"/>
        <v>7.0000000000000007E-2</v>
      </c>
      <c r="F48" s="79">
        <f t="shared" si="11"/>
        <v>75</v>
      </c>
      <c r="G48" s="166">
        <v>500</v>
      </c>
      <c r="H48" s="167">
        <f t="shared" ref="H48:H50" si="12">(D48+F48-(D48*E48))*G48</f>
        <v>288600</v>
      </c>
      <c r="I48" s="110">
        <f t="shared" ref="I48:I50" si="13">((D$53+D$54)/2)*(G48/2)*D48</f>
        <v>10125.000000000002</v>
      </c>
      <c r="J48" s="89">
        <f t="shared" ref="J48:J50" si="14">H48-I48</f>
        <v>278475</v>
      </c>
    </row>
    <row r="49" spans="2:10" x14ac:dyDescent="0.3">
      <c r="B49" s="32" t="s">
        <v>15</v>
      </c>
      <c r="C49" s="254" t="s">
        <v>9</v>
      </c>
      <c r="D49" s="148">
        <v>460</v>
      </c>
      <c r="E49" s="239">
        <f t="shared" si="11"/>
        <v>0.05</v>
      </c>
      <c r="F49" s="79">
        <f t="shared" si="11"/>
        <v>50</v>
      </c>
      <c r="G49" s="166">
        <v>72000</v>
      </c>
      <c r="H49" s="167">
        <f t="shared" si="12"/>
        <v>35064000</v>
      </c>
      <c r="I49" s="110">
        <f t="shared" si="13"/>
        <v>1242000.0000000002</v>
      </c>
      <c r="J49" s="89">
        <f t="shared" si="14"/>
        <v>33822000</v>
      </c>
    </row>
    <row r="50" spans="2:10" x14ac:dyDescent="0.3">
      <c r="B50" s="32" t="s">
        <v>14</v>
      </c>
      <c r="C50" s="254" t="s">
        <v>9</v>
      </c>
      <c r="D50" s="148">
        <v>460</v>
      </c>
      <c r="E50" s="239">
        <f t="shared" si="11"/>
        <v>0.05</v>
      </c>
      <c r="F50" s="79">
        <f t="shared" si="11"/>
        <v>50</v>
      </c>
      <c r="G50" s="166">
        <v>5000</v>
      </c>
      <c r="H50" s="167">
        <f t="shared" si="12"/>
        <v>2435000</v>
      </c>
      <c r="I50" s="110">
        <f t="shared" si="13"/>
        <v>86250.000000000015</v>
      </c>
      <c r="J50" s="89">
        <f t="shared" si="14"/>
        <v>2348750</v>
      </c>
    </row>
    <row r="51" spans="2:10" x14ac:dyDescent="0.3">
      <c r="B51" s="32"/>
      <c r="C51" s="87"/>
      <c r="D51" s="87"/>
      <c r="E51" s="87"/>
      <c r="F51" s="87"/>
      <c r="G51" s="168" t="s">
        <v>24</v>
      </c>
      <c r="H51" s="167">
        <f>SUM(H47:H50)</f>
        <v>43237600</v>
      </c>
      <c r="I51" s="110">
        <f>SUM(I47:I50)</f>
        <v>1544625.0000000002</v>
      </c>
      <c r="J51" s="90">
        <f>SUM(J47:J50)</f>
        <v>41692975</v>
      </c>
    </row>
    <row r="52" spans="2:10" x14ac:dyDescent="0.3">
      <c r="B52" s="22"/>
      <c r="C52" s="88" t="s">
        <v>113</v>
      </c>
      <c r="D52" s="81" t="s">
        <v>114</v>
      </c>
      <c r="E52" s="16"/>
      <c r="F52" s="16"/>
      <c r="G52" s="172"/>
      <c r="H52" s="173"/>
      <c r="I52" s="144"/>
      <c r="J52" s="85"/>
    </row>
    <row r="53" spans="2:10" x14ac:dyDescent="0.3">
      <c r="B53" s="22"/>
      <c r="C53" s="145" t="s">
        <v>134</v>
      </c>
      <c r="D53" s="242">
        <f>D43</f>
        <v>0.05</v>
      </c>
      <c r="E53" s="16"/>
      <c r="F53" s="16"/>
      <c r="G53" s="172"/>
      <c r="H53" s="173"/>
      <c r="I53" s="144"/>
      <c r="J53" s="85"/>
    </row>
    <row r="54" spans="2:10" x14ac:dyDescent="0.3">
      <c r="B54" s="22"/>
      <c r="C54" s="145" t="s">
        <v>135</v>
      </c>
      <c r="D54" s="242">
        <f>D44</f>
        <v>0.1</v>
      </c>
      <c r="E54" s="16"/>
      <c r="F54" s="16"/>
      <c r="G54" s="172"/>
      <c r="H54" s="173"/>
      <c r="I54" s="144"/>
      <c r="J54" s="85"/>
    </row>
    <row r="55" spans="2:10" ht="15" thickBot="1" x14ac:dyDescent="0.35">
      <c r="B55" s="150"/>
      <c r="C55" s="16"/>
      <c r="D55" s="16"/>
      <c r="E55" s="16"/>
      <c r="F55" s="37"/>
      <c r="G55" s="169"/>
      <c r="H55" s="91"/>
      <c r="I55" s="119"/>
      <c r="J55" s="120"/>
    </row>
    <row r="56" spans="2:10" ht="15" thickBot="1" x14ac:dyDescent="0.35">
      <c r="B56" s="150"/>
      <c r="C56" s="16"/>
      <c r="D56" s="16"/>
      <c r="E56" s="16"/>
      <c r="F56" s="37"/>
      <c r="G56" s="119"/>
      <c r="H56" s="149"/>
      <c r="I56" s="93" t="s">
        <v>122</v>
      </c>
      <c r="J56" s="94">
        <f>AVERAGE(J51,J41,J30,J20)</f>
        <v>43767412.5</v>
      </c>
    </row>
    <row r="57" spans="2:10" x14ac:dyDescent="0.3">
      <c r="B57" s="150"/>
      <c r="C57" s="16"/>
      <c r="D57" s="16"/>
      <c r="E57" s="16"/>
      <c r="F57" s="37"/>
      <c r="G57" s="174"/>
      <c r="H57" s="37"/>
      <c r="I57" s="119"/>
      <c r="J57" s="120"/>
    </row>
    <row r="58" spans="2:10" x14ac:dyDescent="0.3">
      <c r="B58" s="150"/>
      <c r="C58" s="16"/>
      <c r="D58" s="16"/>
      <c r="E58" s="16"/>
      <c r="F58" s="37"/>
      <c r="G58" s="174"/>
      <c r="H58" s="37"/>
      <c r="I58" s="119"/>
      <c r="J58" s="120"/>
    </row>
    <row r="59" spans="2:10" x14ac:dyDescent="0.3">
      <c r="B59" s="150"/>
      <c r="C59" s="16"/>
      <c r="D59" s="16"/>
      <c r="E59" s="16"/>
      <c r="F59" s="37"/>
      <c r="G59" s="174"/>
      <c r="H59" s="37"/>
      <c r="I59" s="119"/>
      <c r="J59" s="120"/>
    </row>
    <row r="60" spans="2:10" x14ac:dyDescent="0.3">
      <c r="B60" s="150"/>
      <c r="C60" s="16"/>
      <c r="D60" s="16"/>
      <c r="E60" s="16"/>
      <c r="F60" s="37"/>
      <c r="G60" s="174"/>
      <c r="H60" s="37"/>
      <c r="I60" s="119"/>
      <c r="J60" s="120"/>
    </row>
    <row r="61" spans="2:10" x14ac:dyDescent="0.3">
      <c r="B61" s="150"/>
      <c r="C61" s="16"/>
      <c r="D61" s="16"/>
      <c r="E61" s="16"/>
      <c r="F61" s="37"/>
      <c r="G61" s="174"/>
      <c r="H61" s="37"/>
      <c r="I61" s="119"/>
      <c r="J61" s="120"/>
    </row>
    <row r="62" spans="2:10" x14ac:dyDescent="0.3">
      <c r="B62" s="150"/>
      <c r="C62" s="16"/>
      <c r="D62" s="16"/>
      <c r="E62" s="16"/>
      <c r="F62" s="37"/>
      <c r="G62" s="174"/>
      <c r="H62" s="37"/>
      <c r="I62" s="119"/>
      <c r="J62" s="120"/>
    </row>
    <row r="63" spans="2:10" x14ac:dyDescent="0.3">
      <c r="B63" s="150"/>
      <c r="C63" s="16"/>
      <c r="D63" s="16"/>
      <c r="E63" s="16"/>
      <c r="F63" s="37"/>
      <c r="G63" s="174"/>
      <c r="H63" s="37"/>
      <c r="I63" s="119"/>
      <c r="J63" s="120"/>
    </row>
    <row r="64" spans="2:10" x14ac:dyDescent="0.3">
      <c r="B64" s="150" t="s">
        <v>13</v>
      </c>
      <c r="C64" s="119"/>
      <c r="D64" s="119"/>
      <c r="E64" s="119"/>
      <c r="F64" s="119"/>
      <c r="G64" s="119"/>
      <c r="H64" s="119"/>
      <c r="I64" s="119"/>
      <c r="J64" s="120"/>
    </row>
    <row r="65" spans="2:10" x14ac:dyDescent="0.3">
      <c r="B65" s="150" t="s">
        <v>7</v>
      </c>
      <c r="C65" s="119"/>
      <c r="D65" s="119"/>
      <c r="E65" s="119"/>
      <c r="F65" s="119"/>
      <c r="G65" s="119"/>
      <c r="H65" s="119"/>
      <c r="I65" s="119"/>
      <c r="J65" s="120"/>
    </row>
    <row r="66" spans="2:10" hidden="1" x14ac:dyDescent="0.3">
      <c r="B66" s="150" t="s">
        <v>10</v>
      </c>
      <c r="C66" s="119"/>
      <c r="D66" s="119"/>
      <c r="E66" s="119"/>
      <c r="F66" s="119"/>
      <c r="G66" s="119"/>
      <c r="H66" s="119"/>
      <c r="I66" s="119"/>
      <c r="J66" s="120"/>
    </row>
    <row r="67" spans="2:10" hidden="1" x14ac:dyDescent="0.3">
      <c r="B67" s="135"/>
      <c r="C67" s="119"/>
      <c r="D67" s="119"/>
      <c r="E67" s="119"/>
      <c r="F67" s="119"/>
      <c r="G67" s="119"/>
      <c r="H67" s="119"/>
      <c r="I67" s="119"/>
      <c r="J67" s="120"/>
    </row>
    <row r="68" spans="2:10" hidden="1" x14ac:dyDescent="0.3">
      <c r="B68" s="135"/>
      <c r="C68" s="175"/>
      <c r="D68" s="119"/>
      <c r="E68" s="119"/>
      <c r="F68" s="119"/>
      <c r="G68" s="119"/>
      <c r="H68" s="119"/>
      <c r="I68" s="119"/>
      <c r="J68" s="120"/>
    </row>
    <row r="69" spans="2:10" x14ac:dyDescent="0.3">
      <c r="B69" s="135" t="s">
        <v>112</v>
      </c>
      <c r="C69" s="175"/>
      <c r="D69" s="119"/>
      <c r="E69" s="119"/>
      <c r="F69" s="119"/>
      <c r="G69" s="119"/>
      <c r="H69" s="119"/>
      <c r="I69" s="119"/>
      <c r="J69" s="120"/>
    </row>
    <row r="70" spans="2:10" ht="15" thickBot="1" x14ac:dyDescent="0.35">
      <c r="B70" s="151" t="s">
        <v>10</v>
      </c>
      <c r="C70" s="152"/>
      <c r="D70" s="152"/>
      <c r="E70" s="152"/>
      <c r="F70" s="152"/>
      <c r="G70" s="152"/>
      <c r="H70" s="152"/>
      <c r="I70" s="152"/>
      <c r="J70" s="153"/>
    </row>
    <row r="71" spans="2:10" x14ac:dyDescent="0.3"/>
    <row r="72" spans="2:10" x14ac:dyDescent="0.3"/>
    <row r="73" spans="2:10" x14ac:dyDescent="0.3"/>
    <row r="74" spans="2:10" x14ac:dyDescent="0.3"/>
    <row r="75" spans="2:10" x14ac:dyDescent="0.3"/>
    <row r="76" spans="2:10" x14ac:dyDescent="0.3"/>
    <row r="77" spans="2:10" x14ac:dyDescent="0.3"/>
    <row r="78" spans="2:10" x14ac:dyDescent="0.3"/>
    <row r="79" spans="2:10" x14ac:dyDescent="0.3"/>
    <row r="80" spans="2:10" x14ac:dyDescent="0.3"/>
    <row r="81" x14ac:dyDescent="0.3"/>
    <row r="82" x14ac:dyDescent="0.3"/>
    <row r="83" x14ac:dyDescent="0.3"/>
    <row r="84" x14ac:dyDescent="0.3"/>
  </sheetData>
  <sheetProtection selectLockedCells="1"/>
  <conditionalFormatting sqref="D16:D19">
    <cfRule type="cellIs" dxfId="18" priority="4" stopIfTrue="1" operator="lessThan">
      <formula>0</formula>
    </cfRule>
  </conditionalFormatting>
  <conditionalFormatting sqref="D26:D29">
    <cfRule type="cellIs" dxfId="17" priority="3" stopIfTrue="1" operator="lessThan">
      <formula>0</formula>
    </cfRule>
  </conditionalFormatting>
  <conditionalFormatting sqref="D37:D40">
    <cfRule type="cellIs" dxfId="16" priority="2" stopIfTrue="1" operator="lessThan">
      <formula>0</formula>
    </cfRule>
  </conditionalFormatting>
  <conditionalFormatting sqref="D47:D50">
    <cfRule type="cellIs" dxfId="15" priority="1" stopIfTrue="1" operator="lessThan">
      <formula>0</formula>
    </cfRule>
  </conditionalFormatting>
  <pageMargins left="0.75" right="0.75" top="1" bottom="1" header="0.5" footer="0.5"/>
  <pageSetup paperSize="9" scale="6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7140-A9FA-4389-B284-D3C3F7A12608}">
  <sheetPr>
    <tabColor rgb="FF92D050"/>
    <pageSetUpPr fitToPage="1"/>
  </sheetPr>
  <dimension ref="B1:J69"/>
  <sheetViews>
    <sheetView topLeftCell="A24" zoomScale="80" zoomScaleNormal="80" zoomScaleSheetLayoutView="100" workbookViewId="0">
      <selection activeCell="B61" sqref="B61"/>
    </sheetView>
  </sheetViews>
  <sheetFormatPr defaultColWidth="9.109375" defaultRowHeight="14.4" x14ac:dyDescent="0.3"/>
  <cols>
    <col min="1" max="1" width="1.88671875" customWidth="1"/>
    <col min="2" max="2" width="57.33203125" customWidth="1"/>
    <col min="3" max="3" width="49" customWidth="1"/>
    <col min="4" max="4" width="30.33203125" customWidth="1"/>
    <col min="5" max="5" width="15.88671875" customWidth="1"/>
    <col min="6" max="6" width="14.33203125" customWidth="1"/>
    <col min="7" max="7" width="15.5546875" customWidth="1"/>
    <col min="8" max="8" width="24.33203125" customWidth="1"/>
    <col min="9" max="9" width="16.109375" customWidth="1"/>
    <col min="10" max="10" width="22.44140625" customWidth="1"/>
    <col min="11" max="11" width="9.88671875" bestFit="1" customWidth="1"/>
    <col min="12" max="12" width="21.6640625" customWidth="1"/>
    <col min="16384" max="16384" width="3" customWidth="1"/>
  </cols>
  <sheetData>
    <row r="1" spans="2:10" ht="9" customHeight="1" thickBot="1" x14ac:dyDescent="0.35">
      <c r="B1" s="9"/>
      <c r="C1" s="9"/>
      <c r="D1" s="9"/>
      <c r="E1" s="9"/>
      <c r="F1" s="9"/>
      <c r="G1" s="9"/>
      <c r="H1" s="9"/>
      <c r="I1" s="9"/>
      <c r="J1" s="9"/>
    </row>
    <row r="2" spans="2:10" s="23" customFormat="1" ht="23.4" x14ac:dyDescent="0.45">
      <c r="B2" s="176" t="s">
        <v>11</v>
      </c>
      <c r="C2" s="177" t="s">
        <v>12</v>
      </c>
      <c r="D2" s="113"/>
      <c r="E2" s="113"/>
      <c r="F2" s="113"/>
      <c r="G2" s="113"/>
      <c r="H2" s="113"/>
      <c r="I2" s="113"/>
      <c r="J2" s="114"/>
    </row>
    <row r="3" spans="2:10" ht="18" x14ac:dyDescent="0.35">
      <c r="B3" s="13" t="s">
        <v>97</v>
      </c>
      <c r="C3" s="119"/>
      <c r="D3" s="14"/>
      <c r="E3" s="119"/>
      <c r="F3" s="119"/>
      <c r="G3" s="119"/>
      <c r="H3" s="119"/>
      <c r="I3" s="119"/>
      <c r="J3" s="120"/>
    </row>
    <row r="4" spans="2:10" ht="18" x14ac:dyDescent="0.35">
      <c r="B4" s="13"/>
      <c r="C4" s="119"/>
      <c r="D4" s="14"/>
      <c r="E4" s="119"/>
      <c r="F4" s="119"/>
      <c r="G4" s="119"/>
      <c r="H4" s="119"/>
      <c r="I4" s="119"/>
      <c r="J4" s="120"/>
    </row>
    <row r="5" spans="2:10" x14ac:dyDescent="0.3">
      <c r="B5" s="135"/>
      <c r="C5" s="119"/>
      <c r="D5" s="119"/>
      <c r="E5" s="119"/>
      <c r="F5" s="119"/>
      <c r="G5" s="119"/>
      <c r="H5" s="119"/>
      <c r="I5" s="119"/>
      <c r="J5" s="120"/>
    </row>
    <row r="6" spans="2:10" ht="15.6" x14ac:dyDescent="0.3">
      <c r="B6" s="156" t="s">
        <v>0</v>
      </c>
      <c r="C6" s="157"/>
      <c r="D6" s="119"/>
      <c r="E6" s="119"/>
      <c r="F6" s="119"/>
      <c r="G6" s="119"/>
      <c r="H6" s="119"/>
      <c r="I6" s="119"/>
      <c r="J6" s="120"/>
    </row>
    <row r="7" spans="2:10" x14ac:dyDescent="0.3">
      <c r="B7" s="158" t="s">
        <v>126</v>
      </c>
      <c r="C7" s="159"/>
      <c r="D7" s="119"/>
      <c r="E7" s="119"/>
      <c r="F7" s="119"/>
      <c r="G7" s="119"/>
      <c r="H7" s="119"/>
      <c r="I7" s="119"/>
      <c r="J7" s="120"/>
    </row>
    <row r="8" spans="2:10" x14ac:dyDescent="0.3">
      <c r="B8" s="160" t="s">
        <v>8</v>
      </c>
      <c r="C8" s="161"/>
      <c r="D8" s="119"/>
      <c r="E8" s="119"/>
      <c r="F8" s="119"/>
      <c r="G8" s="119"/>
      <c r="H8" s="119"/>
      <c r="I8" s="119"/>
      <c r="J8" s="120"/>
    </row>
    <row r="9" spans="2:10" x14ac:dyDescent="0.3">
      <c r="B9" s="162"/>
      <c r="C9" s="119"/>
      <c r="D9" s="119"/>
      <c r="E9" s="119"/>
      <c r="F9" s="119"/>
      <c r="G9" s="119"/>
      <c r="H9" s="119"/>
      <c r="I9" s="119"/>
      <c r="J9" s="120"/>
    </row>
    <row r="10" spans="2:10" x14ac:dyDescent="0.3">
      <c r="B10" s="135"/>
      <c r="C10" s="119"/>
      <c r="D10" s="119"/>
      <c r="E10" s="119"/>
      <c r="F10" s="119"/>
      <c r="G10" s="119"/>
      <c r="H10" s="119"/>
      <c r="I10" s="119"/>
      <c r="J10" s="120"/>
    </row>
    <row r="11" spans="2:10" ht="21" x14ac:dyDescent="0.3">
      <c r="B11" s="163" t="s">
        <v>91</v>
      </c>
      <c r="C11" s="164" t="str">
        <f>'PG vaste werkstation'!C12</f>
        <v>&lt;Naam&gt;</v>
      </c>
      <c r="D11" s="165"/>
      <c r="E11" s="119"/>
      <c r="F11" s="119"/>
      <c r="G11" s="119"/>
      <c r="H11" s="119"/>
      <c r="I11" s="119"/>
      <c r="J11" s="120"/>
    </row>
    <row r="12" spans="2:10" x14ac:dyDescent="0.3">
      <c r="B12" s="135"/>
      <c r="C12" s="119"/>
      <c r="D12" s="119"/>
      <c r="E12" s="119"/>
      <c r="F12" s="119"/>
      <c r="G12" s="119"/>
      <c r="H12" s="119"/>
      <c r="I12" s="119"/>
      <c r="J12" s="120"/>
    </row>
    <row r="13" spans="2:10" x14ac:dyDescent="0.3">
      <c r="B13" s="150"/>
      <c r="C13" s="16"/>
      <c r="D13" s="16"/>
      <c r="E13" s="16"/>
      <c r="F13" s="37"/>
      <c r="G13" s="174"/>
      <c r="H13" s="37"/>
      <c r="I13" s="119"/>
      <c r="J13" s="120"/>
    </row>
    <row r="14" spans="2:10" ht="27.6" x14ac:dyDescent="0.3">
      <c r="B14" s="259" t="s">
        <v>145</v>
      </c>
      <c r="C14" s="136" t="s">
        <v>4</v>
      </c>
      <c r="D14" s="137" t="s">
        <v>132</v>
      </c>
      <c r="E14" s="137" t="s">
        <v>110</v>
      </c>
      <c r="F14" s="138" t="s">
        <v>92</v>
      </c>
      <c r="G14" s="138" t="s">
        <v>94</v>
      </c>
      <c r="H14" s="138" t="s">
        <v>116</v>
      </c>
      <c r="I14" s="138" t="s">
        <v>115</v>
      </c>
      <c r="J14" s="171" t="s">
        <v>117</v>
      </c>
    </row>
    <row r="15" spans="2:10" ht="28.8" x14ac:dyDescent="0.3">
      <c r="B15" s="35" t="s">
        <v>99</v>
      </c>
      <c r="C15" s="257" t="s">
        <v>9</v>
      </c>
      <c r="D15" s="178">
        <v>110</v>
      </c>
      <c r="E15" s="249">
        <v>0.1</v>
      </c>
      <c r="F15" s="250">
        <v>10</v>
      </c>
      <c r="G15" s="179">
        <v>70000</v>
      </c>
      <c r="H15" s="180">
        <f>(D15+F15-(D15*E15))*G15</f>
        <v>7630000</v>
      </c>
      <c r="I15" s="180">
        <f>((D$18+D$19+D$20)/3)*(G15/2)*D15</f>
        <v>385000.00000000006</v>
      </c>
      <c r="J15" s="109">
        <f t="shared" ref="J15" si="0">H15-I15</f>
        <v>7245000</v>
      </c>
    </row>
    <row r="16" spans="2:10" x14ac:dyDescent="0.3">
      <c r="B16" s="32"/>
      <c r="C16" s="87"/>
      <c r="D16" s="87"/>
      <c r="E16" s="87"/>
      <c r="F16" s="28"/>
      <c r="G16" s="111"/>
      <c r="H16" s="110"/>
      <c r="I16" s="110"/>
      <c r="J16" s="90"/>
    </row>
    <row r="17" spans="2:10" x14ac:dyDescent="0.3">
      <c r="B17" s="32"/>
      <c r="C17" s="88" t="s">
        <v>113</v>
      </c>
      <c r="D17" s="81" t="s">
        <v>114</v>
      </c>
      <c r="E17" s="87"/>
      <c r="F17" s="28"/>
      <c r="G17" s="141"/>
      <c r="H17" s="110"/>
      <c r="I17" s="110"/>
      <c r="J17" s="89"/>
    </row>
    <row r="18" spans="2:10" x14ac:dyDescent="0.3">
      <c r="B18" s="32"/>
      <c r="C18" s="145" t="s">
        <v>134</v>
      </c>
      <c r="D18" s="247">
        <v>0.05</v>
      </c>
      <c r="E18" s="87"/>
      <c r="F18" s="28"/>
      <c r="G18" s="141"/>
      <c r="H18" s="110"/>
      <c r="I18" s="110"/>
      <c r="J18" s="89"/>
    </row>
    <row r="19" spans="2:10" x14ac:dyDescent="0.3">
      <c r="B19" s="32"/>
      <c r="C19" s="145" t="s">
        <v>135</v>
      </c>
      <c r="D19" s="247">
        <v>0.1</v>
      </c>
      <c r="E19" s="87"/>
      <c r="F19" s="28"/>
      <c r="G19" s="141"/>
      <c r="H19" s="110"/>
      <c r="I19" s="110"/>
      <c r="J19" s="89"/>
    </row>
    <row r="20" spans="2:10" x14ac:dyDescent="0.3">
      <c r="B20" s="32"/>
      <c r="C20" s="146" t="s">
        <v>136</v>
      </c>
      <c r="D20" s="247">
        <v>0.15</v>
      </c>
      <c r="E20" s="87"/>
      <c r="F20" s="28"/>
      <c r="G20" s="141"/>
      <c r="H20" s="110"/>
      <c r="I20" s="110"/>
      <c r="J20" s="89"/>
    </row>
    <row r="21" spans="2:10" x14ac:dyDescent="0.3">
      <c r="B21" s="32"/>
      <c r="C21" s="87"/>
      <c r="D21" s="87"/>
      <c r="E21" s="87"/>
      <c r="F21" s="87"/>
      <c r="G21" s="111" t="s">
        <v>24</v>
      </c>
      <c r="H21" s="110">
        <f>SUM(H15:H15)</f>
        <v>7630000</v>
      </c>
      <c r="I21" s="110">
        <f>SUM(I15:I15)</f>
        <v>385000.00000000006</v>
      </c>
      <c r="J21" s="90">
        <f>SUM(J15:J15)</f>
        <v>7245000</v>
      </c>
    </row>
    <row r="22" spans="2:10" ht="21" x14ac:dyDescent="0.3">
      <c r="B22" s="22"/>
      <c r="C22" s="16"/>
      <c r="D22" s="165"/>
      <c r="E22" s="119"/>
      <c r="F22" s="119"/>
      <c r="G22" s="119"/>
      <c r="H22" s="119"/>
      <c r="I22" s="119"/>
      <c r="J22" s="120"/>
    </row>
    <row r="23" spans="2:10" ht="27.6" x14ac:dyDescent="0.3">
      <c r="B23" s="259" t="s">
        <v>146</v>
      </c>
      <c r="C23" s="136" t="s">
        <v>4</v>
      </c>
      <c r="D23" s="137" t="s">
        <v>132</v>
      </c>
      <c r="E23" s="137" t="s">
        <v>110</v>
      </c>
      <c r="F23" s="138" t="s">
        <v>92</v>
      </c>
      <c r="G23" s="138" t="s">
        <v>94</v>
      </c>
      <c r="H23" s="138" t="s">
        <v>116</v>
      </c>
      <c r="I23" s="138" t="s">
        <v>115</v>
      </c>
      <c r="J23" s="171" t="s">
        <v>117</v>
      </c>
    </row>
    <row r="24" spans="2:10" ht="28.8" x14ac:dyDescent="0.3">
      <c r="B24" s="35" t="s">
        <v>99</v>
      </c>
      <c r="C24" s="258" t="s">
        <v>9</v>
      </c>
      <c r="D24" s="148">
        <v>90</v>
      </c>
      <c r="E24" s="240">
        <f>E15</f>
        <v>0.1</v>
      </c>
      <c r="F24" s="79">
        <f>F15</f>
        <v>10</v>
      </c>
      <c r="G24" s="141">
        <v>70000</v>
      </c>
      <c r="H24" s="110">
        <f>(D24+F24-(D24*E24))*G24</f>
        <v>6370000</v>
      </c>
      <c r="I24" s="110">
        <f>((D$18+D$19+D$20)/3)*(G24/2)*D24</f>
        <v>315000.00000000006</v>
      </c>
      <c r="J24" s="89">
        <f t="shared" ref="J24" si="1">H24-I24</f>
        <v>6055000</v>
      </c>
    </row>
    <row r="25" spans="2:10" x14ac:dyDescent="0.3">
      <c r="B25" s="32"/>
      <c r="C25" s="87"/>
      <c r="D25" s="87"/>
      <c r="E25" s="87"/>
      <c r="F25" s="28"/>
      <c r="G25" s="111"/>
      <c r="H25" s="110"/>
      <c r="I25" s="110"/>
      <c r="J25" s="90"/>
    </row>
    <row r="26" spans="2:10" x14ac:dyDescent="0.3">
      <c r="B26" s="32"/>
      <c r="C26" s="88" t="s">
        <v>113</v>
      </c>
      <c r="D26" s="81" t="s">
        <v>114</v>
      </c>
      <c r="E26" s="87"/>
      <c r="F26" s="28"/>
      <c r="G26" s="141"/>
      <c r="H26" s="110"/>
      <c r="I26" s="110"/>
      <c r="J26" s="89"/>
    </row>
    <row r="27" spans="2:10" x14ac:dyDescent="0.3">
      <c r="B27" s="32"/>
      <c r="C27" s="145" t="s">
        <v>134</v>
      </c>
      <c r="D27" s="242">
        <f>D18</f>
        <v>0.05</v>
      </c>
      <c r="E27" s="87"/>
      <c r="F27" s="28"/>
      <c r="G27" s="141"/>
      <c r="H27" s="110"/>
      <c r="I27" s="110"/>
      <c r="J27" s="89"/>
    </row>
    <row r="28" spans="2:10" x14ac:dyDescent="0.3">
      <c r="B28" s="32"/>
      <c r="C28" s="145" t="s">
        <v>135</v>
      </c>
      <c r="D28" s="242">
        <f>D19</f>
        <v>0.1</v>
      </c>
      <c r="E28" s="87"/>
      <c r="F28" s="28"/>
      <c r="G28" s="141"/>
      <c r="H28" s="110"/>
      <c r="I28" s="110"/>
      <c r="J28" s="89"/>
    </row>
    <row r="29" spans="2:10" x14ac:dyDescent="0.3">
      <c r="B29" s="32"/>
      <c r="C29" s="146" t="s">
        <v>136</v>
      </c>
      <c r="D29" s="242">
        <f>D20</f>
        <v>0.15</v>
      </c>
      <c r="E29" s="87"/>
      <c r="F29" s="28"/>
      <c r="G29" s="141"/>
      <c r="H29" s="110"/>
      <c r="I29" s="110"/>
      <c r="J29" s="89"/>
    </row>
    <row r="30" spans="2:10" s="24" customFormat="1" x14ac:dyDescent="0.3">
      <c r="B30" s="32"/>
      <c r="C30" s="87"/>
      <c r="D30" s="87"/>
      <c r="E30" s="87"/>
      <c r="F30" s="87"/>
      <c r="G30" s="111" t="s">
        <v>24</v>
      </c>
      <c r="H30" s="110">
        <f>SUM(H24:H24)</f>
        <v>6370000</v>
      </c>
      <c r="I30" s="110">
        <f>SUM(I24:I24)</f>
        <v>315000.00000000006</v>
      </c>
      <c r="J30" s="90">
        <f>SUM(J24:J24)</f>
        <v>6055000</v>
      </c>
    </row>
    <row r="31" spans="2:10" s="24" customFormat="1" x14ac:dyDescent="0.3">
      <c r="B31" s="22"/>
      <c r="C31" s="16"/>
      <c r="D31" s="16"/>
      <c r="E31" s="16"/>
      <c r="F31" s="16"/>
      <c r="G31" s="143"/>
      <c r="H31" s="144"/>
      <c r="I31" s="82"/>
      <c r="J31" s="86"/>
    </row>
    <row r="32" spans="2:10" s="24" customFormat="1" ht="27.6" x14ac:dyDescent="0.3">
      <c r="B32" s="259" t="s">
        <v>149</v>
      </c>
      <c r="C32" s="136" t="s">
        <v>4</v>
      </c>
      <c r="D32" s="137" t="s">
        <v>132</v>
      </c>
      <c r="E32" s="137" t="s">
        <v>110</v>
      </c>
      <c r="F32" s="138" t="s">
        <v>92</v>
      </c>
      <c r="G32" s="138" t="s">
        <v>94</v>
      </c>
      <c r="H32" s="138" t="s">
        <v>116</v>
      </c>
      <c r="I32" s="138" t="s">
        <v>115</v>
      </c>
      <c r="J32" s="171" t="s">
        <v>117</v>
      </c>
    </row>
    <row r="33" spans="2:10" s="24" customFormat="1" ht="28.8" x14ac:dyDescent="0.3">
      <c r="B33" s="35" t="s">
        <v>99</v>
      </c>
      <c r="C33" s="258" t="s">
        <v>9</v>
      </c>
      <c r="D33" s="148">
        <v>105</v>
      </c>
      <c r="E33" s="240">
        <f>E24</f>
        <v>0.1</v>
      </c>
      <c r="F33" s="79">
        <f>F24</f>
        <v>10</v>
      </c>
      <c r="G33" s="141">
        <v>70000</v>
      </c>
      <c r="H33" s="110">
        <f>(D33+F33-(D33*E33))*G33</f>
        <v>7315000</v>
      </c>
      <c r="I33" s="110">
        <f>((D$18+D$19+D$20)/3)*(G33/2)*D33</f>
        <v>367500.00000000006</v>
      </c>
      <c r="J33" s="89">
        <f t="shared" ref="J33" si="2">H33-I33</f>
        <v>6947500</v>
      </c>
    </row>
    <row r="34" spans="2:10" s="24" customFormat="1" x14ac:dyDescent="0.3">
      <c r="B34" s="32"/>
      <c r="C34" s="87"/>
      <c r="D34" s="87"/>
      <c r="E34" s="87"/>
      <c r="F34" s="28"/>
      <c r="G34" s="111"/>
      <c r="H34" s="110"/>
      <c r="I34" s="110"/>
      <c r="J34" s="90"/>
    </row>
    <row r="35" spans="2:10" s="24" customFormat="1" x14ac:dyDescent="0.3">
      <c r="B35" s="32"/>
      <c r="C35" s="88" t="s">
        <v>113</v>
      </c>
      <c r="D35" s="81" t="s">
        <v>114</v>
      </c>
      <c r="E35" s="87"/>
      <c r="F35" s="28"/>
      <c r="G35" s="141"/>
      <c r="H35" s="110"/>
      <c r="I35" s="110"/>
      <c r="J35" s="89"/>
    </row>
    <row r="36" spans="2:10" s="24" customFormat="1" x14ac:dyDescent="0.3">
      <c r="B36" s="32"/>
      <c r="C36" s="145" t="s">
        <v>134</v>
      </c>
      <c r="D36" s="242">
        <f>D27</f>
        <v>0.05</v>
      </c>
      <c r="E36" s="87"/>
      <c r="F36" s="28"/>
      <c r="G36" s="141"/>
      <c r="H36" s="110"/>
      <c r="I36" s="110"/>
      <c r="J36" s="89"/>
    </row>
    <row r="37" spans="2:10" s="24" customFormat="1" x14ac:dyDescent="0.3">
      <c r="B37" s="32"/>
      <c r="C37" s="145" t="s">
        <v>135</v>
      </c>
      <c r="D37" s="242">
        <f>D28</f>
        <v>0.1</v>
      </c>
      <c r="E37" s="87"/>
      <c r="F37" s="28"/>
      <c r="G37" s="141"/>
      <c r="H37" s="110"/>
      <c r="I37" s="110"/>
      <c r="J37" s="89"/>
    </row>
    <row r="38" spans="2:10" s="24" customFormat="1" x14ac:dyDescent="0.3">
      <c r="B38" s="32"/>
      <c r="C38" s="146" t="s">
        <v>136</v>
      </c>
      <c r="D38" s="242">
        <f>D29</f>
        <v>0.15</v>
      </c>
      <c r="E38" s="87"/>
      <c r="F38" s="28"/>
      <c r="G38" s="141"/>
      <c r="H38" s="110"/>
      <c r="I38" s="110"/>
      <c r="J38" s="89"/>
    </row>
    <row r="39" spans="2:10" s="24" customFormat="1" x14ac:dyDescent="0.3">
      <c r="B39" s="32"/>
      <c r="C39" s="87"/>
      <c r="D39" s="87"/>
      <c r="E39" s="87"/>
      <c r="F39" s="87"/>
      <c r="G39" s="111" t="s">
        <v>24</v>
      </c>
      <c r="H39" s="110">
        <f>SUM(H33:H33)</f>
        <v>7315000</v>
      </c>
      <c r="I39" s="110">
        <f>SUM(I33:I33)</f>
        <v>367500.00000000006</v>
      </c>
      <c r="J39" s="90">
        <f>SUM(J33:J33)</f>
        <v>6947500</v>
      </c>
    </row>
    <row r="40" spans="2:10" s="24" customFormat="1" x14ac:dyDescent="0.3">
      <c r="B40" s="22"/>
      <c r="C40" s="16"/>
      <c r="D40" s="16"/>
      <c r="E40" s="16"/>
      <c r="F40" s="16"/>
      <c r="G40" s="16"/>
      <c r="H40" s="16"/>
      <c r="I40" s="82"/>
      <c r="J40" s="86"/>
    </row>
    <row r="41" spans="2:10" s="24" customFormat="1" ht="27.6" x14ac:dyDescent="0.3">
      <c r="B41" s="259" t="s">
        <v>147</v>
      </c>
      <c r="C41" s="136" t="s">
        <v>4</v>
      </c>
      <c r="D41" s="137" t="s">
        <v>132</v>
      </c>
      <c r="E41" s="137" t="s">
        <v>110</v>
      </c>
      <c r="F41" s="138" t="s">
        <v>92</v>
      </c>
      <c r="G41" s="138" t="s">
        <v>94</v>
      </c>
      <c r="H41" s="138" t="s">
        <v>116</v>
      </c>
      <c r="I41" s="138" t="s">
        <v>115</v>
      </c>
      <c r="J41" s="171" t="s">
        <v>117</v>
      </c>
    </row>
    <row r="42" spans="2:10" s="24" customFormat="1" ht="28.8" x14ac:dyDescent="0.3">
      <c r="B42" s="35" t="s">
        <v>99</v>
      </c>
      <c r="C42" s="258" t="s">
        <v>9</v>
      </c>
      <c r="D42" s="148">
        <v>85</v>
      </c>
      <c r="E42" s="240">
        <f>E33</f>
        <v>0.1</v>
      </c>
      <c r="F42" s="79">
        <f>F33</f>
        <v>10</v>
      </c>
      <c r="G42" s="141">
        <v>70000</v>
      </c>
      <c r="H42" s="110">
        <f>(D42+F42-(D42*E42))*G42</f>
        <v>6055000</v>
      </c>
      <c r="I42" s="110">
        <f>((D$18+D$19+D$20)/3)*(G42/2)*D42</f>
        <v>297500.00000000006</v>
      </c>
      <c r="J42" s="89">
        <f t="shared" ref="J42" si="3">H42-I42</f>
        <v>5757500</v>
      </c>
    </row>
    <row r="43" spans="2:10" s="24" customFormat="1" x14ac:dyDescent="0.3">
      <c r="B43" s="32"/>
      <c r="C43" s="87"/>
      <c r="D43" s="87"/>
      <c r="E43" s="87"/>
      <c r="F43" s="28"/>
      <c r="G43" s="111"/>
      <c r="H43" s="110"/>
      <c r="I43" s="110"/>
      <c r="J43" s="90"/>
    </row>
    <row r="44" spans="2:10" s="24" customFormat="1" x14ac:dyDescent="0.3">
      <c r="B44" s="32"/>
      <c r="C44" s="88" t="s">
        <v>113</v>
      </c>
      <c r="D44" s="81" t="s">
        <v>114</v>
      </c>
      <c r="E44" s="87"/>
      <c r="F44" s="28"/>
      <c r="G44" s="141"/>
      <c r="H44" s="110"/>
      <c r="I44" s="110"/>
      <c r="J44" s="89"/>
    </row>
    <row r="45" spans="2:10" s="24" customFormat="1" x14ac:dyDescent="0.3">
      <c r="B45" s="32"/>
      <c r="C45" s="145" t="s">
        <v>134</v>
      </c>
      <c r="D45" s="242">
        <f>D36</f>
        <v>0.05</v>
      </c>
      <c r="E45" s="87"/>
      <c r="F45" s="28"/>
      <c r="G45" s="141"/>
      <c r="H45" s="110"/>
      <c r="I45" s="110"/>
      <c r="J45" s="89"/>
    </row>
    <row r="46" spans="2:10" s="24" customFormat="1" x14ac:dyDescent="0.3">
      <c r="B46" s="32"/>
      <c r="C46" s="145" t="s">
        <v>135</v>
      </c>
      <c r="D46" s="242">
        <f>D37</f>
        <v>0.1</v>
      </c>
      <c r="E46" s="87"/>
      <c r="F46" s="28"/>
      <c r="G46" s="141"/>
      <c r="H46" s="110"/>
      <c r="I46" s="110"/>
      <c r="J46" s="89"/>
    </row>
    <row r="47" spans="2:10" s="24" customFormat="1" x14ac:dyDescent="0.3">
      <c r="B47" s="32"/>
      <c r="C47" s="146" t="s">
        <v>136</v>
      </c>
      <c r="D47" s="242">
        <f>D38</f>
        <v>0.15</v>
      </c>
      <c r="E47" s="87"/>
      <c r="F47" s="28"/>
      <c r="G47" s="141"/>
      <c r="H47" s="110"/>
      <c r="I47" s="110"/>
      <c r="J47" s="89"/>
    </row>
    <row r="48" spans="2:10" s="24" customFormat="1" x14ac:dyDescent="0.3">
      <c r="B48" s="32"/>
      <c r="C48" s="87"/>
      <c r="D48" s="87"/>
      <c r="E48" s="87"/>
      <c r="F48" s="87"/>
      <c r="G48" s="111"/>
      <c r="H48" s="110"/>
      <c r="I48" s="110"/>
      <c r="J48" s="90"/>
    </row>
    <row r="49" spans="2:10" s="24" customFormat="1" x14ac:dyDescent="0.3">
      <c r="B49" s="32"/>
      <c r="C49" s="87"/>
      <c r="D49" s="87"/>
      <c r="E49" s="87"/>
      <c r="F49" s="87"/>
      <c r="G49" s="111" t="s">
        <v>24</v>
      </c>
      <c r="H49" s="110">
        <f>SUM(H42:H42)</f>
        <v>6055000</v>
      </c>
      <c r="I49" s="110">
        <f>SUM(I42:I42)</f>
        <v>297500.00000000006</v>
      </c>
      <c r="J49" s="90">
        <f>SUM(J42:J42)</f>
        <v>5757500</v>
      </c>
    </row>
    <row r="50" spans="2:10" s="24" customFormat="1" x14ac:dyDescent="0.3">
      <c r="B50" s="22"/>
      <c r="C50" s="16"/>
      <c r="D50" s="16"/>
      <c r="E50" s="16"/>
      <c r="F50" s="16"/>
      <c r="G50" s="16"/>
      <c r="H50" s="16"/>
      <c r="I50" s="82"/>
      <c r="J50" s="86"/>
    </row>
    <row r="51" spans="2:10" s="24" customFormat="1" ht="27.6" x14ac:dyDescent="0.3">
      <c r="B51" s="259" t="s">
        <v>148</v>
      </c>
      <c r="C51" s="136" t="s">
        <v>4</v>
      </c>
      <c r="D51" s="137" t="s">
        <v>132</v>
      </c>
      <c r="E51" s="137" t="s">
        <v>110</v>
      </c>
      <c r="F51" s="138" t="s">
        <v>92</v>
      </c>
      <c r="G51" s="138" t="s">
        <v>94</v>
      </c>
      <c r="H51" s="137" t="s">
        <v>116</v>
      </c>
      <c r="I51" s="138" t="s">
        <v>115</v>
      </c>
      <c r="J51" s="171" t="s">
        <v>117</v>
      </c>
    </row>
    <row r="52" spans="2:10" s="24" customFormat="1" ht="28.8" x14ac:dyDescent="0.3">
      <c r="B52" s="35" t="s">
        <v>99</v>
      </c>
      <c r="C52" s="258" t="s">
        <v>9</v>
      </c>
      <c r="D52" s="148">
        <v>120</v>
      </c>
      <c r="E52" s="240">
        <f>E42</f>
        <v>0.1</v>
      </c>
      <c r="F52" s="79">
        <f>F42</f>
        <v>10</v>
      </c>
      <c r="G52" s="141">
        <v>70000</v>
      </c>
      <c r="H52" s="110">
        <f>(D52+F52-(D52*E52))*G52</f>
        <v>8260000</v>
      </c>
      <c r="I52" s="110">
        <f>((D$18+D$19+D$20)/3)*(G52/2)*D52</f>
        <v>420000.00000000006</v>
      </c>
      <c r="J52" s="89">
        <f t="shared" ref="J52" si="4">H52-I52</f>
        <v>7840000</v>
      </c>
    </row>
    <row r="53" spans="2:10" s="24" customFormat="1" x14ac:dyDescent="0.3">
      <c r="B53" s="32"/>
      <c r="C53" s="87"/>
      <c r="D53" s="87"/>
      <c r="E53" s="87"/>
      <c r="F53" s="28"/>
      <c r="G53" s="111"/>
      <c r="H53" s="110"/>
      <c r="I53" s="110"/>
      <c r="J53" s="90"/>
    </row>
    <row r="54" spans="2:10" s="24" customFormat="1" x14ac:dyDescent="0.3">
      <c r="B54" s="32"/>
      <c r="C54" s="88" t="s">
        <v>113</v>
      </c>
      <c r="D54" s="81" t="s">
        <v>114</v>
      </c>
      <c r="E54" s="87"/>
      <c r="F54" s="28"/>
      <c r="G54" s="141"/>
      <c r="H54" s="110"/>
      <c r="I54" s="110"/>
      <c r="J54" s="89"/>
    </row>
    <row r="55" spans="2:10" s="24" customFormat="1" x14ac:dyDescent="0.3">
      <c r="B55" s="32"/>
      <c r="C55" s="145" t="s">
        <v>134</v>
      </c>
      <c r="D55" s="242">
        <f>D46</f>
        <v>0.1</v>
      </c>
      <c r="E55" s="87"/>
      <c r="F55" s="28"/>
      <c r="G55" s="141"/>
      <c r="H55" s="110"/>
      <c r="I55" s="110"/>
      <c r="J55" s="89"/>
    </row>
    <row r="56" spans="2:10" s="24" customFormat="1" x14ac:dyDescent="0.3">
      <c r="B56" s="32"/>
      <c r="C56" s="145" t="s">
        <v>135</v>
      </c>
      <c r="D56" s="242">
        <f>D47</f>
        <v>0.15</v>
      </c>
      <c r="E56" s="87"/>
      <c r="F56" s="28"/>
      <c r="G56" s="141"/>
      <c r="H56" s="110"/>
      <c r="I56" s="110"/>
      <c r="J56" s="89"/>
    </row>
    <row r="57" spans="2:10" s="24" customFormat="1" x14ac:dyDescent="0.3">
      <c r="B57" s="32"/>
      <c r="C57" s="146" t="s">
        <v>136</v>
      </c>
      <c r="D57" s="242">
        <f>D48</f>
        <v>0</v>
      </c>
      <c r="E57" s="87"/>
      <c r="F57" s="28"/>
      <c r="G57" s="141"/>
      <c r="H57" s="110"/>
      <c r="I57" s="110"/>
      <c r="J57" s="89"/>
    </row>
    <row r="58" spans="2:10" s="24" customFormat="1" x14ac:dyDescent="0.3">
      <c r="B58" s="32"/>
      <c r="C58" s="87"/>
      <c r="D58" s="87"/>
      <c r="E58" s="87"/>
      <c r="F58" s="87"/>
      <c r="G58" s="111"/>
      <c r="H58" s="110"/>
      <c r="I58" s="110"/>
      <c r="J58" s="90"/>
    </row>
    <row r="59" spans="2:10" s="24" customFormat="1" x14ac:dyDescent="0.3">
      <c r="B59" s="32"/>
      <c r="C59" s="87"/>
      <c r="D59" s="87"/>
      <c r="E59" s="87"/>
      <c r="F59" s="87"/>
      <c r="G59" s="111" t="s">
        <v>24</v>
      </c>
      <c r="H59" s="110">
        <f>SUM(H52:H52)</f>
        <v>8260000</v>
      </c>
      <c r="I59" s="110">
        <f>SUM(I52:I52)</f>
        <v>420000.00000000006</v>
      </c>
      <c r="J59" s="90">
        <f>SUM(J52:J52)</f>
        <v>7840000</v>
      </c>
    </row>
    <row r="60" spans="2:10" s="24" customFormat="1" x14ac:dyDescent="0.3">
      <c r="B60" s="22"/>
      <c r="C60" s="16"/>
      <c r="D60" s="16"/>
      <c r="E60" s="16"/>
      <c r="F60" s="16"/>
      <c r="G60" s="16"/>
      <c r="H60" s="16"/>
      <c r="I60" s="82"/>
      <c r="J60" s="86"/>
    </row>
    <row r="61" spans="2:10" s="21" customFormat="1" ht="15" thickBot="1" x14ac:dyDescent="0.35">
      <c r="B61" s="22"/>
      <c r="C61" s="16"/>
      <c r="D61" s="16"/>
      <c r="E61" s="16"/>
      <c r="F61" s="16"/>
      <c r="G61" s="16"/>
      <c r="H61" s="16"/>
      <c r="I61" s="37"/>
      <c r="J61" s="33"/>
    </row>
    <row r="62" spans="2:10" s="21" customFormat="1" ht="21.6" thickBot="1" x14ac:dyDescent="0.35">
      <c r="B62" s="22"/>
      <c r="C62" s="16"/>
      <c r="D62" s="165"/>
      <c r="E62" s="119"/>
      <c r="F62" s="119"/>
      <c r="G62" s="37"/>
      <c r="H62" s="95"/>
      <c r="I62" s="83" t="s">
        <v>122</v>
      </c>
      <c r="J62" s="84">
        <f>AVERAGE(J59,J49,J39,J30,J21)</f>
        <v>6769000</v>
      </c>
    </row>
    <row r="63" spans="2:10" x14ac:dyDescent="0.3">
      <c r="B63" s="135" t="s">
        <v>20</v>
      </c>
      <c r="C63" s="119"/>
      <c r="D63" s="119"/>
      <c r="E63" s="119"/>
      <c r="F63" s="119"/>
      <c r="G63" s="119"/>
      <c r="H63" s="15"/>
      <c r="I63" s="119"/>
      <c r="J63" s="120"/>
    </row>
    <row r="64" spans="2:10" x14ac:dyDescent="0.3">
      <c r="B64" s="150" t="s">
        <v>19</v>
      </c>
      <c r="C64" s="119"/>
      <c r="D64" s="119"/>
      <c r="E64" s="119"/>
      <c r="F64" s="119"/>
      <c r="G64" s="119"/>
      <c r="H64" s="119"/>
      <c r="I64" s="119"/>
      <c r="J64" s="120"/>
    </row>
    <row r="65" spans="2:10" x14ac:dyDescent="0.3">
      <c r="B65" s="135" t="s">
        <v>10</v>
      </c>
      <c r="C65" s="119"/>
      <c r="D65" s="119"/>
      <c r="E65" s="119"/>
      <c r="F65" s="119"/>
      <c r="G65" s="119"/>
      <c r="H65" s="119"/>
      <c r="I65" s="119"/>
      <c r="J65" s="120"/>
    </row>
    <row r="66" spans="2:10" hidden="1" x14ac:dyDescent="0.3">
      <c r="B66" s="135"/>
      <c r="C66" s="119"/>
      <c r="D66" s="119"/>
      <c r="E66" s="119"/>
      <c r="F66" s="119"/>
      <c r="G66" s="119"/>
      <c r="H66" s="119"/>
      <c r="I66" s="119"/>
      <c r="J66" s="120"/>
    </row>
    <row r="67" spans="2:10" hidden="1" x14ac:dyDescent="0.3">
      <c r="B67" s="135"/>
      <c r="C67" s="175"/>
      <c r="D67" s="119"/>
      <c r="E67" s="119"/>
      <c r="F67" s="119"/>
      <c r="G67" s="119"/>
      <c r="H67" s="119"/>
      <c r="I67" s="119"/>
      <c r="J67" s="120"/>
    </row>
    <row r="68" spans="2:10" hidden="1" x14ac:dyDescent="0.3">
      <c r="B68" s="135"/>
      <c r="C68" s="175"/>
      <c r="D68" s="119"/>
      <c r="E68" s="119"/>
      <c r="F68" s="119"/>
      <c r="G68" s="119"/>
      <c r="H68" s="119"/>
      <c r="I68" s="119"/>
      <c r="J68" s="120"/>
    </row>
    <row r="69" spans="2:10" ht="15" thickBot="1" x14ac:dyDescent="0.35">
      <c r="B69" s="181" t="s">
        <v>112</v>
      </c>
      <c r="C69" s="152"/>
      <c r="D69" s="152"/>
      <c r="E69" s="152"/>
      <c r="F69" s="152"/>
      <c r="G69" s="152"/>
      <c r="H69" s="152"/>
      <c r="I69" s="152"/>
      <c r="J69" s="153"/>
    </row>
  </sheetData>
  <sheetProtection selectLockedCells="1"/>
  <conditionalFormatting sqref="D15">
    <cfRule type="cellIs" dxfId="14" priority="11" stopIfTrue="1" operator="lessThan">
      <formula>0</formula>
    </cfRule>
  </conditionalFormatting>
  <conditionalFormatting sqref="D24">
    <cfRule type="cellIs" dxfId="13" priority="5" stopIfTrue="1" operator="lessThan">
      <formula>0</formula>
    </cfRule>
  </conditionalFormatting>
  <conditionalFormatting sqref="D33">
    <cfRule type="cellIs" dxfId="12" priority="4" stopIfTrue="1" operator="lessThan">
      <formula>0</formula>
    </cfRule>
  </conditionalFormatting>
  <conditionalFormatting sqref="D42">
    <cfRule type="cellIs" dxfId="11" priority="3" stopIfTrue="1" operator="lessThan">
      <formula>0</formula>
    </cfRule>
  </conditionalFormatting>
  <conditionalFormatting sqref="D52">
    <cfRule type="cellIs" dxfId="10" priority="2" stopIfTrue="1" operator="lessThan">
      <formula>0</formula>
    </cfRule>
  </conditionalFormatting>
  <pageMargins left="0.75" right="0.75" top="1" bottom="1" header="0.5" footer="0.5"/>
  <pageSetup paperSize="9" scale="64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4121E-029C-422E-9279-718DE85F0B98}">
  <sheetPr>
    <tabColor rgb="FF00B0F0"/>
    <pageSetUpPr fitToPage="1"/>
  </sheetPr>
  <dimension ref="B1:O253"/>
  <sheetViews>
    <sheetView tabSelected="1" zoomScale="85" zoomScaleNormal="85" zoomScaleSheetLayoutView="100" workbookViewId="0">
      <selection activeCell="H84" sqref="H84"/>
    </sheetView>
  </sheetViews>
  <sheetFormatPr defaultColWidth="9.109375" defaultRowHeight="14.4" zeroHeight="1" x14ac:dyDescent="0.3"/>
  <cols>
    <col min="1" max="1" width="2.88671875" customWidth="1"/>
    <col min="2" max="2" width="37.33203125" customWidth="1"/>
    <col min="3" max="3" width="65.88671875" customWidth="1"/>
    <col min="4" max="4" width="39.109375" customWidth="1"/>
    <col min="5" max="5" width="18" customWidth="1"/>
    <col min="6" max="6" width="19.33203125" customWidth="1"/>
    <col min="7" max="7" width="20.44140625" customWidth="1"/>
    <col min="8" max="8" width="16.44140625" customWidth="1"/>
    <col min="9" max="9" width="19.6640625" customWidth="1"/>
    <col min="14" max="14" width="18.44140625" customWidth="1"/>
  </cols>
  <sheetData>
    <row r="1" spans="2:15" ht="15" thickBot="1" x14ac:dyDescent="0.35"/>
    <row r="2" spans="2:15" s="23" customFormat="1" ht="23.4" x14ac:dyDescent="0.45">
      <c r="B2" s="176" t="s">
        <v>11</v>
      </c>
      <c r="C2" s="177" t="s">
        <v>12</v>
      </c>
      <c r="D2" s="177"/>
      <c r="E2" s="113"/>
      <c r="F2" s="113"/>
      <c r="G2" s="113"/>
      <c r="H2" s="113"/>
      <c r="I2" s="114"/>
    </row>
    <row r="3" spans="2:15" ht="18" x14ac:dyDescent="0.35">
      <c r="B3" s="36" t="s">
        <v>100</v>
      </c>
      <c r="C3" s="119"/>
      <c r="D3" s="119"/>
      <c r="E3" s="119"/>
      <c r="F3" s="119"/>
      <c r="G3" s="119"/>
      <c r="H3" s="119"/>
      <c r="I3" s="120"/>
    </row>
    <row r="4" spans="2:15" ht="18" x14ac:dyDescent="0.35">
      <c r="B4" s="13"/>
      <c r="C4" s="119"/>
      <c r="D4" s="119"/>
      <c r="E4" s="119"/>
      <c r="F4" s="119"/>
      <c r="G4" s="119"/>
      <c r="H4" s="119"/>
      <c r="I4" s="120"/>
    </row>
    <row r="5" spans="2:15" ht="15" thickBot="1" x14ac:dyDescent="0.35">
      <c r="B5" s="135"/>
      <c r="C5" s="119"/>
      <c r="D5" s="119"/>
      <c r="E5" s="119"/>
      <c r="F5" s="119"/>
      <c r="G5" s="119"/>
      <c r="H5" s="119"/>
      <c r="I5" s="120"/>
    </row>
    <row r="6" spans="2:15" ht="15.6" x14ac:dyDescent="0.3">
      <c r="B6" s="182" t="s">
        <v>0</v>
      </c>
      <c r="C6" s="183"/>
      <c r="D6" s="119"/>
      <c r="E6" s="119"/>
      <c r="F6" s="119"/>
      <c r="G6" s="119"/>
      <c r="H6" s="119"/>
      <c r="I6" s="120"/>
    </row>
    <row r="7" spans="2:15" x14ac:dyDescent="0.3">
      <c r="B7" s="158" t="s">
        <v>126</v>
      </c>
      <c r="C7" s="184"/>
      <c r="D7" s="119"/>
      <c r="E7" s="119"/>
      <c r="F7" s="119"/>
      <c r="G7" s="119"/>
      <c r="H7" s="119"/>
      <c r="I7" s="120"/>
    </row>
    <row r="8" spans="2:15" ht="15" thickBot="1" x14ac:dyDescent="0.35">
      <c r="B8" s="185" t="s">
        <v>18</v>
      </c>
      <c r="C8" s="186"/>
      <c r="D8" s="119"/>
      <c r="E8" s="119"/>
      <c r="F8" s="119"/>
      <c r="G8" s="119"/>
      <c r="H8" s="119"/>
      <c r="I8" s="120"/>
    </row>
    <row r="9" spans="2:15" x14ac:dyDescent="0.3">
      <c r="B9" s="162"/>
      <c r="C9" s="119"/>
      <c r="D9" s="119"/>
      <c r="E9" s="119"/>
      <c r="F9" s="119"/>
      <c r="G9" s="119"/>
      <c r="H9" s="119"/>
      <c r="I9" s="120"/>
    </row>
    <row r="10" spans="2:15" ht="15" thickBot="1" x14ac:dyDescent="0.35">
      <c r="B10" s="135"/>
      <c r="C10" s="119"/>
      <c r="D10" s="119"/>
      <c r="E10" s="119"/>
      <c r="F10" s="119"/>
      <c r="G10" s="119"/>
      <c r="H10" s="119"/>
      <c r="I10" s="120"/>
    </row>
    <row r="11" spans="2:15" ht="15" thickBot="1" x14ac:dyDescent="0.35">
      <c r="B11" s="187" t="s">
        <v>91</v>
      </c>
      <c r="C11" s="188" t="str">
        <f>'PG vaste werkstation'!C12</f>
        <v>&lt;Naam&gt;</v>
      </c>
      <c r="D11" s="119"/>
      <c r="E11" s="119"/>
      <c r="F11" s="119"/>
      <c r="G11" s="119"/>
      <c r="H11" s="119"/>
      <c r="I11" s="120"/>
    </row>
    <row r="12" spans="2:15" x14ac:dyDescent="0.3">
      <c r="B12" s="135"/>
      <c r="C12" s="119"/>
      <c r="D12" s="119"/>
      <c r="E12" s="119"/>
      <c r="F12" s="119"/>
      <c r="G12" s="119"/>
      <c r="H12" s="119"/>
      <c r="I12" s="120"/>
    </row>
    <row r="13" spans="2:15" x14ac:dyDescent="0.3">
      <c r="B13" s="135"/>
      <c r="C13" s="119"/>
      <c r="D13" s="119"/>
      <c r="E13" s="31"/>
      <c r="F13" s="15"/>
      <c r="G13" s="119"/>
      <c r="H13" s="119"/>
      <c r="I13" s="120"/>
    </row>
    <row r="14" spans="2:15" ht="31.5" customHeight="1" x14ac:dyDescent="0.3">
      <c r="B14" s="228" t="s">
        <v>3</v>
      </c>
      <c r="C14" s="229" t="s">
        <v>133</v>
      </c>
      <c r="D14" s="229" t="s">
        <v>89</v>
      </c>
      <c r="E14" s="189" t="s">
        <v>111</v>
      </c>
      <c r="F14" s="189" t="s">
        <v>110</v>
      </c>
      <c r="G14" s="190" t="s">
        <v>92</v>
      </c>
      <c r="H14" s="190" t="s">
        <v>94</v>
      </c>
      <c r="I14" s="191" t="s">
        <v>93</v>
      </c>
    </row>
    <row r="15" spans="2:15" s="21" customFormat="1" x14ac:dyDescent="0.3">
      <c r="B15" s="230" t="s">
        <v>88</v>
      </c>
      <c r="C15" s="119"/>
      <c r="D15" s="119"/>
      <c r="E15" s="192"/>
      <c r="F15" s="193"/>
      <c r="G15" s="194"/>
      <c r="H15" s="37"/>
      <c r="I15" s="33"/>
      <c r="K15"/>
      <c r="L15"/>
      <c r="M15"/>
      <c r="N15"/>
      <c r="O15"/>
    </row>
    <row r="16" spans="2:15" x14ac:dyDescent="0.3">
      <c r="B16" s="231" t="s">
        <v>87</v>
      </c>
      <c r="C16" s="119"/>
      <c r="D16" s="119"/>
      <c r="E16" s="192"/>
      <c r="F16" s="195"/>
      <c r="G16" s="196"/>
      <c r="H16" s="119"/>
      <c r="I16" s="120"/>
    </row>
    <row r="17" spans="2:15" x14ac:dyDescent="0.3">
      <c r="B17" s="232"/>
      <c r="C17" s="197" t="s">
        <v>86</v>
      </c>
      <c r="D17" s="255" t="s">
        <v>26</v>
      </c>
      <c r="E17" s="251">
        <v>0</v>
      </c>
      <c r="F17" s="252">
        <v>0</v>
      </c>
      <c r="G17" s="253">
        <v>0</v>
      </c>
      <c r="H17" s="198">
        <v>10000</v>
      </c>
      <c r="I17" s="199">
        <f>(E17+G17-(E17*F17))*H17</f>
        <v>0</v>
      </c>
    </row>
    <row r="18" spans="2:15" s="25" customFormat="1" x14ac:dyDescent="0.3">
      <c r="B18" s="231" t="s">
        <v>85</v>
      </c>
      <c r="C18" s="119"/>
      <c r="D18" s="119"/>
      <c r="E18" s="192"/>
      <c r="F18" s="195"/>
      <c r="G18" s="196"/>
      <c r="H18" s="200"/>
      <c r="I18" s="118"/>
      <c r="J18"/>
      <c r="K18"/>
      <c r="L18"/>
      <c r="M18"/>
      <c r="N18"/>
      <c r="O18"/>
    </row>
    <row r="19" spans="2:15" s="25" customFormat="1" x14ac:dyDescent="0.3">
      <c r="B19" s="233"/>
      <c r="C19" s="201" t="s">
        <v>129</v>
      </c>
      <c r="D19" s="254" t="s">
        <v>26</v>
      </c>
      <c r="E19" s="251">
        <v>0</v>
      </c>
      <c r="F19" s="252">
        <v>0</v>
      </c>
      <c r="G19" s="202">
        <f t="shared" ref="G19:G24" si="0">$G$17</f>
        <v>0</v>
      </c>
      <c r="H19" s="166">
        <v>200</v>
      </c>
      <c r="I19" s="199">
        <f t="shared" ref="I19:I24" si="1">(E19+G19-(E19*F19))*H19</f>
        <v>0</v>
      </c>
      <c r="J19"/>
      <c r="K19"/>
      <c r="L19"/>
      <c r="M19"/>
      <c r="N19"/>
      <c r="O19"/>
    </row>
    <row r="20" spans="2:15" s="25" customFormat="1" x14ac:dyDescent="0.3">
      <c r="B20" s="233"/>
      <c r="C20" s="201" t="s">
        <v>130</v>
      </c>
      <c r="D20" s="254" t="s">
        <v>26</v>
      </c>
      <c r="E20" s="251">
        <v>0</v>
      </c>
      <c r="F20" s="252">
        <v>0</v>
      </c>
      <c r="G20" s="202">
        <f t="shared" si="0"/>
        <v>0</v>
      </c>
      <c r="H20" s="166">
        <v>200</v>
      </c>
      <c r="I20" s="199">
        <f t="shared" si="1"/>
        <v>0</v>
      </c>
    </row>
    <row r="21" spans="2:15" s="25" customFormat="1" x14ac:dyDescent="0.3">
      <c r="B21" s="233"/>
      <c r="C21" s="201" t="s">
        <v>84</v>
      </c>
      <c r="D21" s="254" t="s">
        <v>26</v>
      </c>
      <c r="E21" s="251">
        <v>0</v>
      </c>
      <c r="F21" s="252">
        <v>0</v>
      </c>
      <c r="G21" s="202">
        <f t="shared" si="0"/>
        <v>0</v>
      </c>
      <c r="H21" s="166">
        <v>200</v>
      </c>
      <c r="I21" s="199">
        <f t="shared" si="1"/>
        <v>0</v>
      </c>
    </row>
    <row r="22" spans="2:15" s="25" customFormat="1" x14ac:dyDescent="0.3">
      <c r="B22" s="233"/>
      <c r="C22" s="201" t="s">
        <v>83</v>
      </c>
      <c r="D22" s="254" t="s">
        <v>26</v>
      </c>
      <c r="E22" s="251">
        <v>0</v>
      </c>
      <c r="F22" s="252">
        <v>0</v>
      </c>
      <c r="G22" s="202">
        <f t="shared" si="0"/>
        <v>0</v>
      </c>
      <c r="H22" s="166">
        <v>200</v>
      </c>
      <c r="I22" s="199">
        <f t="shared" si="1"/>
        <v>0</v>
      </c>
    </row>
    <row r="23" spans="2:15" s="25" customFormat="1" x14ac:dyDescent="0.3">
      <c r="B23" s="233"/>
      <c r="C23" s="201" t="s">
        <v>82</v>
      </c>
      <c r="D23" s="254" t="s">
        <v>26</v>
      </c>
      <c r="E23" s="251">
        <v>0</v>
      </c>
      <c r="F23" s="252">
        <v>0</v>
      </c>
      <c r="G23" s="202">
        <f t="shared" si="0"/>
        <v>0</v>
      </c>
      <c r="H23" s="166">
        <v>20000</v>
      </c>
      <c r="I23" s="199">
        <f t="shared" si="1"/>
        <v>0</v>
      </c>
    </row>
    <row r="24" spans="2:15" s="25" customFormat="1" x14ac:dyDescent="0.3">
      <c r="B24" s="234"/>
      <c r="C24" s="201" t="s">
        <v>81</v>
      </c>
      <c r="D24" s="254" t="s">
        <v>26</v>
      </c>
      <c r="E24" s="251">
        <v>0</v>
      </c>
      <c r="F24" s="252">
        <v>0</v>
      </c>
      <c r="G24" s="202">
        <f t="shared" si="0"/>
        <v>0</v>
      </c>
      <c r="H24" s="166">
        <v>20000</v>
      </c>
      <c r="I24" s="199">
        <f t="shared" si="1"/>
        <v>0</v>
      </c>
    </row>
    <row r="25" spans="2:15" s="25" customFormat="1" x14ac:dyDescent="0.3">
      <c r="B25" s="231" t="s">
        <v>80</v>
      </c>
      <c r="C25" s="119"/>
      <c r="D25" s="119"/>
      <c r="E25" s="192"/>
      <c r="F25" s="195"/>
      <c r="G25" s="203"/>
      <c r="H25" s="200"/>
      <c r="I25" s="118"/>
      <c r="J25"/>
      <c r="K25"/>
      <c r="L25"/>
      <c r="M25"/>
    </row>
    <row r="26" spans="2:15" s="25" customFormat="1" x14ac:dyDescent="0.3">
      <c r="B26" s="235"/>
      <c r="C26" s="201" t="s">
        <v>79</v>
      </c>
      <c r="D26" s="254" t="s">
        <v>26</v>
      </c>
      <c r="E26" s="251">
        <v>0</v>
      </c>
      <c r="F26" s="252">
        <v>0</v>
      </c>
      <c r="G26" s="202">
        <f t="shared" ref="G26:G28" si="2">$G$17</f>
        <v>0</v>
      </c>
      <c r="H26" s="166">
        <v>400</v>
      </c>
      <c r="I26" s="199">
        <f t="shared" ref="I26:I28" si="3">(E26+G26-(E26*F26))*H26</f>
        <v>0</v>
      </c>
      <c r="J26"/>
      <c r="K26"/>
      <c r="L26"/>
      <c r="M26"/>
    </row>
    <row r="27" spans="2:15" s="25" customFormat="1" x14ac:dyDescent="0.3">
      <c r="B27" s="235"/>
      <c r="C27" s="201" t="s">
        <v>78</v>
      </c>
      <c r="D27" s="254" t="s">
        <v>26</v>
      </c>
      <c r="E27" s="251">
        <v>0</v>
      </c>
      <c r="F27" s="252">
        <v>0</v>
      </c>
      <c r="G27" s="202">
        <f t="shared" si="2"/>
        <v>0</v>
      </c>
      <c r="H27" s="166">
        <v>100</v>
      </c>
      <c r="I27" s="199">
        <f t="shared" si="3"/>
        <v>0</v>
      </c>
      <c r="J27"/>
      <c r="K27"/>
      <c r="L27"/>
      <c r="M27"/>
    </row>
    <row r="28" spans="2:15" s="25" customFormat="1" x14ac:dyDescent="0.3">
      <c r="B28" s="234"/>
      <c r="C28" s="201" t="s">
        <v>77</v>
      </c>
      <c r="D28" s="254" t="s">
        <v>26</v>
      </c>
      <c r="E28" s="251">
        <v>0</v>
      </c>
      <c r="F28" s="252">
        <v>0</v>
      </c>
      <c r="G28" s="202">
        <f t="shared" si="2"/>
        <v>0</v>
      </c>
      <c r="H28" s="166">
        <v>100</v>
      </c>
      <c r="I28" s="199">
        <f t="shared" si="3"/>
        <v>0</v>
      </c>
      <c r="J28"/>
      <c r="K28"/>
      <c r="L28"/>
      <c r="M28"/>
    </row>
    <row r="29" spans="2:15" s="25" customFormat="1" x14ac:dyDescent="0.3">
      <c r="B29" s="231" t="s">
        <v>76</v>
      </c>
      <c r="C29" s="119"/>
      <c r="D29" s="119"/>
      <c r="E29" s="192"/>
      <c r="F29" s="195"/>
      <c r="G29" s="203"/>
      <c r="H29" s="200"/>
      <c r="I29" s="118"/>
      <c r="J29"/>
      <c r="K29"/>
      <c r="L29"/>
      <c r="M29"/>
    </row>
    <row r="30" spans="2:15" s="25" customFormat="1" x14ac:dyDescent="0.3">
      <c r="B30" s="232"/>
      <c r="C30" s="201" t="s">
        <v>75</v>
      </c>
      <c r="D30" s="254" t="s">
        <v>26</v>
      </c>
      <c r="E30" s="251">
        <v>0</v>
      </c>
      <c r="F30" s="252">
        <v>0</v>
      </c>
      <c r="G30" s="202">
        <f>$G$17</f>
        <v>0</v>
      </c>
      <c r="H30" s="166">
        <v>750</v>
      </c>
      <c r="I30" s="199">
        <f>(E30+G30-(E30*F30))*H30</f>
        <v>0</v>
      </c>
      <c r="J30"/>
      <c r="K30"/>
      <c r="L30"/>
      <c r="M30"/>
    </row>
    <row r="31" spans="2:15" s="25" customFormat="1" x14ac:dyDescent="0.3">
      <c r="B31" s="231" t="s">
        <v>74</v>
      </c>
      <c r="C31" s="82"/>
      <c r="D31" s="82"/>
      <c r="E31" s="192"/>
      <c r="F31" s="195"/>
      <c r="G31" s="203"/>
      <c r="H31" s="200"/>
      <c r="I31" s="118"/>
      <c r="J31"/>
      <c r="K31"/>
      <c r="L31"/>
      <c r="M31"/>
    </row>
    <row r="32" spans="2:15" s="25" customFormat="1" x14ac:dyDescent="0.3">
      <c r="B32" s="232"/>
      <c r="C32" s="204" t="s">
        <v>73</v>
      </c>
      <c r="D32" s="254" t="s">
        <v>26</v>
      </c>
      <c r="E32" s="251">
        <v>0</v>
      </c>
      <c r="F32" s="252">
        <v>0</v>
      </c>
      <c r="G32" s="253">
        <v>0</v>
      </c>
      <c r="H32" s="166">
        <v>40</v>
      </c>
      <c r="I32" s="199">
        <f>(E32+G32-(E32*F32))*H32</f>
        <v>0</v>
      </c>
      <c r="J32"/>
      <c r="K32"/>
      <c r="L32"/>
      <c r="M32"/>
    </row>
    <row r="33" spans="2:13" s="25" customFormat="1" x14ac:dyDescent="0.3">
      <c r="B33" s="231" t="s">
        <v>72</v>
      </c>
      <c r="C33" s="82"/>
      <c r="D33" s="82"/>
      <c r="E33" s="192"/>
      <c r="F33" s="195"/>
      <c r="G33" s="203"/>
      <c r="H33" s="200"/>
      <c r="I33" s="118"/>
      <c r="J33"/>
      <c r="K33"/>
      <c r="L33"/>
      <c r="M33"/>
    </row>
    <row r="34" spans="2:13" s="25" customFormat="1" x14ac:dyDescent="0.3">
      <c r="B34" s="232"/>
      <c r="C34" s="204" t="s">
        <v>71</v>
      </c>
      <c r="D34" s="254" t="s">
        <v>26</v>
      </c>
      <c r="E34" s="251">
        <v>0</v>
      </c>
      <c r="F34" s="252">
        <v>0</v>
      </c>
      <c r="G34" s="202">
        <f>$G$17</f>
        <v>0</v>
      </c>
      <c r="H34" s="166">
        <v>200</v>
      </c>
      <c r="I34" s="199">
        <f>(E34+G34-(E34*F34))*H34</f>
        <v>0</v>
      </c>
      <c r="J34"/>
      <c r="K34"/>
      <c r="L34"/>
      <c r="M34"/>
    </row>
    <row r="35" spans="2:13" s="25" customFormat="1" x14ac:dyDescent="0.3">
      <c r="B35" s="235" t="s">
        <v>118</v>
      </c>
      <c r="C35" s="82"/>
      <c r="D35" s="119"/>
      <c r="E35" s="192"/>
      <c r="F35" s="195"/>
      <c r="G35" s="203"/>
      <c r="H35" s="200"/>
      <c r="I35" s="118"/>
      <c r="J35"/>
      <c r="K35"/>
      <c r="L35"/>
      <c r="M35"/>
    </row>
    <row r="36" spans="2:13" s="25" customFormat="1" x14ac:dyDescent="0.3">
      <c r="B36" s="236"/>
      <c r="C36" s="87" t="s">
        <v>23</v>
      </c>
      <c r="D36" s="254" t="s">
        <v>26</v>
      </c>
      <c r="E36" s="251">
        <v>0</v>
      </c>
      <c r="F36" s="252">
        <v>0</v>
      </c>
      <c r="G36" s="202">
        <f t="shared" ref="G36:G38" si="4">$G$17</f>
        <v>0</v>
      </c>
      <c r="H36" s="141">
        <v>600</v>
      </c>
      <c r="I36" s="199">
        <f t="shared" ref="I36:I38" si="5">(E36+G36-(E36*F36))*H36</f>
        <v>0</v>
      </c>
      <c r="J36"/>
      <c r="K36"/>
      <c r="L36"/>
      <c r="M36"/>
    </row>
    <row r="37" spans="2:13" s="25" customFormat="1" x14ac:dyDescent="0.3">
      <c r="B37" s="236"/>
      <c r="C37" s="87" t="s">
        <v>22</v>
      </c>
      <c r="D37" s="254" t="s">
        <v>26</v>
      </c>
      <c r="E37" s="251">
        <v>0</v>
      </c>
      <c r="F37" s="252">
        <v>0</v>
      </c>
      <c r="G37" s="202">
        <f t="shared" si="4"/>
        <v>0</v>
      </c>
      <c r="H37" s="141">
        <v>1200</v>
      </c>
      <c r="I37" s="199">
        <f t="shared" si="5"/>
        <v>0</v>
      </c>
      <c r="J37"/>
      <c r="K37"/>
      <c r="L37"/>
      <c r="M37"/>
    </row>
    <row r="38" spans="2:13" s="25" customFormat="1" x14ac:dyDescent="0.3">
      <c r="B38" s="236"/>
      <c r="C38" s="87" t="s">
        <v>21</v>
      </c>
      <c r="D38" s="254" t="s">
        <v>26</v>
      </c>
      <c r="E38" s="251">
        <v>0</v>
      </c>
      <c r="F38" s="252">
        <v>0</v>
      </c>
      <c r="G38" s="202">
        <f t="shared" si="4"/>
        <v>0</v>
      </c>
      <c r="H38" s="141">
        <v>600</v>
      </c>
      <c r="I38" s="199">
        <f t="shared" si="5"/>
        <v>0</v>
      </c>
      <c r="J38"/>
      <c r="K38"/>
      <c r="L38"/>
      <c r="M38"/>
    </row>
    <row r="39" spans="2:13" s="25" customFormat="1" x14ac:dyDescent="0.3">
      <c r="B39" s="231" t="s">
        <v>70</v>
      </c>
      <c r="C39" s="82"/>
      <c r="D39" s="82"/>
      <c r="E39" s="192"/>
      <c r="F39" s="195"/>
      <c r="G39" s="203"/>
      <c r="H39" s="200"/>
      <c r="I39" s="118"/>
      <c r="J39"/>
      <c r="K39"/>
      <c r="L39"/>
      <c r="M39"/>
    </row>
    <row r="40" spans="2:13" s="25" customFormat="1" x14ac:dyDescent="0.3">
      <c r="B40" s="235"/>
      <c r="C40" s="204" t="s">
        <v>69</v>
      </c>
      <c r="D40" s="254" t="s">
        <v>26</v>
      </c>
      <c r="E40" s="251">
        <v>0</v>
      </c>
      <c r="F40" s="252">
        <v>0</v>
      </c>
      <c r="G40" s="202">
        <f>$G$17</f>
        <v>0</v>
      </c>
      <c r="H40" s="166">
        <v>200</v>
      </c>
      <c r="I40" s="199">
        <f t="shared" ref="I40:I42" si="6">(E40+G40-(E40*F40))*H40</f>
        <v>0</v>
      </c>
      <c r="J40"/>
      <c r="K40"/>
      <c r="L40"/>
      <c r="M40"/>
    </row>
    <row r="41" spans="2:13" s="25" customFormat="1" x14ac:dyDescent="0.3">
      <c r="B41" s="235"/>
      <c r="C41" s="204" t="s">
        <v>68</v>
      </c>
      <c r="D41" s="254" t="s">
        <v>26</v>
      </c>
      <c r="E41" s="251">
        <v>0</v>
      </c>
      <c r="F41" s="252">
        <v>0</v>
      </c>
      <c r="G41" s="202">
        <f t="shared" ref="G41:G42" si="7">$G$17</f>
        <v>0</v>
      </c>
      <c r="H41" s="166">
        <v>10</v>
      </c>
      <c r="I41" s="199">
        <f t="shared" si="6"/>
        <v>0</v>
      </c>
      <c r="J41"/>
      <c r="K41"/>
      <c r="L41"/>
      <c r="M41"/>
    </row>
    <row r="42" spans="2:13" s="25" customFormat="1" x14ac:dyDescent="0.3">
      <c r="B42" s="232"/>
      <c r="C42" s="204" t="s">
        <v>67</v>
      </c>
      <c r="D42" s="254" t="s">
        <v>26</v>
      </c>
      <c r="E42" s="251">
        <v>0</v>
      </c>
      <c r="F42" s="252">
        <v>0</v>
      </c>
      <c r="G42" s="202">
        <f t="shared" si="7"/>
        <v>0</v>
      </c>
      <c r="H42" s="166">
        <v>20</v>
      </c>
      <c r="I42" s="199">
        <f t="shared" si="6"/>
        <v>0</v>
      </c>
      <c r="J42"/>
      <c r="K42"/>
      <c r="L42"/>
      <c r="M42"/>
    </row>
    <row r="43" spans="2:13" s="25" customFormat="1" x14ac:dyDescent="0.3">
      <c r="B43" s="231" t="s">
        <v>66</v>
      </c>
      <c r="C43" s="82"/>
      <c r="D43" s="82"/>
      <c r="E43" s="192"/>
      <c r="F43" s="195"/>
      <c r="G43" s="203"/>
      <c r="H43" s="200"/>
      <c r="I43" s="118"/>
      <c r="J43"/>
      <c r="K43"/>
      <c r="L43"/>
      <c r="M43"/>
    </row>
    <row r="44" spans="2:13" s="25" customFormat="1" x14ac:dyDescent="0.3">
      <c r="B44" s="232"/>
      <c r="C44" s="204" t="s">
        <v>65</v>
      </c>
      <c r="D44" s="254" t="s">
        <v>26</v>
      </c>
      <c r="E44" s="251">
        <v>0</v>
      </c>
      <c r="F44" s="252">
        <v>0</v>
      </c>
      <c r="G44" s="202">
        <f>$G$17</f>
        <v>0</v>
      </c>
      <c r="H44" s="166">
        <v>50</v>
      </c>
      <c r="I44" s="199">
        <f>(E44+G44-(E44*F44))*H44</f>
        <v>0</v>
      </c>
      <c r="J44"/>
      <c r="K44"/>
      <c r="L44"/>
      <c r="M44"/>
    </row>
    <row r="45" spans="2:13" s="25" customFormat="1" x14ac:dyDescent="0.3">
      <c r="B45" s="231" t="s">
        <v>64</v>
      </c>
      <c r="C45" s="82"/>
      <c r="D45" s="82"/>
      <c r="E45" s="192"/>
      <c r="F45" s="195"/>
      <c r="G45" s="203"/>
      <c r="H45" s="200"/>
      <c r="I45" s="118"/>
      <c r="J45"/>
      <c r="K45"/>
      <c r="L45"/>
      <c r="M45"/>
    </row>
    <row r="46" spans="2:13" s="25" customFormat="1" x14ac:dyDescent="0.3">
      <c r="B46" s="235"/>
      <c r="C46" s="204" t="s">
        <v>63</v>
      </c>
      <c r="D46" s="254" t="s">
        <v>26</v>
      </c>
      <c r="E46" s="251">
        <v>0</v>
      </c>
      <c r="F46" s="252">
        <v>0</v>
      </c>
      <c r="G46" s="202">
        <f t="shared" ref="G46:G48" si="8">$G$17</f>
        <v>0</v>
      </c>
      <c r="H46" s="166">
        <v>275</v>
      </c>
      <c r="I46" s="199">
        <f t="shared" ref="I46:I48" si="9">(E46+G46-(E46*F46))*H46</f>
        <v>0</v>
      </c>
      <c r="J46"/>
      <c r="K46"/>
      <c r="L46"/>
      <c r="M46"/>
    </row>
    <row r="47" spans="2:13" s="25" customFormat="1" x14ac:dyDescent="0.3">
      <c r="B47" s="235"/>
      <c r="C47" s="204" t="s">
        <v>62</v>
      </c>
      <c r="D47" s="254" t="s">
        <v>26</v>
      </c>
      <c r="E47" s="251">
        <v>0</v>
      </c>
      <c r="F47" s="252">
        <v>0</v>
      </c>
      <c r="G47" s="202">
        <f t="shared" si="8"/>
        <v>0</v>
      </c>
      <c r="H47" s="166">
        <v>25</v>
      </c>
      <c r="I47" s="199">
        <f t="shared" si="9"/>
        <v>0</v>
      </c>
      <c r="J47"/>
      <c r="K47"/>
      <c r="L47"/>
      <c r="M47"/>
    </row>
    <row r="48" spans="2:13" s="25" customFormat="1" x14ac:dyDescent="0.3">
      <c r="B48" s="232"/>
      <c r="C48" s="204" t="s">
        <v>61</v>
      </c>
      <c r="D48" s="254" t="s">
        <v>26</v>
      </c>
      <c r="E48" s="251">
        <v>0</v>
      </c>
      <c r="F48" s="252">
        <v>0</v>
      </c>
      <c r="G48" s="202">
        <f t="shared" si="8"/>
        <v>0</v>
      </c>
      <c r="H48" s="166">
        <v>125</v>
      </c>
      <c r="I48" s="199">
        <f t="shared" si="9"/>
        <v>0</v>
      </c>
      <c r="J48"/>
      <c r="K48"/>
      <c r="L48"/>
      <c r="M48"/>
    </row>
    <row r="49" spans="2:13" s="25" customFormat="1" x14ac:dyDescent="0.3">
      <c r="B49" s="231" t="s">
        <v>60</v>
      </c>
      <c r="C49" s="82"/>
      <c r="D49" s="82"/>
      <c r="E49" s="192"/>
      <c r="F49" s="195"/>
      <c r="G49" s="203"/>
      <c r="H49" s="205"/>
      <c r="I49" s="118"/>
      <c r="J49"/>
      <c r="K49"/>
      <c r="L49"/>
      <c r="M49"/>
    </row>
    <row r="50" spans="2:13" s="25" customFormat="1" x14ac:dyDescent="0.3">
      <c r="B50" s="235"/>
      <c r="C50" s="204" t="s">
        <v>59</v>
      </c>
      <c r="D50" s="254" t="s">
        <v>26</v>
      </c>
      <c r="E50" s="251">
        <v>0</v>
      </c>
      <c r="F50" s="252">
        <v>0</v>
      </c>
      <c r="G50" s="202">
        <f t="shared" ref="G50:G51" si="10">$G$17</f>
        <v>0</v>
      </c>
      <c r="H50" s="206">
        <v>400</v>
      </c>
      <c r="I50" s="199">
        <f t="shared" ref="I50:I51" si="11">(E50+G50-(E50*F50))*H50</f>
        <v>0</v>
      </c>
      <c r="J50"/>
      <c r="K50"/>
      <c r="L50"/>
      <c r="M50"/>
    </row>
    <row r="51" spans="2:13" s="25" customFormat="1" x14ac:dyDescent="0.3">
      <c r="B51" s="232"/>
      <c r="C51" s="204" t="s">
        <v>58</v>
      </c>
      <c r="D51" s="254" t="s">
        <v>26</v>
      </c>
      <c r="E51" s="251">
        <v>0</v>
      </c>
      <c r="F51" s="252">
        <v>0</v>
      </c>
      <c r="G51" s="202">
        <f t="shared" si="10"/>
        <v>0</v>
      </c>
      <c r="H51" s="206">
        <v>400</v>
      </c>
      <c r="I51" s="199">
        <f t="shared" si="11"/>
        <v>0</v>
      </c>
      <c r="J51"/>
      <c r="K51"/>
      <c r="L51"/>
      <c r="M51"/>
    </row>
    <row r="52" spans="2:13" s="25" customFormat="1" x14ac:dyDescent="0.3">
      <c r="B52" s="231" t="s">
        <v>57</v>
      </c>
      <c r="C52" s="82"/>
      <c r="D52" s="119"/>
      <c r="E52" s="192"/>
      <c r="F52" s="195"/>
      <c r="G52" s="203"/>
      <c r="H52" s="200"/>
      <c r="I52" s="207"/>
    </row>
    <row r="53" spans="2:13" s="25" customFormat="1" x14ac:dyDescent="0.3">
      <c r="B53" s="235"/>
      <c r="C53" s="204" t="s">
        <v>56</v>
      </c>
      <c r="D53" s="254" t="s">
        <v>26</v>
      </c>
      <c r="E53" s="251">
        <v>0</v>
      </c>
      <c r="F53" s="252">
        <v>0</v>
      </c>
      <c r="G53" s="202">
        <f t="shared" ref="G53:G68" si="12">$G$17</f>
        <v>0</v>
      </c>
      <c r="H53" s="166">
        <v>1000</v>
      </c>
      <c r="I53" s="199">
        <f t="shared" ref="I53:I68" si="13">(E53+G53-(E53*F53))*H53</f>
        <v>0</v>
      </c>
    </row>
    <row r="54" spans="2:13" s="25" customFormat="1" x14ac:dyDescent="0.3">
      <c r="B54" s="235"/>
      <c r="C54" s="204" t="s">
        <v>55</v>
      </c>
      <c r="D54" s="254" t="s">
        <v>26</v>
      </c>
      <c r="E54" s="251">
        <v>0</v>
      </c>
      <c r="F54" s="252">
        <v>0</v>
      </c>
      <c r="G54" s="202">
        <f t="shared" si="12"/>
        <v>0</v>
      </c>
      <c r="H54" s="166">
        <v>1000</v>
      </c>
      <c r="I54" s="199">
        <f t="shared" si="13"/>
        <v>0</v>
      </c>
    </row>
    <row r="55" spans="2:13" s="25" customFormat="1" x14ac:dyDescent="0.3">
      <c r="B55" s="235"/>
      <c r="C55" s="204" t="s">
        <v>54</v>
      </c>
      <c r="D55" s="254" t="s">
        <v>26</v>
      </c>
      <c r="E55" s="251">
        <v>0</v>
      </c>
      <c r="F55" s="252">
        <v>0</v>
      </c>
      <c r="G55" s="202">
        <f t="shared" si="12"/>
        <v>0</v>
      </c>
      <c r="H55" s="166">
        <v>1000</v>
      </c>
      <c r="I55" s="199">
        <f t="shared" si="13"/>
        <v>0</v>
      </c>
    </row>
    <row r="56" spans="2:13" s="25" customFormat="1" x14ac:dyDescent="0.3">
      <c r="B56" s="235"/>
      <c r="C56" s="204" t="s">
        <v>53</v>
      </c>
      <c r="D56" s="254" t="s">
        <v>26</v>
      </c>
      <c r="E56" s="251">
        <v>0</v>
      </c>
      <c r="F56" s="252">
        <v>0</v>
      </c>
      <c r="G56" s="202">
        <f t="shared" si="12"/>
        <v>0</v>
      </c>
      <c r="H56" s="166">
        <v>1000</v>
      </c>
      <c r="I56" s="199">
        <f t="shared" si="13"/>
        <v>0</v>
      </c>
    </row>
    <row r="57" spans="2:13" x14ac:dyDescent="0.3">
      <c r="B57" s="233"/>
      <c r="C57" s="204" t="s">
        <v>52</v>
      </c>
      <c r="D57" s="254" t="s">
        <v>26</v>
      </c>
      <c r="E57" s="251">
        <v>0</v>
      </c>
      <c r="F57" s="252">
        <v>0</v>
      </c>
      <c r="G57" s="202">
        <f t="shared" si="12"/>
        <v>0</v>
      </c>
      <c r="H57" s="166">
        <v>1000</v>
      </c>
      <c r="I57" s="199">
        <f t="shared" si="13"/>
        <v>0</v>
      </c>
    </row>
    <row r="58" spans="2:13" x14ac:dyDescent="0.3">
      <c r="B58" s="235"/>
      <c r="C58" s="204" t="s">
        <v>51</v>
      </c>
      <c r="D58" s="254" t="s">
        <v>26</v>
      </c>
      <c r="E58" s="251">
        <v>0</v>
      </c>
      <c r="F58" s="252">
        <v>0</v>
      </c>
      <c r="G58" s="202">
        <f t="shared" si="12"/>
        <v>0</v>
      </c>
      <c r="H58" s="166">
        <v>1000</v>
      </c>
      <c r="I58" s="199">
        <f t="shared" si="13"/>
        <v>0</v>
      </c>
    </row>
    <row r="59" spans="2:13" x14ac:dyDescent="0.3">
      <c r="B59" s="235"/>
      <c r="C59" s="204" t="s">
        <v>50</v>
      </c>
      <c r="D59" s="254" t="s">
        <v>26</v>
      </c>
      <c r="E59" s="251">
        <v>0</v>
      </c>
      <c r="F59" s="252">
        <v>0</v>
      </c>
      <c r="G59" s="202">
        <f t="shared" si="12"/>
        <v>0</v>
      </c>
      <c r="H59" s="166">
        <v>1000</v>
      </c>
      <c r="I59" s="199">
        <f t="shared" si="13"/>
        <v>0</v>
      </c>
    </row>
    <row r="60" spans="2:13" x14ac:dyDescent="0.3">
      <c r="B60" s="235"/>
      <c r="C60" s="204" t="s">
        <v>49</v>
      </c>
      <c r="D60" s="254" t="s">
        <v>26</v>
      </c>
      <c r="E60" s="251">
        <v>0</v>
      </c>
      <c r="F60" s="252">
        <v>0</v>
      </c>
      <c r="G60" s="202">
        <f t="shared" si="12"/>
        <v>0</v>
      </c>
      <c r="H60" s="166">
        <v>1000</v>
      </c>
      <c r="I60" s="199">
        <f t="shared" si="13"/>
        <v>0</v>
      </c>
    </row>
    <row r="61" spans="2:13" x14ac:dyDescent="0.3">
      <c r="B61" s="235"/>
      <c r="C61" s="204" t="s">
        <v>48</v>
      </c>
      <c r="D61" s="254" t="s">
        <v>26</v>
      </c>
      <c r="E61" s="251">
        <v>0</v>
      </c>
      <c r="F61" s="252">
        <v>0</v>
      </c>
      <c r="G61" s="202">
        <f t="shared" si="12"/>
        <v>0</v>
      </c>
      <c r="H61" s="166">
        <v>1000</v>
      </c>
      <c r="I61" s="199">
        <f t="shared" si="13"/>
        <v>0</v>
      </c>
    </row>
    <row r="62" spans="2:13" x14ac:dyDescent="0.3">
      <c r="B62" s="235"/>
      <c r="C62" s="204" t="s">
        <v>47</v>
      </c>
      <c r="D62" s="254" t="s">
        <v>26</v>
      </c>
      <c r="E62" s="251">
        <v>0</v>
      </c>
      <c r="F62" s="252">
        <v>0</v>
      </c>
      <c r="G62" s="202">
        <f t="shared" si="12"/>
        <v>0</v>
      </c>
      <c r="H62" s="166">
        <v>1000</v>
      </c>
      <c r="I62" s="199">
        <f t="shared" si="13"/>
        <v>0</v>
      </c>
    </row>
    <row r="63" spans="2:13" x14ac:dyDescent="0.3">
      <c r="B63" s="235"/>
      <c r="C63" s="204" t="s">
        <v>46</v>
      </c>
      <c r="D63" s="254" t="s">
        <v>26</v>
      </c>
      <c r="E63" s="251">
        <v>0</v>
      </c>
      <c r="F63" s="252">
        <v>0</v>
      </c>
      <c r="G63" s="202">
        <f t="shared" si="12"/>
        <v>0</v>
      </c>
      <c r="H63" s="166">
        <v>1000</v>
      </c>
      <c r="I63" s="199">
        <f t="shared" si="13"/>
        <v>0</v>
      </c>
    </row>
    <row r="64" spans="2:13" x14ac:dyDescent="0.3">
      <c r="B64" s="235"/>
      <c r="C64" s="204" t="s">
        <v>45</v>
      </c>
      <c r="D64" s="254" t="s">
        <v>26</v>
      </c>
      <c r="E64" s="251">
        <v>0</v>
      </c>
      <c r="F64" s="252">
        <v>0</v>
      </c>
      <c r="G64" s="202">
        <f t="shared" si="12"/>
        <v>0</v>
      </c>
      <c r="H64" s="166">
        <v>1000</v>
      </c>
      <c r="I64" s="199">
        <f t="shared" si="13"/>
        <v>0</v>
      </c>
    </row>
    <row r="65" spans="2:13" x14ac:dyDescent="0.3">
      <c r="B65" s="235"/>
      <c r="C65" s="204" t="s">
        <v>44</v>
      </c>
      <c r="D65" s="254" t="s">
        <v>26</v>
      </c>
      <c r="E65" s="251">
        <v>0</v>
      </c>
      <c r="F65" s="252">
        <v>0</v>
      </c>
      <c r="G65" s="202">
        <f t="shared" si="12"/>
        <v>0</v>
      </c>
      <c r="H65" s="166">
        <v>1000</v>
      </c>
      <c r="I65" s="199">
        <f t="shared" si="13"/>
        <v>0</v>
      </c>
    </row>
    <row r="66" spans="2:13" x14ac:dyDescent="0.3">
      <c r="B66" s="235"/>
      <c r="C66" s="204" t="s">
        <v>43</v>
      </c>
      <c r="D66" s="254" t="s">
        <v>26</v>
      </c>
      <c r="E66" s="251">
        <v>0</v>
      </c>
      <c r="F66" s="252">
        <v>0</v>
      </c>
      <c r="G66" s="202">
        <f t="shared" si="12"/>
        <v>0</v>
      </c>
      <c r="H66" s="166">
        <v>1000</v>
      </c>
      <c r="I66" s="199">
        <f t="shared" si="13"/>
        <v>0</v>
      </c>
    </row>
    <row r="67" spans="2:13" s="25" customFormat="1" x14ac:dyDescent="0.3">
      <c r="B67" s="233"/>
      <c r="C67" s="204" t="s">
        <v>42</v>
      </c>
      <c r="D67" s="254" t="s">
        <v>26</v>
      </c>
      <c r="E67" s="251">
        <v>0</v>
      </c>
      <c r="F67" s="252">
        <v>0</v>
      </c>
      <c r="G67" s="202">
        <f t="shared" si="12"/>
        <v>0</v>
      </c>
      <c r="H67" s="166">
        <v>1000</v>
      </c>
      <c r="I67" s="199">
        <f t="shared" si="13"/>
        <v>0</v>
      </c>
      <c r="J67"/>
      <c r="K67"/>
      <c r="L67"/>
      <c r="M67"/>
    </row>
    <row r="68" spans="2:13" s="25" customFormat="1" x14ac:dyDescent="0.3">
      <c r="B68" s="234"/>
      <c r="C68" s="204" t="s">
        <v>41</v>
      </c>
      <c r="D68" s="254" t="s">
        <v>26</v>
      </c>
      <c r="E68" s="251">
        <v>0</v>
      </c>
      <c r="F68" s="252">
        <v>0</v>
      </c>
      <c r="G68" s="202">
        <f t="shared" si="12"/>
        <v>0</v>
      </c>
      <c r="H68" s="166">
        <v>250</v>
      </c>
      <c r="I68" s="199">
        <f t="shared" si="13"/>
        <v>0</v>
      </c>
      <c r="J68"/>
      <c r="K68"/>
      <c r="L68"/>
      <c r="M68"/>
    </row>
    <row r="69" spans="2:13" x14ac:dyDescent="0.3">
      <c r="B69" s="208" t="s">
        <v>40</v>
      </c>
      <c r="C69" s="82"/>
      <c r="D69" s="82"/>
      <c r="E69" s="192"/>
      <c r="F69" s="195"/>
      <c r="G69" s="203"/>
      <c r="H69" s="209"/>
      <c r="I69" s="120"/>
    </row>
    <row r="70" spans="2:13" x14ac:dyDescent="0.3">
      <c r="B70" s="231" t="s">
        <v>39</v>
      </c>
      <c r="C70" s="82"/>
      <c r="D70" s="82"/>
      <c r="E70" s="192"/>
      <c r="F70" s="195"/>
      <c r="G70" s="203"/>
      <c r="H70" s="209"/>
      <c r="I70" s="120"/>
    </row>
    <row r="71" spans="2:13" s="25" customFormat="1" x14ac:dyDescent="0.3">
      <c r="B71" s="234"/>
      <c r="C71" s="204" t="s">
        <v>38</v>
      </c>
      <c r="D71" s="254" t="s">
        <v>26</v>
      </c>
      <c r="E71" s="251">
        <v>0</v>
      </c>
      <c r="F71" s="252">
        <v>0</v>
      </c>
      <c r="G71" s="202">
        <f>$G$17</f>
        <v>0</v>
      </c>
      <c r="H71" s="141">
        <v>20000</v>
      </c>
      <c r="I71" s="210">
        <f>(E71+G71-(E71*F71))*H71</f>
        <v>0</v>
      </c>
      <c r="J71"/>
      <c r="K71"/>
      <c r="L71"/>
      <c r="M71"/>
    </row>
    <row r="72" spans="2:13" s="25" customFormat="1" x14ac:dyDescent="0.3">
      <c r="B72" s="231" t="s">
        <v>37</v>
      </c>
      <c r="C72" s="119"/>
      <c r="D72" s="82"/>
      <c r="E72" s="192"/>
      <c r="F72" s="195"/>
      <c r="G72" s="203"/>
      <c r="H72" s="209"/>
      <c r="I72" s="211"/>
    </row>
    <row r="73" spans="2:13" s="25" customFormat="1" x14ac:dyDescent="0.3">
      <c r="B73" s="235"/>
      <c r="C73" s="204" t="s">
        <v>36</v>
      </c>
      <c r="D73" s="254" t="s">
        <v>26</v>
      </c>
      <c r="E73" s="251">
        <v>0</v>
      </c>
      <c r="F73" s="252">
        <v>0</v>
      </c>
      <c r="G73" s="202">
        <f t="shared" ref="G73:G78" si="14">$G$17</f>
        <v>0</v>
      </c>
      <c r="H73" s="141">
        <v>20000</v>
      </c>
      <c r="I73" s="210">
        <f t="shared" ref="I73:I78" si="15">(E73+G73-(E73*F73))*H73</f>
        <v>0</v>
      </c>
    </row>
    <row r="74" spans="2:13" x14ac:dyDescent="0.3">
      <c r="B74" s="233"/>
      <c r="C74" s="204" t="s">
        <v>35</v>
      </c>
      <c r="D74" s="254" t="s">
        <v>26</v>
      </c>
      <c r="E74" s="251">
        <v>0</v>
      </c>
      <c r="F74" s="252">
        <v>0</v>
      </c>
      <c r="G74" s="202">
        <f t="shared" si="14"/>
        <v>0</v>
      </c>
      <c r="H74" s="141">
        <v>20000</v>
      </c>
      <c r="I74" s="210">
        <f t="shared" si="15"/>
        <v>0</v>
      </c>
    </row>
    <row r="75" spans="2:13" x14ac:dyDescent="0.3">
      <c r="B75" s="233"/>
      <c r="C75" s="204" t="s">
        <v>34</v>
      </c>
      <c r="D75" s="254" t="s">
        <v>26</v>
      </c>
      <c r="E75" s="251">
        <v>0</v>
      </c>
      <c r="F75" s="252">
        <v>0</v>
      </c>
      <c r="G75" s="202">
        <f t="shared" si="14"/>
        <v>0</v>
      </c>
      <c r="H75" s="141">
        <v>8000</v>
      </c>
      <c r="I75" s="210">
        <f t="shared" si="15"/>
        <v>0</v>
      </c>
    </row>
    <row r="76" spans="2:13" x14ac:dyDescent="0.3">
      <c r="B76" s="233"/>
      <c r="C76" s="204" t="s">
        <v>33</v>
      </c>
      <c r="D76" s="254" t="s">
        <v>26</v>
      </c>
      <c r="E76" s="251">
        <v>0</v>
      </c>
      <c r="F76" s="252">
        <v>0</v>
      </c>
      <c r="G76" s="202">
        <f t="shared" si="14"/>
        <v>0</v>
      </c>
      <c r="H76" s="141">
        <v>2000</v>
      </c>
      <c r="I76" s="210">
        <f t="shared" si="15"/>
        <v>0</v>
      </c>
    </row>
    <row r="77" spans="2:13" x14ac:dyDescent="0.3">
      <c r="B77" s="233"/>
      <c r="C77" s="204" t="s">
        <v>32</v>
      </c>
      <c r="D77" s="254" t="s">
        <v>26</v>
      </c>
      <c r="E77" s="251">
        <v>0</v>
      </c>
      <c r="F77" s="252">
        <v>0</v>
      </c>
      <c r="G77" s="202">
        <f t="shared" si="14"/>
        <v>0</v>
      </c>
      <c r="H77" s="141">
        <v>2000</v>
      </c>
      <c r="I77" s="210">
        <f t="shared" si="15"/>
        <v>0</v>
      </c>
    </row>
    <row r="78" spans="2:13" x14ac:dyDescent="0.3">
      <c r="B78" s="234"/>
      <c r="C78" s="204" t="s">
        <v>31</v>
      </c>
      <c r="D78" s="254" t="s">
        <v>26</v>
      </c>
      <c r="E78" s="251">
        <v>0</v>
      </c>
      <c r="F78" s="252">
        <v>0</v>
      </c>
      <c r="G78" s="202">
        <f t="shared" si="14"/>
        <v>0</v>
      </c>
      <c r="H78" s="141">
        <v>10000</v>
      </c>
      <c r="I78" s="210">
        <f t="shared" si="15"/>
        <v>0</v>
      </c>
    </row>
    <row r="79" spans="2:13" x14ac:dyDescent="0.3">
      <c r="B79" s="231" t="s">
        <v>30</v>
      </c>
      <c r="C79" s="82"/>
      <c r="D79" s="82"/>
      <c r="E79" s="192"/>
      <c r="F79" s="195"/>
      <c r="G79" s="203"/>
      <c r="H79" s="209"/>
      <c r="I79" s="120"/>
    </row>
    <row r="80" spans="2:13" x14ac:dyDescent="0.3">
      <c r="B80" s="237"/>
      <c r="C80" s="204" t="s">
        <v>29</v>
      </c>
      <c r="D80" s="254" t="s">
        <v>26</v>
      </c>
      <c r="E80" s="251">
        <v>0</v>
      </c>
      <c r="F80" s="252">
        <v>0</v>
      </c>
      <c r="G80" s="202">
        <f t="shared" ref="G80:G82" si="16">$G$17</f>
        <v>0</v>
      </c>
      <c r="H80" s="141">
        <v>400</v>
      </c>
      <c r="I80" s="210">
        <f t="shared" ref="I80:I82" si="17">(E80+G80-(E80*F80))*H80</f>
        <v>0</v>
      </c>
    </row>
    <row r="81" spans="2:13" x14ac:dyDescent="0.3">
      <c r="B81" s="237"/>
      <c r="C81" s="204" t="s">
        <v>28</v>
      </c>
      <c r="D81" s="254" t="s">
        <v>26</v>
      </c>
      <c r="E81" s="251">
        <v>0</v>
      </c>
      <c r="F81" s="252">
        <v>0</v>
      </c>
      <c r="G81" s="202">
        <f t="shared" si="16"/>
        <v>0</v>
      </c>
      <c r="H81" s="141">
        <v>20000</v>
      </c>
      <c r="I81" s="210">
        <f t="shared" si="17"/>
        <v>0</v>
      </c>
    </row>
    <row r="82" spans="2:13" s="25" customFormat="1" x14ac:dyDescent="0.3">
      <c r="B82" s="234"/>
      <c r="C82" s="204" t="s">
        <v>27</v>
      </c>
      <c r="D82" s="254" t="s">
        <v>26</v>
      </c>
      <c r="E82" s="251">
        <v>0</v>
      </c>
      <c r="F82" s="252">
        <v>0</v>
      </c>
      <c r="G82" s="202">
        <f t="shared" si="16"/>
        <v>0</v>
      </c>
      <c r="H82" s="212">
        <v>2000</v>
      </c>
      <c r="I82" s="210">
        <f t="shared" si="17"/>
        <v>0</v>
      </c>
      <c r="J82"/>
      <c r="K82"/>
      <c r="L82"/>
      <c r="M82"/>
    </row>
    <row r="83" spans="2:13" s="25" customFormat="1" x14ac:dyDescent="0.3">
      <c r="B83" s="238" t="s">
        <v>121</v>
      </c>
      <c r="C83" s="213"/>
      <c r="D83" s="214"/>
      <c r="E83" s="214"/>
      <c r="F83" s="214"/>
      <c r="G83" s="214"/>
      <c r="H83" s="215"/>
      <c r="I83" s="216"/>
      <c r="J83"/>
      <c r="K83"/>
      <c r="L83"/>
      <c r="M83"/>
    </row>
    <row r="84" spans="2:13" s="25" customFormat="1" x14ac:dyDescent="0.3">
      <c r="B84" s="217"/>
      <c r="C84" s="213" t="s">
        <v>120</v>
      </c>
      <c r="D84" s="218"/>
      <c r="E84" s="251">
        <v>40</v>
      </c>
      <c r="F84" s="218"/>
      <c r="G84" s="218"/>
      <c r="H84" s="219">
        <v>280000</v>
      </c>
      <c r="I84" s="220">
        <f>H84*E84</f>
        <v>11200000</v>
      </c>
      <c r="J84"/>
      <c r="K84"/>
      <c r="L84"/>
      <c r="M84"/>
    </row>
    <row r="85" spans="2:13" s="25" customFormat="1" x14ac:dyDescent="0.3">
      <c r="B85" s="135"/>
      <c r="C85" s="82"/>
      <c r="D85" s="82"/>
      <c r="E85" s="82"/>
      <c r="F85" s="82"/>
      <c r="G85" s="82"/>
      <c r="H85" s="221"/>
      <c r="I85" s="222"/>
      <c r="J85"/>
      <c r="K85"/>
      <c r="L85"/>
      <c r="M85"/>
    </row>
    <row r="86" spans="2:13" s="25" customFormat="1" x14ac:dyDescent="0.3">
      <c r="B86" s="135"/>
      <c r="C86" s="82"/>
      <c r="D86" s="82"/>
      <c r="E86" s="82"/>
      <c r="F86" s="82"/>
      <c r="G86" s="82"/>
      <c r="H86" s="29" t="s">
        <v>95</v>
      </c>
      <c r="I86" s="34">
        <f>SUM(I17:I85)</f>
        <v>11200000</v>
      </c>
      <c r="J86"/>
      <c r="K86"/>
      <c r="L86"/>
      <c r="M86"/>
    </row>
    <row r="87" spans="2:13" s="25" customFormat="1" x14ac:dyDescent="0.3">
      <c r="B87" s="135"/>
      <c r="C87" s="82"/>
      <c r="D87" s="82"/>
      <c r="E87" s="82"/>
      <c r="F87" s="82"/>
      <c r="G87" s="82"/>
      <c r="H87" s="82"/>
      <c r="I87" s="222"/>
      <c r="J87"/>
      <c r="K87"/>
      <c r="L87"/>
      <c r="M87"/>
    </row>
    <row r="88" spans="2:13" ht="15" thickBot="1" x14ac:dyDescent="0.35">
      <c r="B88" s="223" t="s">
        <v>2</v>
      </c>
      <c r="C88" s="224"/>
      <c r="D88" s="224"/>
      <c r="E88" s="225"/>
      <c r="F88" s="226"/>
      <c r="G88" s="226"/>
      <c r="H88" s="226"/>
      <c r="I88" s="227"/>
    </row>
    <row r="89" spans="2:13" ht="15" thickTop="1" x14ac:dyDescent="0.3">
      <c r="B89" s="150" t="s">
        <v>25</v>
      </c>
      <c r="C89" s="119"/>
      <c r="D89" s="119"/>
      <c r="E89" s="119"/>
      <c r="F89" s="119"/>
      <c r="G89" s="119"/>
      <c r="H89" s="119"/>
      <c r="I89" s="120"/>
    </row>
    <row r="90" spans="2:13" x14ac:dyDescent="0.3">
      <c r="B90" s="135" t="s">
        <v>10</v>
      </c>
      <c r="C90" s="119"/>
      <c r="D90" s="119"/>
      <c r="E90" s="119"/>
      <c r="F90" s="119"/>
      <c r="G90" s="119"/>
      <c r="H90" s="119"/>
      <c r="I90" s="120"/>
    </row>
    <row r="91" spans="2:13" hidden="1" x14ac:dyDescent="0.3">
      <c r="B91" s="135"/>
      <c r="C91" s="119"/>
      <c r="D91" s="119"/>
      <c r="E91" s="119"/>
      <c r="F91" s="119"/>
      <c r="G91" s="144"/>
      <c r="H91" s="119"/>
      <c r="I91" s="120"/>
    </row>
    <row r="92" spans="2:13" ht="15" thickBot="1" x14ac:dyDescent="0.35">
      <c r="B92" s="181" t="s">
        <v>112</v>
      </c>
      <c r="C92" s="152"/>
      <c r="D92" s="152"/>
      <c r="E92" s="152"/>
      <c r="F92" s="152"/>
      <c r="G92" s="152"/>
      <c r="H92" s="152"/>
      <c r="I92" s="153"/>
    </row>
    <row r="93" spans="2:13" x14ac:dyDescent="0.3"/>
    <row r="94" spans="2:13" x14ac:dyDescent="0.3"/>
    <row r="95" spans="2:13" x14ac:dyDescent="0.3"/>
    <row r="96" spans="2:13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</sheetData>
  <sheetProtection selectLockedCells="1"/>
  <conditionalFormatting sqref="E17:F17 E73:F78">
    <cfRule type="cellIs" dxfId="9" priority="9" stopIfTrue="1" operator="lessThan">
      <formula>0</formula>
    </cfRule>
  </conditionalFormatting>
  <conditionalFormatting sqref="E19:F24 E26:F28 E30:F30 E71:F71">
    <cfRule type="cellIs" dxfId="8" priority="11" stopIfTrue="1" operator="lessThan">
      <formula>0</formula>
    </cfRule>
  </conditionalFormatting>
  <conditionalFormatting sqref="E32:F32">
    <cfRule type="cellIs" dxfId="7" priority="8" stopIfTrue="1" operator="lessThan">
      <formula>0</formula>
    </cfRule>
  </conditionalFormatting>
  <conditionalFormatting sqref="E34:F34 E36:F38">
    <cfRule type="cellIs" dxfId="6" priority="7" stopIfTrue="1" operator="lessThan">
      <formula>0</formula>
    </cfRule>
  </conditionalFormatting>
  <conditionalFormatting sqref="E40:F42">
    <cfRule type="cellIs" dxfId="5" priority="6" stopIfTrue="1" operator="lessThan">
      <formula>0</formula>
    </cfRule>
  </conditionalFormatting>
  <conditionalFormatting sqref="E44:F44">
    <cfRule type="cellIs" dxfId="4" priority="5" stopIfTrue="1" operator="lessThan">
      <formula>0</formula>
    </cfRule>
  </conditionalFormatting>
  <conditionalFormatting sqref="E46:F48">
    <cfRule type="cellIs" dxfId="3" priority="4" stopIfTrue="1" operator="lessThan">
      <formula>0</formula>
    </cfRule>
  </conditionalFormatting>
  <conditionalFormatting sqref="E50:F51">
    <cfRule type="cellIs" dxfId="2" priority="3" stopIfTrue="1" operator="lessThan">
      <formula>0</formula>
    </cfRule>
  </conditionalFormatting>
  <conditionalFormatting sqref="E53:F68">
    <cfRule type="cellIs" dxfId="1" priority="1" stopIfTrue="1" operator="lessThan">
      <formula>0</formula>
    </cfRule>
  </conditionalFormatting>
  <conditionalFormatting sqref="E80:F82 E84">
    <cfRule type="cellIs" dxfId="0" priority="2" stopIfTrue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8" scale="41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5A7A-8965-4615-823A-A8231BFE438D}">
  <dimension ref="B1:G31"/>
  <sheetViews>
    <sheetView workbookViewId="0">
      <selection activeCell="F30" sqref="F30"/>
    </sheetView>
  </sheetViews>
  <sheetFormatPr defaultRowHeight="14.4" x14ac:dyDescent="0.3"/>
  <cols>
    <col min="3" max="3" width="17.6640625" customWidth="1"/>
    <col min="5" max="5" width="15.109375" bestFit="1" customWidth="1"/>
    <col min="6" max="6" width="26.44140625" customWidth="1"/>
    <col min="7" max="7" width="10" bestFit="1" customWidth="1"/>
  </cols>
  <sheetData>
    <row r="1" spans="2:7" x14ac:dyDescent="0.3">
      <c r="B1" s="38" t="s">
        <v>109</v>
      </c>
      <c r="C1" s="39"/>
      <c r="D1" s="269" t="str">
        <f>'PG Specials'!C11</f>
        <v>&lt;Naam&gt;</v>
      </c>
      <c r="E1" s="270"/>
      <c r="F1" s="270"/>
      <c r="G1" s="271"/>
    </row>
    <row r="3" spans="2:7" x14ac:dyDescent="0.3">
      <c r="B3" s="38" t="s">
        <v>101</v>
      </c>
      <c r="C3" s="40"/>
      <c r="D3" s="40"/>
      <c r="E3" s="40"/>
      <c r="F3" s="40"/>
      <c r="G3" s="39"/>
    </row>
    <row r="4" spans="2:7" x14ac:dyDescent="0.3">
      <c r="B4" s="65"/>
      <c r="C4" s="66"/>
      <c r="D4" s="61"/>
      <c r="E4" s="44" t="s">
        <v>103</v>
      </c>
      <c r="F4" s="44" t="s">
        <v>104</v>
      </c>
      <c r="G4" s="44" t="s">
        <v>105</v>
      </c>
    </row>
    <row r="5" spans="2:7" x14ac:dyDescent="0.3">
      <c r="B5" s="97" t="s">
        <v>102</v>
      </c>
      <c r="C5" s="98"/>
      <c r="D5" s="99"/>
    </row>
    <row r="6" spans="2:7" x14ac:dyDescent="0.3">
      <c r="B6" s="62"/>
      <c r="C6" s="38" t="str">
        <f>'PG vaste werkstation'!B15</f>
        <v>Producent 1 -VW</v>
      </c>
      <c r="D6" s="62"/>
      <c r="E6" s="30">
        <f>'PG vaste werkstation'!J21</f>
        <v>18537150</v>
      </c>
      <c r="F6" s="62"/>
      <c r="G6" s="42">
        <f>RANK(E6,E$6:E$9,1)</f>
        <v>2</v>
      </c>
    </row>
    <row r="7" spans="2:7" x14ac:dyDescent="0.3">
      <c r="B7" s="63"/>
      <c r="C7" s="68" t="str">
        <f>'PG vaste werkstation'!B27</f>
        <v>Producent 2-VW</v>
      </c>
      <c r="D7" s="67"/>
      <c r="E7" s="69">
        <f>'PG vaste werkstation'!J33</f>
        <v>17560206.25</v>
      </c>
      <c r="F7" s="67"/>
      <c r="G7" s="43">
        <f t="shared" ref="G7:G9" si="0">RANK(E7,E$6:E$9,1)</f>
        <v>1</v>
      </c>
    </row>
    <row r="8" spans="2:7" x14ac:dyDescent="0.3">
      <c r="B8" s="63"/>
      <c r="C8" s="38" t="str">
        <f>'PG vaste werkstation'!B39</f>
        <v>Producent 3-VW</v>
      </c>
      <c r="D8" s="63"/>
      <c r="E8" s="30">
        <f>'PG vaste werkstation'!J45</f>
        <v>20312537.5</v>
      </c>
      <c r="F8" s="63"/>
      <c r="G8" s="42">
        <f t="shared" si="0"/>
        <v>3</v>
      </c>
    </row>
    <row r="9" spans="2:7" x14ac:dyDescent="0.3">
      <c r="B9" s="64"/>
      <c r="C9" s="38" t="str">
        <f>'PG vaste werkstation'!B51</f>
        <v>Producent 4-VW</v>
      </c>
      <c r="D9" s="64"/>
      <c r="E9" s="30">
        <f>'PG vaste werkstation'!J57</f>
        <v>21996675</v>
      </c>
      <c r="F9" s="64"/>
      <c r="G9" s="42">
        <f t="shared" si="0"/>
        <v>4</v>
      </c>
    </row>
    <row r="10" spans="2:7" x14ac:dyDescent="0.3">
      <c r="B10" s="54"/>
      <c r="C10" s="55"/>
      <c r="D10" s="55"/>
      <c r="E10" s="73" t="s">
        <v>119</v>
      </c>
      <c r="F10" s="41">
        <f>'PG vaste werkstation'!J63</f>
        <v>19601642.1875</v>
      </c>
      <c r="G10" s="50"/>
    </row>
    <row r="12" spans="2:7" x14ac:dyDescent="0.3">
      <c r="B12" s="100" t="s">
        <v>106</v>
      </c>
      <c r="C12" s="101"/>
      <c r="D12" s="102"/>
    </row>
    <row r="13" spans="2:7" x14ac:dyDescent="0.3">
      <c r="B13" s="70"/>
      <c r="C13" s="38" t="str">
        <f>'PG mobiele werkstat'!B15</f>
        <v>Producent 1 -MW</v>
      </c>
      <c r="D13" s="70"/>
      <c r="E13" s="30">
        <f>'PG mobiele werkstat'!J20</f>
        <v>44939187.5</v>
      </c>
      <c r="F13" s="70"/>
      <c r="G13" s="42">
        <f>RANK(E13,E$13:E$16,1)</f>
        <v>3</v>
      </c>
    </row>
    <row r="14" spans="2:7" x14ac:dyDescent="0.3">
      <c r="B14" s="71"/>
      <c r="C14" s="38" t="str">
        <f>'PG mobiele werkstat'!B25</f>
        <v>Producent 2 -MW</v>
      </c>
      <c r="D14" s="71"/>
      <c r="E14" s="30">
        <f>'PG mobiele werkstat'!J30</f>
        <v>42591175</v>
      </c>
      <c r="F14" s="71"/>
      <c r="G14" s="42">
        <f t="shared" ref="G14:G16" si="1">RANK(E14,E$13:E$16,1)</f>
        <v>2</v>
      </c>
    </row>
    <row r="15" spans="2:7" x14ac:dyDescent="0.3">
      <c r="B15" s="71"/>
      <c r="C15" s="38" t="str">
        <f>'PG mobiele werkstat'!B36</f>
        <v>Producent 3 -MW</v>
      </c>
      <c r="D15" s="71"/>
      <c r="E15" s="30">
        <f>'PG mobiele werkstat'!J41</f>
        <v>45846312.5</v>
      </c>
      <c r="F15" s="71"/>
      <c r="G15" s="42">
        <f t="shared" si="1"/>
        <v>4</v>
      </c>
    </row>
    <row r="16" spans="2:7" x14ac:dyDescent="0.3">
      <c r="B16" s="74"/>
      <c r="C16" s="68" t="str">
        <f>'PG mobiele werkstat'!B46</f>
        <v>Producent 4 -MW</v>
      </c>
      <c r="D16" s="72"/>
      <c r="E16" s="69">
        <f>'PG mobiele werkstat'!J51</f>
        <v>41692975</v>
      </c>
      <c r="F16" s="72"/>
      <c r="G16" s="43">
        <f t="shared" si="1"/>
        <v>1</v>
      </c>
    </row>
    <row r="17" spans="2:7" x14ac:dyDescent="0.3">
      <c r="B17" s="52"/>
      <c r="C17" s="53"/>
      <c r="D17" s="75"/>
      <c r="E17" s="53" t="s">
        <v>119</v>
      </c>
      <c r="F17" s="41">
        <f>'PG mobiele werkstat'!J56</f>
        <v>43767412.5</v>
      </c>
      <c r="G17" s="51"/>
    </row>
    <row r="19" spans="2:7" x14ac:dyDescent="0.3">
      <c r="B19" s="103" t="s">
        <v>107</v>
      </c>
      <c r="C19" s="104"/>
      <c r="D19" s="105"/>
    </row>
    <row r="20" spans="2:7" x14ac:dyDescent="0.3">
      <c r="B20" s="76"/>
      <c r="C20" s="26" t="str">
        <f>'PG Beeldschermen'!B14</f>
        <v>Producent 1 -BS</v>
      </c>
      <c r="D20" s="56"/>
      <c r="E20" s="27">
        <f>'PG Beeldschermen'!J21</f>
        <v>7245000</v>
      </c>
      <c r="F20" s="243"/>
      <c r="G20" s="42">
        <f>RANK(E20,E$20:E$24,1)</f>
        <v>4</v>
      </c>
    </row>
    <row r="21" spans="2:7" x14ac:dyDescent="0.3">
      <c r="B21" s="76"/>
      <c r="C21" s="26" t="str">
        <f>'PG Beeldschermen'!B23</f>
        <v>Producent 2 -BS</v>
      </c>
      <c r="D21" s="56"/>
      <c r="E21" s="27">
        <f>'PG Beeldschermen'!J30</f>
        <v>6055000</v>
      </c>
      <c r="F21" s="76"/>
      <c r="G21" s="42">
        <f>RANK(E21,E$20:E$24,1)</f>
        <v>2</v>
      </c>
    </row>
    <row r="22" spans="2:7" x14ac:dyDescent="0.3">
      <c r="B22" s="76"/>
      <c r="C22" s="26" t="str">
        <f>'PG Beeldschermen'!B32</f>
        <v>Producent 3 -BS</v>
      </c>
      <c r="D22" s="56"/>
      <c r="E22" s="27">
        <f>'PG Beeldschermen'!J39</f>
        <v>6947500</v>
      </c>
      <c r="F22" s="76"/>
      <c r="G22" s="42">
        <f>RANK(E22,E$20:E$24,1)</f>
        <v>3</v>
      </c>
    </row>
    <row r="23" spans="2:7" x14ac:dyDescent="0.3">
      <c r="B23" s="76"/>
      <c r="C23" s="48" t="str">
        <f>'PG Beeldschermen'!B41</f>
        <v>Producent 4 -BS</v>
      </c>
      <c r="D23" s="57"/>
      <c r="E23" s="49">
        <f>'PG Beeldschermen'!J49</f>
        <v>5757500</v>
      </c>
      <c r="F23" s="77"/>
      <c r="G23" s="108">
        <f>RANK(E23,E$20:E$24,1)</f>
        <v>1</v>
      </c>
    </row>
    <row r="24" spans="2:7" x14ac:dyDescent="0.3">
      <c r="B24" s="76"/>
      <c r="C24" s="26" t="str">
        <f>'PG Beeldschermen'!B51</f>
        <v>Producent 5 -BS</v>
      </c>
      <c r="D24" s="56"/>
      <c r="E24" s="27">
        <f>'PG Beeldschermen'!J59</f>
        <v>7840000</v>
      </c>
      <c r="F24" s="244"/>
      <c r="G24" s="42">
        <f>RANK(E24,E$20:E$24,1)</f>
        <v>5</v>
      </c>
    </row>
    <row r="25" spans="2:7" x14ac:dyDescent="0.3">
      <c r="B25" s="58"/>
      <c r="C25" s="59"/>
      <c r="D25" s="59"/>
      <c r="E25" s="60" t="s">
        <v>119</v>
      </c>
      <c r="F25" s="41">
        <f>'PG Beeldschermen'!J62</f>
        <v>6769000</v>
      </c>
      <c r="G25" s="56"/>
    </row>
    <row r="27" spans="2:7" x14ac:dyDescent="0.3">
      <c r="B27" s="106" t="s">
        <v>108</v>
      </c>
      <c r="C27" s="107"/>
      <c r="D27" s="107"/>
      <c r="E27" s="107"/>
      <c r="F27" s="41">
        <f>'PG Specials'!I86</f>
        <v>11200000</v>
      </c>
      <c r="G27" s="78"/>
    </row>
    <row r="28" spans="2:7" ht="15" thickBot="1" x14ac:dyDescent="0.35"/>
    <row r="29" spans="2:7" x14ac:dyDescent="0.3">
      <c r="B29" s="5"/>
      <c r="C29" s="6"/>
      <c r="D29" s="6"/>
      <c r="E29" s="6"/>
      <c r="F29" s="6"/>
      <c r="G29" s="7"/>
    </row>
    <row r="30" spans="2:7" ht="18" x14ac:dyDescent="0.35">
      <c r="B30" s="8"/>
      <c r="C30" s="9"/>
      <c r="D30" s="45"/>
      <c r="E30" s="46" t="s">
        <v>96</v>
      </c>
      <c r="F30" s="47">
        <f>SUM(F6:F29)</f>
        <v>81338054.6875</v>
      </c>
      <c r="G30" s="10"/>
    </row>
    <row r="31" spans="2:7" ht="15" thickBot="1" x14ac:dyDescent="0.35">
      <c r="B31" s="20"/>
      <c r="C31" s="17"/>
      <c r="D31" s="17"/>
      <c r="E31" s="17"/>
      <c r="F31" s="17"/>
      <c r="G31" s="18"/>
    </row>
  </sheetData>
  <sheetProtection sheet="1" objects="1" scenarios="1"/>
  <mergeCells count="1">
    <mergeCell ref="D1:G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Start</vt:lpstr>
      <vt:lpstr>PG vaste werkstation</vt:lpstr>
      <vt:lpstr>PG mobiele werkstat</vt:lpstr>
      <vt:lpstr>PG Beeldschermen</vt:lpstr>
      <vt:lpstr>PG Specials</vt:lpstr>
      <vt:lpstr>Totaalblad</vt:lpstr>
    </vt:vector>
  </TitlesOfParts>
  <Company>vtsPN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Gerrit vd Veer</dc:creator>
  <cp:lastModifiedBy>Scheeringa, Dick (D.B.)</cp:lastModifiedBy>
  <cp:lastPrinted>2016-04-20T10:40:12Z</cp:lastPrinted>
  <dcterms:created xsi:type="dcterms:W3CDTF">2012-12-06T13:45:14Z</dcterms:created>
  <dcterms:modified xsi:type="dcterms:W3CDTF">2026-02-26T12:42:59Z</dcterms:modified>
</cp:coreProperties>
</file>