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overijssel.sharepoint.com/sites/PROJ-WKgladheidsbestrijding/Gedeelde documenten/Dooimiddelen/2025 Aanbesteding wegenzout provincie en gemeentes/1. Aanbestedingsdocumenten/"/>
    </mc:Choice>
  </mc:AlternateContent>
  <xr:revisionPtr revIDLastSave="363" documentId="11_FB7647BB43ABF16B3F716A1BF064F2897B48E021" xr6:coauthVersionLast="47" xr6:coauthVersionMax="47" xr10:uidLastSave="{5C2A4BB0-8C0B-4557-B9FA-8A8BE2F0792D}"/>
  <bookViews>
    <workbookView xWindow="-41710" yWindow="-50" windowWidth="25820" windowHeight="13900" tabRatio="878" activeTab="3" xr2:uid="{00000000-000D-0000-FFFF-FFFF00000000}"/>
  </bookViews>
  <sheets>
    <sheet name="Totaaloverzicht" sheetId="14" r:id="rId1"/>
    <sheet name="P1 Overijssel" sheetId="1" r:id="rId2"/>
    <sheet name="P2 Twente Milieu" sheetId="12" r:id="rId3"/>
    <sheet name="P3 ROVA" sheetId="10" r:id="rId4"/>
    <sheet name="P4 Dalfsen" sheetId="20" r:id="rId5"/>
    <sheet name="P4 Dinkelland" sheetId="4" r:id="rId6"/>
    <sheet name="P4 Hardenberg" sheetId="9" r:id="rId7"/>
    <sheet name="P4 Hellendoorn" sheetId="18" r:id="rId8"/>
    <sheet name="P4 Kampen" sheetId="16" r:id="rId9"/>
    <sheet name="P4 Losser" sheetId="19" r:id="rId10"/>
    <sheet name="P4 Staphorst" sheetId="7" r:id="rId11"/>
    <sheet name="P4 Steenwijkerland" sheetId="11" r:id="rId12"/>
    <sheet name="P4 Twenterand" sheetId="6" r:id="rId13"/>
    <sheet name="P4 Tubbergen" sheetId="3" r:id="rId14"/>
    <sheet name="P4 Wierden" sheetId="17" r:id="rId15"/>
    <sheet name="P4 Zwartewaterland" sheetId="8" r:id="rId16"/>
    <sheet name="P5 Rijssen - Holten" sheetId="5" r:id="rId17"/>
  </sheets>
  <definedNames>
    <definedName name="_xlnm.Print_Area" localSheetId="0">Totaaloverzicht!$A$1:$H$60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14" l="1"/>
  <c r="B71" i="14"/>
  <c r="B72" i="14"/>
  <c r="B68" i="14"/>
  <c r="D18" i="1"/>
  <c r="G18" i="14"/>
  <c r="C42" i="14" l="1"/>
  <c r="C44" i="14"/>
  <c r="B18" i="14"/>
  <c r="D18" i="12"/>
  <c r="G27" i="14"/>
  <c r="G52" i="14"/>
  <c r="G46" i="14"/>
  <c r="G9" i="14" l="1"/>
  <c r="C51" i="14"/>
  <c r="D18" i="8"/>
  <c r="C36" i="14"/>
  <c r="C43" i="14" l="1"/>
  <c r="D9" i="20"/>
  <c r="D4" i="20"/>
  <c r="D12" i="20" l="1"/>
  <c r="B33" i="14" s="1"/>
  <c r="D18" i="20"/>
  <c r="C33" i="14" s="1"/>
  <c r="D23" i="20"/>
  <c r="F33" i="14" s="1"/>
  <c r="D21" i="20"/>
  <c r="E33" i="14" s="1"/>
  <c r="B44" i="14" l="1"/>
  <c r="D44" i="14" s="1"/>
  <c r="D9" i="19"/>
  <c r="D4" i="19"/>
  <c r="D12" i="19" l="1"/>
  <c r="B37" i="14" s="1"/>
  <c r="D23" i="19"/>
  <c r="F37" i="14" s="1"/>
  <c r="D21" i="19"/>
  <c r="E37" i="14" s="1"/>
  <c r="D18" i="19" l="1"/>
  <c r="D9" i="18"/>
  <c r="D4" i="18"/>
  <c r="D12" i="18" l="1"/>
  <c r="B35" i="14" s="1"/>
  <c r="D23" i="18"/>
  <c r="F35" i="14" s="1"/>
  <c r="D18" i="18"/>
  <c r="C35" i="14" s="1"/>
  <c r="D21" i="18"/>
  <c r="E35" i="14" s="1"/>
  <c r="D9" i="16" l="1"/>
  <c r="D4" i="16"/>
  <c r="D12" i="16" l="1"/>
  <c r="D21" i="16"/>
  <c r="D18" i="16"/>
  <c r="D23" i="16"/>
  <c r="D59" i="14" l="1"/>
  <c r="D9" i="17"/>
  <c r="D12" i="17" s="1"/>
  <c r="D4" i="17"/>
  <c r="D18" i="17" l="1"/>
  <c r="B43" i="14"/>
  <c r="F36" i="14"/>
  <c r="E36" i="14"/>
  <c r="B36" i="14"/>
  <c r="D58" i="14" l="1"/>
  <c r="D57" i="14"/>
  <c r="D35" i="14"/>
  <c r="D36" i="14"/>
  <c r="D37" i="14"/>
  <c r="D43" i="14"/>
  <c r="D33" i="14"/>
  <c r="B60" i="14" l="1"/>
  <c r="C60" i="14"/>
  <c r="C52" i="14"/>
  <c r="D60" i="14" l="1"/>
  <c r="D9" i="12" l="1"/>
  <c r="D4" i="12"/>
  <c r="D12" i="12" l="1"/>
  <c r="C18" i="14"/>
  <c r="D23" i="12"/>
  <c r="F18" i="14" s="1"/>
  <c r="D21" i="12"/>
  <c r="E18" i="14" s="1"/>
  <c r="D18" i="14" l="1"/>
  <c r="J18" i="14"/>
  <c r="D9" i="11"/>
  <c r="D4" i="11"/>
  <c r="D12" i="11" l="1"/>
  <c r="D23" i="11"/>
  <c r="F40" i="14" s="1"/>
  <c r="D18" i="11"/>
  <c r="C40" i="14" s="1"/>
  <c r="B40" i="14"/>
  <c r="D21" i="11"/>
  <c r="E40" i="14" s="1"/>
  <c r="D9" i="10"/>
  <c r="D4" i="10"/>
  <c r="D12" i="10" l="1"/>
  <c r="D40" i="14"/>
  <c r="C27" i="14" l="1"/>
  <c r="B27" i="14"/>
  <c r="D21" i="10"/>
  <c r="E27" i="14" s="1"/>
  <c r="D23" i="10"/>
  <c r="F27" i="14" s="1"/>
  <c r="D9" i="9"/>
  <c r="D4" i="9"/>
  <c r="J27" i="14" l="1"/>
  <c r="D27" i="14"/>
  <c r="D68" i="14" s="1"/>
  <c r="D12" i="9"/>
  <c r="D23" i="9" s="1"/>
  <c r="F38" i="14" s="1"/>
  <c r="B38" i="14"/>
  <c r="D18" i="9"/>
  <c r="C38" i="14" s="1"/>
  <c r="D21" i="9"/>
  <c r="E38" i="14" s="1"/>
  <c r="D72" i="14" l="1"/>
  <c r="D71" i="14"/>
  <c r="D70" i="14"/>
  <c r="D38" i="14"/>
  <c r="D23" i="8"/>
  <c r="F44" i="14" s="1"/>
  <c r="D9" i="8"/>
  <c r="D4" i="8"/>
  <c r="D21" i="8" l="1"/>
  <c r="E44" i="14" s="1"/>
  <c r="D9" i="7"/>
  <c r="D4" i="7"/>
  <c r="D12" i="7" l="1"/>
  <c r="B39" i="14" s="1"/>
  <c r="D9" i="6"/>
  <c r="D4" i="6"/>
  <c r="D12" i="6" l="1"/>
  <c r="B42" i="14"/>
  <c r="D42" i="14" s="1"/>
  <c r="D21" i="7"/>
  <c r="E39" i="14" s="1"/>
  <c r="D23" i="7"/>
  <c r="F39" i="14" s="1"/>
  <c r="D18" i="7"/>
  <c r="C39" i="14" s="1"/>
  <c r="D23" i="6"/>
  <c r="F42" i="14" s="1"/>
  <c r="E42" i="14"/>
  <c r="F46" i="14" l="1"/>
  <c r="E46" i="14"/>
  <c r="D39" i="14"/>
  <c r="D9" i="5"/>
  <c r="D4" i="5"/>
  <c r="D12" i="5" l="1"/>
  <c r="D18" i="5"/>
  <c r="B51" i="14"/>
  <c r="D9" i="4"/>
  <c r="D4" i="4"/>
  <c r="D9" i="3"/>
  <c r="D4" i="3"/>
  <c r="D23" i="5" l="1"/>
  <c r="F51" i="14" s="1"/>
  <c r="F52" i="14" s="1"/>
  <c r="D21" i="5"/>
  <c r="E51" i="14" s="1"/>
  <c r="E52" i="14" s="1"/>
  <c r="D51" i="14"/>
  <c r="D52" i="14" s="1"/>
  <c r="B52" i="14"/>
  <c r="J52" i="14" s="1"/>
  <c r="D12" i="3"/>
  <c r="B41" i="14" s="1"/>
  <c r="D12" i="4"/>
  <c r="D23" i="4"/>
  <c r="B34" i="14"/>
  <c r="D21" i="4"/>
  <c r="D18" i="4"/>
  <c r="C34" i="14" s="1"/>
  <c r="D23" i="3"/>
  <c r="D21" i="3"/>
  <c r="D18" i="3"/>
  <c r="C41" i="14" s="1"/>
  <c r="D41" i="14" l="1"/>
  <c r="C46" i="14"/>
  <c r="D34" i="14"/>
  <c r="D46" i="14" s="1"/>
  <c r="B46" i="14"/>
  <c r="D9" i="1"/>
  <c r="J46" i="14" l="1"/>
  <c r="D4" i="1"/>
  <c r="D12" i="1" l="1"/>
  <c r="B6" i="14" s="1"/>
  <c r="B9" i="14" l="1"/>
  <c r="D23" i="1"/>
  <c r="F6" i="14" s="1"/>
  <c r="F9" i="14" s="1"/>
  <c r="C6" i="14"/>
  <c r="C9" i="14" s="1"/>
  <c r="D21" i="1"/>
  <c r="E6" i="14" s="1"/>
  <c r="E9" i="14" s="1"/>
  <c r="J9" i="14" l="1"/>
  <c r="D6" i="14"/>
  <c r="D9" i="14" s="1"/>
</calcChain>
</file>

<file path=xl/sharedStrings.xml><?xml version="1.0" encoding="utf-8"?>
<sst xmlns="http://schemas.openxmlformats.org/spreadsheetml/2006/main" count="909" uniqueCount="172">
  <si>
    <t>Bijlage 1 - Overzicht volumes en afleverlocaties per perceel - Europese aanbesteding dooimiddelen Provincie Overijssel en Overijsselse gemeenten</t>
  </si>
  <si>
    <t>Perceel 1: droge component t.b.v. provincie Overijssel</t>
  </si>
  <si>
    <t>Volume</t>
  </si>
  <si>
    <t>Organisatie</t>
  </si>
  <si>
    <t>Verwachte afname (ton)</t>
  </si>
  <si>
    <t>Garantie tot 
nalevering (ton)</t>
  </si>
  <si>
    <t>Totaal contract-volume (ton)</t>
  </si>
  <si>
    <t>Zout tbv menger
verwachte afname (ton)</t>
  </si>
  <si>
    <t>Zout tbv menger
nalevering</t>
  </si>
  <si>
    <t>Opslagcapaciteit
afleverlocatie</t>
  </si>
  <si>
    <t>Afleverlocatie(s)</t>
  </si>
  <si>
    <t>Provincie Overijssel (per as)</t>
  </si>
  <si>
    <t>Zomerdijk 20b, 7946LZ Wanneperveen</t>
  </si>
  <si>
    <t>Heetenseweg 2, 8102 PE Raalte</t>
  </si>
  <si>
    <t>Almeloseweg 67, 7651ND Tubbergen</t>
  </si>
  <si>
    <t>TOTAAL</t>
  </si>
  <si>
    <t>Perceel 2: droge component t.b.v. Twentemilieu</t>
  </si>
  <si>
    <t>Verwachte 
afname (ton)</t>
  </si>
  <si>
    <t>Gemeente Almelo</t>
  </si>
  <si>
    <t>Turfkade 15, 7602PE Almelo</t>
  </si>
  <si>
    <t>Gemeente Enschede</t>
  </si>
  <si>
    <t>Marssteden 37, 7547TE Enschede</t>
  </si>
  <si>
    <t>Gemeente Hengelo/Borne</t>
  </si>
  <si>
    <t>Wegtersweg 9, 7556BP Hengelo</t>
  </si>
  <si>
    <t>Gemeente Oldenzaal</t>
  </si>
  <si>
    <t>Lubeckstraat 30, 7575EE Oldenzaal</t>
  </si>
  <si>
    <t>Gemeente Dalfsen</t>
  </si>
  <si>
    <t>Prins Hendrikstraat 2, 7721CZ Dalfsen</t>
  </si>
  <si>
    <t>Gemeente Dinkelland</t>
  </si>
  <si>
    <t>Koggelsteeg 1, 7631AJ Ootmarsum</t>
  </si>
  <si>
    <t>Gemeente Hellendoorn</t>
  </si>
  <si>
    <t>Kerkstraat 140, 7442EH Nijverdal</t>
  </si>
  <si>
    <t>Gemeente Kampen</t>
  </si>
  <si>
    <t>Tasveld 19, 8271RW Ijsselmuiden</t>
  </si>
  <si>
    <t>Gemeente Losser</t>
  </si>
  <si>
    <t>Ravenhorstweg 10, 7581PB Losser</t>
  </si>
  <si>
    <t>Gemeente Hardenberg</t>
  </si>
  <si>
    <t>Kruiwiel 15, 7773NL  Hardenberg</t>
  </si>
  <si>
    <t>Gemeente Ommen</t>
  </si>
  <si>
    <t>Gemeente Staphorst</t>
  </si>
  <si>
    <t>Gemeenteweg 36, 7951CN Staphorst</t>
  </si>
  <si>
    <t>Gemeente Steenwijkerland</t>
  </si>
  <si>
    <t>Oevers 5, 8331VC Steenwijk</t>
  </si>
  <si>
    <t>Gemeente Tubbergen</t>
  </si>
  <si>
    <t>Gemeente Twenterand</t>
  </si>
  <si>
    <t>Azielaan 16, 7681NC Vroomshoop</t>
  </si>
  <si>
    <t>Gemeente Wierden</t>
  </si>
  <si>
    <t>Anjelierstraat 8c, 7641CG Wierden</t>
  </si>
  <si>
    <t>Gemeente Zwartewaterland</t>
  </si>
  <si>
    <t>Sisalstraat 62, 8281JK Genemuiden</t>
  </si>
  <si>
    <t>Tijlswegje 4, 8061JH Hasselt</t>
  </si>
  <si>
    <t xml:space="preserve">Gemeente Rijssen Holten </t>
  </si>
  <si>
    <t xml:space="preserve">Daltonstraat 2, 7461AC Rijssen </t>
  </si>
  <si>
    <t>Verwachte afname (m3)</t>
  </si>
  <si>
    <t>Garantie tot 
nalevering (m3)</t>
  </si>
  <si>
    <t>Totaal contract-volume (m3)</t>
  </si>
  <si>
    <t>Berekening verwachte afname voor zoutcontract</t>
  </si>
  <si>
    <t xml:space="preserve">Afnemer: </t>
  </si>
  <si>
    <t>Provincie Overijssel</t>
  </si>
  <si>
    <t>INVULLEN Gemiddeld aantal 
preventieve acties (a)</t>
  </si>
  <si>
    <t>INVULLEN Aantal gereden rondes per preventieve actie (b)</t>
  </si>
  <si>
    <t>INVULLEN
gestrooid aantal tonnen zout per actie (c)</t>
  </si>
  <si>
    <t>Totaal benodigde tonnen zout bij preventieve acties (axbxc=d)</t>
  </si>
  <si>
    <t>(d)</t>
  </si>
  <si>
    <t>INVULLEN aantal rondes per curatieve actie (f)</t>
  </si>
  <si>
    <t>INVULLEN
gestrooid aantal tonnen zout per gereden ronde (g)</t>
  </si>
  <si>
    <t>Totaal benodigde tonnen zout bij curatieve acties (exfxg=h)</t>
  </si>
  <si>
    <t>(h)</t>
  </si>
  <si>
    <t>totaal benodigde tonnen zout per gemiddeld winter (d+h=i)</t>
  </si>
  <si>
    <t>(i)</t>
  </si>
  <si>
    <t>De hoeveelheid genoemd bij (i) komt in het contract als "verwachte afname"</t>
  </si>
  <si>
    <t>INVULLEN
opslagcapaciteit (eigen voorraad)</t>
  </si>
  <si>
    <t>(j)</t>
  </si>
  <si>
    <t>Nalevering, uitgaande van een volle zoutloods ((1,5*i)-j=k)</t>
  </si>
  <si>
    <t>(k)</t>
  </si>
  <si>
    <t>De hoeveelheid genoemd bij (k) komt in het contract als nalevering</t>
  </si>
  <si>
    <t xml:space="preserve">Totaal benodigde tonnen vacuumzout tbv van Pekelwater. (6% van totaal (i))
</t>
  </si>
  <si>
    <t>(l)</t>
  </si>
  <si>
    <t>De hoeveelheid genoemd bij (l) komt in het contract als verwachte hoeveelheid te leveren tonnen vacuumzout</t>
  </si>
  <si>
    <t xml:space="preserve">Nalevering hoeveelheid vacuumzout tbv van Pekelwater. (6% van totaal (i))
</t>
  </si>
  <si>
    <t>(m)</t>
  </si>
  <si>
    <t>De hoeveelheid genoemd bij (m) komt in het contract als nalevering vacuumzout</t>
  </si>
  <si>
    <t>gemiddelden Provincie Overijssel</t>
  </si>
  <si>
    <t>preventieve acties</t>
  </si>
  <si>
    <t>curratieve rondes</t>
  </si>
  <si>
    <t>Opmerking</t>
  </si>
  <si>
    <t>2012/2013</t>
  </si>
  <si>
    <t>2013/2014</t>
  </si>
  <si>
    <t>2014/2015</t>
  </si>
  <si>
    <t>2015/2016</t>
  </si>
  <si>
    <t>2016/2017</t>
  </si>
  <si>
    <t>2017/2018</t>
  </si>
  <si>
    <t>2018/2019</t>
  </si>
  <si>
    <t>2019/2020</t>
  </si>
  <si>
    <t>gemiddelde</t>
  </si>
  <si>
    <t>Berekening hoeveelheid vacuumzout tbv pekelwater</t>
  </si>
  <si>
    <t xml:space="preserve">De oplossing is ca. 20%. Met elke ton wegenzout is ca. 5 ton pekel te maken.
Ten opzichte van je totale verbruik is het 20 % van de 30% natte component: met andere woorden 6% wegenzout van je totale verbruik is benodigd om de goede hoeveelheid pekel aan te maken.
</t>
  </si>
  <si>
    <t>Twente Milieu namens de gemeenten Almelo, Borne, Enschede,Haaksbergen, Hof van Twente en Oldenzaal</t>
  </si>
  <si>
    <t>INVULLEN gestrooid aantal tonnen 
zout per actie (dosering 7-10gr/m2) (c)</t>
  </si>
  <si>
    <t>INVULLEN gestrooid aantal tonnen 
zout per gereden ronde (dosering 15-20gr/m2) (g)</t>
  </si>
  <si>
    <t>Eén ronde wordt door de provincie als één keer herladen op een steunpunt gezien. 
Gemiddeld wordt er bij een curatieve actie twee keer herladen.</t>
  </si>
  <si>
    <t>INVULLEN Gemiddeld aantal (conform provincie)
preventieve acties (a)</t>
  </si>
  <si>
    <t>Nalevering gelijk getrokken met deelnemers die negatief uitkwamen. Minimale nalevering 60 ton.</t>
  </si>
  <si>
    <t>Staphorst</t>
  </si>
  <si>
    <t>ton</t>
  </si>
  <si>
    <t>gebruikt is incl pekelwater</t>
  </si>
  <si>
    <t>prevenfief</t>
  </si>
  <si>
    <t>curatief</t>
  </si>
  <si>
    <t>2015 / 2016</t>
  </si>
  <si>
    <t>283 ton</t>
  </si>
  <si>
    <t>2016 / 2017</t>
  </si>
  <si>
    <t>315 ton</t>
  </si>
  <si>
    <t>2017 / 2018</t>
  </si>
  <si>
    <t>535 ton</t>
  </si>
  <si>
    <t>2018 / 2019</t>
  </si>
  <si>
    <t>267 ton</t>
  </si>
  <si>
    <t>2019 / 2020</t>
  </si>
  <si>
    <t>126 ton</t>
  </si>
  <si>
    <t>2020 / 2021  t/m 1 febr</t>
  </si>
  <si>
    <t>281 ton</t>
  </si>
  <si>
    <t>berekening:</t>
  </si>
  <si>
    <t>wij verbruiken voor een volledige strooiactie ( 6 eenheden)  1350 kg zout (incl pekel) per gram strooien.</t>
  </si>
  <si>
    <t>(volgens data BG engineering)</t>
  </si>
  <si>
    <t>bij 7 gram</t>
  </si>
  <si>
    <t>9450 kg</t>
  </si>
  <si>
    <t>bij 10 gram</t>
  </si>
  <si>
    <t>13500kg</t>
  </si>
  <si>
    <t>bij 20 gram</t>
  </si>
  <si>
    <t>27000 kg</t>
  </si>
  <si>
    <t>gemiddelde verbruik is 12 gram</t>
  </si>
  <si>
    <t>15750 kg</t>
  </si>
  <si>
    <t xml:space="preserve">gemiddeld jaar verbruik is </t>
  </si>
  <si>
    <t>300 ton</t>
  </si>
  <si>
    <t>opslagcapaciteit heden</t>
  </si>
  <si>
    <t>180 ton</t>
  </si>
  <si>
    <t>wij proberen deze capaciteit in 2022</t>
  </si>
  <si>
    <t>te verhogen bij de aanschaf van een nieuwe zoudloods om zo de strategische voorraad zelf op te slaan.</t>
  </si>
  <si>
    <t xml:space="preserve">Berekening verwachte afname voor zoutcontract </t>
  </si>
  <si>
    <t>Pekelwater Wierden / kant en klaar</t>
  </si>
  <si>
    <t>Gem. 87 ton per jaar</t>
  </si>
  <si>
    <t>Pekelwater wordt kant en klaar afgeleverd in Wierden.</t>
  </si>
  <si>
    <t>Gemiddelde hoeveelheid per jaar</t>
  </si>
  <si>
    <t>87 ton pekelwater (gem. over 7 jaren)</t>
  </si>
  <si>
    <t>Goedemiddag Niek,</t>
  </si>
  <si>
    <t xml:space="preserve">Bij deze een bevestiging dat wij graag mee willen doen met het contract. </t>
  </si>
  <si>
    <t>Gemiddeld komen wij op 272 ton zout de afgelopen 10 jaar. Dus we willen voor het komende contact ook graag 272 ton opgenomen wordt. Daarnaast een garantielevering van 25%(70 ton).</t>
  </si>
  <si>
    <t>We gaan intern nog bespreken wat we met de strategische voorraad gaan doen.</t>
  </si>
  <si>
    <t>Wel met kanttekening als de partij alleen maar steenzout levert, moet onze voorraad vacuümzout omhoog. We zijn deze winter hier mee begonnen, voor ons nog lastig in te schatten hoeveel we gemiddeld nodig hebben. Daarnaast gaan we misschien ook nog over op een andere mengverhouding. We hebben tot nu toe gemiddeld 20 ton gebruikt.</t>
  </si>
  <si>
    <t>Als jullie het concept contract klaar hebben, graag mailen, zodat ik deze kan afstemmen met onze inkoper.</t>
  </si>
  <si>
    <t>Rijssen - Holten</t>
  </si>
  <si>
    <t>2020/2021</t>
  </si>
  <si>
    <t>2021/2022</t>
  </si>
  <si>
    <t>2022/2023</t>
  </si>
  <si>
    <t>2023/2024</t>
  </si>
  <si>
    <t>Perceel 3: droge component t.b.v. Rova</t>
  </si>
  <si>
    <t>Perceel 6: natte component t.b.v. 3 gemeenten</t>
  </si>
  <si>
    <t>Gemeente Zwolle</t>
  </si>
  <si>
    <t>Perceel 5: droge component voor silo opslag t.b.v. 1 gemeente</t>
  </si>
  <si>
    <t>ROVA</t>
  </si>
  <si>
    <t>Gemeente Winterswijk</t>
  </si>
  <si>
    <t>Gemeente Amersfoort</t>
  </si>
  <si>
    <t>Rijnlandstraat 2, 8028PX Zwolle</t>
  </si>
  <si>
    <t>Schurinkstraat 44, 7731 GE Ommen</t>
  </si>
  <si>
    <t>Leeghwaterweg 10, 7102 JJ Winterswijk</t>
  </si>
  <si>
    <t>Nijverheidsweg Noord 35, 3812PK Amersfoort</t>
  </si>
  <si>
    <t>Perceel 4: droge component t.b.v. 12 gemeenten</t>
  </si>
  <si>
    <t>30%</t>
  </si>
  <si>
    <t>50%</t>
  </si>
  <si>
    <t>120%</t>
  </si>
  <si>
    <t>%</t>
  </si>
  <si>
    <t>Totaal contract volume</t>
  </si>
  <si>
    <t>Totaal verwachte afname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</si>
</sst>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8"/>
      <color theme="1"/>
      <name val="Verdana"/>
      <family val="2"/>
    </font>
    <font>
      <sz val="10"/>
      <color theme="1"/>
      <name val="Arial"/>
      <family val="2"/>
    </font>
    <font>
      <sz val="8"/>
      <color rgb="FF3F3F76"/>
      <name val="Verdana"/>
      <family val="2"/>
    </font>
    <font>
      <b/>
      <sz val="8"/>
      <color rgb="FFFA7D00"/>
      <name val="Verdana"/>
      <family val="2"/>
    </font>
    <font>
      <b/>
      <sz val="12"/>
      <color theme="1"/>
      <name val="Verdana"/>
      <family val="2"/>
    </font>
    <font>
      <sz val="8"/>
      <name val="Verdana"/>
      <family val="2"/>
    </font>
    <font>
      <b/>
      <sz val="8"/>
      <color theme="1"/>
      <name val="Verdana"/>
      <family val="2"/>
    </font>
    <font>
      <sz val="10"/>
      <color theme="1"/>
      <name val="Tahoma"/>
      <family val="2"/>
    </font>
    <font>
      <b/>
      <sz val="13"/>
      <color theme="1"/>
      <name val="Verdana"/>
      <family val="2"/>
    </font>
    <font>
      <sz val="20"/>
      <color theme="1"/>
      <name val="Verdana"/>
      <family val="2"/>
    </font>
    <font>
      <b/>
      <sz val="10"/>
      <color theme="1"/>
      <name val="Verdana"/>
      <family val="2"/>
    </font>
    <font>
      <sz val="10"/>
      <color theme="1"/>
      <name val="Verdana"/>
      <family val="2"/>
    </font>
    <font>
      <sz val="10"/>
      <color rgb="FF000000"/>
      <name val="Verdana"/>
      <family val="2"/>
    </font>
    <font>
      <sz val="8"/>
      <name val="Arial"/>
      <family val="2"/>
    </font>
    <font>
      <sz val="8"/>
      <color rgb="FF000000"/>
      <name val="Arial"/>
      <family val="2"/>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95B3D7"/>
        <bgColor rgb="FF000000"/>
      </patternFill>
    </fill>
    <fill>
      <patternFill patternType="solid">
        <fgColor rgb="FFDCE6F1"/>
        <bgColor rgb="FF000000"/>
      </patternFill>
    </fill>
    <fill>
      <patternFill patternType="solid">
        <fgColor theme="0"/>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4">
    <xf numFmtId="0" fontId="0" fillId="0" borderId="0"/>
    <xf numFmtId="0" fontId="2" fillId="2" borderId="1" applyNumberFormat="0" applyAlignment="0" applyProtection="0"/>
    <xf numFmtId="0" fontId="3" fillId="3" borderId="1" applyNumberFormat="0" applyAlignment="0" applyProtection="0"/>
    <xf numFmtId="0" fontId="1" fillId="0" borderId="0"/>
  </cellStyleXfs>
  <cellXfs count="9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2" xfId="0" applyBorder="1" applyAlignment="1">
      <alignment horizontal="left" vertical="top" wrapText="1"/>
    </xf>
    <xf numFmtId="0" fontId="2" fillId="2" borderId="2" xfId="1" applyBorder="1"/>
    <xf numFmtId="0" fontId="3" fillId="3" borderId="2" xfId="2" applyBorder="1"/>
    <xf numFmtId="0" fontId="0" fillId="4" borderId="2" xfId="0" applyFill="1" applyBorder="1" applyAlignment="1">
      <alignment horizontal="left" vertical="top" wrapText="1"/>
    </xf>
    <xf numFmtId="1" fontId="0" fillId="0" borderId="0" xfId="0" applyNumberFormat="1" applyAlignment="1">
      <alignment horizontal="center" vertical="center"/>
    </xf>
    <xf numFmtId="0" fontId="0" fillId="0" borderId="0" xfId="0" applyAlignment="1">
      <alignment horizontal="right"/>
    </xf>
    <xf numFmtId="0" fontId="0" fillId="0" borderId="0" xfId="0" applyAlignment="1">
      <alignment wrapText="1"/>
    </xf>
    <xf numFmtId="0" fontId="6" fillId="0" borderId="0" xfId="0" applyFont="1"/>
    <xf numFmtId="0" fontId="4" fillId="0" borderId="3" xfId="0" applyFont="1" applyBorder="1" applyAlignment="1">
      <alignment horizontal="right" vertical="center"/>
    </xf>
    <xf numFmtId="0" fontId="2" fillId="0" borderId="0" xfId="1" applyFill="1" applyBorder="1"/>
    <xf numFmtId="0" fontId="0" fillId="0" borderId="0" xfId="0" applyAlignment="1">
      <alignment vertical="center"/>
    </xf>
    <xf numFmtId="0" fontId="6" fillId="0" borderId="0" xfId="0" applyFont="1" applyAlignment="1">
      <alignment vertical="center"/>
    </xf>
    <xf numFmtId="0" fontId="4" fillId="0" borderId="0" xfId="0" applyFont="1" applyAlignment="1">
      <alignment vertical="center"/>
    </xf>
    <xf numFmtId="0" fontId="0" fillId="6" borderId="0" xfId="0" applyFill="1"/>
    <xf numFmtId="0" fontId="7" fillId="0" borderId="0" xfId="0" applyFont="1" applyAlignment="1">
      <alignment vertical="center"/>
    </xf>
    <xf numFmtId="1" fontId="1" fillId="0" borderId="0" xfId="3" applyNumberFormat="1"/>
    <xf numFmtId="1" fontId="1" fillId="0" borderId="0" xfId="3" applyNumberFormat="1" applyAlignment="1">
      <alignment horizontal="center" vertical="center"/>
    </xf>
    <xf numFmtId="1" fontId="9" fillId="0" borderId="0" xfId="3" applyNumberFormat="1" applyFont="1"/>
    <xf numFmtId="1" fontId="10" fillId="0" borderId="0" xfId="3" applyNumberFormat="1" applyFont="1" applyAlignment="1">
      <alignment vertical="top"/>
    </xf>
    <xf numFmtId="1" fontId="11" fillId="0" borderId="0" xfId="3" applyNumberFormat="1" applyFont="1"/>
    <xf numFmtId="1" fontId="11" fillId="0" borderId="0" xfId="3" applyNumberFormat="1" applyFont="1" applyAlignment="1">
      <alignment horizontal="center" vertical="center"/>
    </xf>
    <xf numFmtId="1" fontId="11" fillId="0" borderId="4" xfId="3" applyNumberFormat="1" applyFont="1" applyBorder="1"/>
    <xf numFmtId="1" fontId="10" fillId="0" borderId="7" xfId="3" applyNumberFormat="1" applyFont="1" applyBorder="1" applyAlignment="1">
      <alignment horizontal="center"/>
    </xf>
    <xf numFmtId="1" fontId="10" fillId="0" borderId="2" xfId="3" applyNumberFormat="1" applyFont="1" applyBorder="1" applyAlignment="1">
      <alignment vertical="center"/>
    </xf>
    <xf numFmtId="1" fontId="10" fillId="0" borderId="2" xfId="3" applyNumberFormat="1" applyFont="1" applyBorder="1" applyAlignment="1">
      <alignment vertical="center" wrapText="1"/>
    </xf>
    <xf numFmtId="1" fontId="10" fillId="0" borderId="2" xfId="3" applyNumberFormat="1" applyFont="1" applyBorder="1" applyAlignment="1">
      <alignment horizontal="center" vertical="center"/>
    </xf>
    <xf numFmtId="1" fontId="10" fillId="0" borderId="8" xfId="3" applyNumberFormat="1" applyFont="1" applyBorder="1" applyAlignment="1">
      <alignment vertical="center"/>
    </xf>
    <xf numFmtId="1" fontId="11" fillId="0" borderId="2" xfId="3" applyNumberFormat="1" applyFont="1" applyBorder="1" applyAlignment="1">
      <alignment horizontal="center" vertical="top" wrapText="1"/>
    </xf>
    <xf numFmtId="1" fontId="11" fillId="0" borderId="2" xfId="3" applyNumberFormat="1" applyFont="1" applyBorder="1" applyAlignment="1">
      <alignment vertical="center"/>
    </xf>
    <xf numFmtId="1" fontId="11" fillId="0" borderId="2" xfId="3" applyNumberFormat="1" applyFont="1" applyBorder="1" applyAlignment="1">
      <alignment horizontal="center" vertical="top"/>
    </xf>
    <xf numFmtId="1" fontId="11" fillId="0" borderId="2" xfId="3" applyNumberFormat="1" applyFont="1" applyBorder="1" applyAlignment="1">
      <alignment horizontal="left" vertical="top" wrapText="1"/>
    </xf>
    <xf numFmtId="1" fontId="11" fillId="0" borderId="8" xfId="3" applyNumberFormat="1" applyFont="1" applyBorder="1" applyAlignment="1">
      <alignment vertical="top" wrapText="1"/>
    </xf>
    <xf numFmtId="1" fontId="11" fillId="0" borderId="2" xfId="3" applyNumberFormat="1" applyFont="1" applyBorder="1" applyAlignment="1">
      <alignment horizontal="center" vertical="center"/>
    </xf>
    <xf numFmtId="1" fontId="11" fillId="0" borderId="0" xfId="3" applyNumberFormat="1" applyFont="1" applyAlignment="1">
      <alignment wrapText="1"/>
    </xf>
    <xf numFmtId="1" fontId="11" fillId="0" borderId="2" xfId="3" applyNumberFormat="1" applyFont="1" applyBorder="1" applyAlignment="1">
      <alignment horizontal="left" vertical="center" wrapText="1"/>
    </xf>
    <xf numFmtId="1" fontId="11" fillId="0" borderId="2" xfId="3" applyNumberFormat="1" applyFont="1" applyBorder="1"/>
    <xf numFmtId="1" fontId="11" fillId="0" borderId="2" xfId="3" applyNumberFormat="1" applyFont="1" applyBorder="1" applyAlignment="1">
      <alignment horizontal="left" vertical="center"/>
    </xf>
    <xf numFmtId="1" fontId="11" fillId="0" borderId="2" xfId="3" applyNumberFormat="1" applyFont="1" applyBorder="1" applyAlignment="1">
      <alignment wrapText="1"/>
    </xf>
    <xf numFmtId="1" fontId="11" fillId="0" borderId="0" xfId="3" applyNumberFormat="1" applyFont="1" applyAlignment="1">
      <alignment vertical="top"/>
    </xf>
    <xf numFmtId="1" fontId="11" fillId="0" borderId="0" xfId="3" applyNumberFormat="1" applyFont="1" applyAlignment="1">
      <alignment horizontal="center" vertical="top"/>
    </xf>
    <xf numFmtId="1" fontId="1" fillId="0" borderId="0" xfId="3" applyNumberFormat="1" applyAlignment="1">
      <alignment vertical="top"/>
    </xf>
    <xf numFmtId="1" fontId="10" fillId="0" borderId="0" xfId="3" applyNumberFormat="1" applyFont="1" applyAlignment="1">
      <alignment horizontal="center"/>
    </xf>
    <xf numFmtId="1" fontId="11" fillId="0" borderId="2" xfId="3" applyNumberFormat="1" applyFont="1" applyBorder="1" applyAlignment="1">
      <alignment horizontal="center" vertical="center" wrapText="1"/>
    </xf>
    <xf numFmtId="1" fontId="10" fillId="0" borderId="8" xfId="3" applyNumberFormat="1" applyFont="1" applyBorder="1" applyAlignment="1">
      <alignment horizontal="center" vertical="center"/>
    </xf>
    <xf numFmtId="1" fontId="12" fillId="0" borderId="0" xfId="3" applyNumberFormat="1" applyFont="1" applyAlignment="1">
      <alignment horizontal="center" wrapText="1"/>
    </xf>
    <xf numFmtId="1" fontId="12" fillId="0" borderId="0" xfId="3" applyNumberFormat="1" applyFont="1" applyAlignment="1">
      <alignment horizontal="center"/>
    </xf>
    <xf numFmtId="1" fontId="10" fillId="0" borderId="0" xfId="3" applyNumberFormat="1" applyFont="1" applyAlignment="1">
      <alignment horizontal="center" vertical="center"/>
    </xf>
    <xf numFmtId="0" fontId="6" fillId="6" borderId="0" xfId="0" applyFont="1" applyFill="1"/>
    <xf numFmtId="1" fontId="11" fillId="0" borderId="12" xfId="3" applyNumberFormat="1" applyFont="1" applyBorder="1" applyAlignment="1">
      <alignment wrapText="1"/>
    </xf>
    <xf numFmtId="0" fontId="0" fillId="7" borderId="0" xfId="0" applyFill="1" applyAlignment="1">
      <alignment horizontal="center" wrapText="1"/>
    </xf>
    <xf numFmtId="1" fontId="11" fillId="0" borderId="8" xfId="3" applyNumberFormat="1" applyFont="1" applyBorder="1" applyAlignment="1">
      <alignment vertical="center"/>
    </xf>
    <xf numFmtId="1" fontId="11" fillId="0" borderId="0" xfId="3" applyNumberFormat="1" applyFont="1" applyAlignment="1">
      <alignment horizontal="left" vertical="top" wrapText="1"/>
    </xf>
    <xf numFmtId="1" fontId="10" fillId="0" borderId="0" xfId="3" applyNumberFormat="1" applyFont="1" applyAlignment="1">
      <alignment vertical="center"/>
    </xf>
    <xf numFmtId="0" fontId="13" fillId="8" borderId="2" xfId="0" applyFont="1" applyFill="1" applyBorder="1" applyAlignment="1">
      <alignment horizontal="center" vertical="center"/>
    </xf>
    <xf numFmtId="0" fontId="13" fillId="9" borderId="2" xfId="0" applyFont="1" applyFill="1" applyBorder="1" applyAlignment="1">
      <alignment horizontal="center" vertical="center"/>
    </xf>
    <xf numFmtId="0" fontId="14" fillId="9" borderId="2" xfId="0" applyFont="1" applyFill="1" applyBorder="1" applyAlignment="1">
      <alignment horizontal="center" vertical="center"/>
    </xf>
    <xf numFmtId="0" fontId="13" fillId="8" borderId="2" xfId="0" applyFont="1" applyFill="1" applyBorder="1" applyAlignment="1">
      <alignment horizontal="center"/>
    </xf>
    <xf numFmtId="0" fontId="13" fillId="0" borderId="0" xfId="0" applyFont="1"/>
    <xf numFmtId="1" fontId="11" fillId="10" borderId="2" xfId="3" applyNumberFormat="1" applyFont="1" applyFill="1" applyBorder="1"/>
    <xf numFmtId="1" fontId="11" fillId="0" borderId="0" xfId="3" applyNumberFormat="1" applyFont="1" applyAlignment="1">
      <alignment vertical="top" wrapText="1"/>
    </xf>
    <xf numFmtId="49" fontId="1" fillId="0" borderId="0" xfId="3" applyNumberFormat="1" applyAlignment="1">
      <alignment horizontal="center"/>
    </xf>
    <xf numFmtId="1" fontId="10" fillId="0" borderId="2" xfId="3" applyNumberFormat="1" applyFont="1" applyBorder="1" applyAlignment="1">
      <alignment horizontal="center" vertical="center" wrapText="1"/>
    </xf>
    <xf numFmtId="1" fontId="11" fillId="0" borderId="2" xfId="3" applyNumberFormat="1" applyFont="1" applyBorder="1" applyAlignment="1">
      <alignment horizontal="left" vertical="center"/>
    </xf>
    <xf numFmtId="1" fontId="8" fillId="0" borderId="0" xfId="3" applyNumberFormat="1" applyFont="1" applyAlignment="1">
      <alignment horizontal="center"/>
    </xf>
    <xf numFmtId="1" fontId="10" fillId="0" borderId="4" xfId="3" applyNumberFormat="1" applyFont="1" applyBorder="1" applyAlignment="1">
      <alignment horizontal="center"/>
    </xf>
    <xf numFmtId="1" fontId="10" fillId="0" borderId="5" xfId="3" applyNumberFormat="1" applyFont="1" applyBorder="1" applyAlignment="1">
      <alignment horizontal="center"/>
    </xf>
    <xf numFmtId="1" fontId="10" fillId="0" borderId="6" xfId="3" applyNumberFormat="1" applyFont="1" applyBorder="1" applyAlignment="1">
      <alignment horizontal="center"/>
    </xf>
    <xf numFmtId="1" fontId="11" fillId="0" borderId="9" xfId="3" applyNumberFormat="1" applyFont="1" applyBorder="1" applyAlignment="1">
      <alignment horizontal="center" vertical="center" wrapText="1"/>
    </xf>
    <xf numFmtId="1" fontId="11" fillId="0" borderId="10" xfId="3" applyNumberFormat="1" applyFont="1" applyBorder="1" applyAlignment="1">
      <alignment horizontal="center" vertical="center" wrapText="1"/>
    </xf>
    <xf numFmtId="1" fontId="11" fillId="0" borderId="11" xfId="3" applyNumberFormat="1" applyFont="1" applyBorder="1" applyAlignment="1">
      <alignment horizontal="center" vertical="center" wrapText="1"/>
    </xf>
    <xf numFmtId="1" fontId="11" fillId="0" borderId="9" xfId="3" applyNumberFormat="1" applyFont="1" applyBorder="1" applyAlignment="1">
      <alignment horizontal="left" vertical="center"/>
    </xf>
    <xf numFmtId="1" fontId="11" fillId="0" borderId="10" xfId="3" applyNumberFormat="1" applyFont="1" applyBorder="1" applyAlignment="1">
      <alignment horizontal="left" vertical="center"/>
    </xf>
    <xf numFmtId="1" fontId="11" fillId="0" borderId="11" xfId="3" applyNumberFormat="1" applyFont="1" applyBorder="1" applyAlignment="1">
      <alignment horizontal="left" vertical="center"/>
    </xf>
    <xf numFmtId="1" fontId="11" fillId="0" borderId="9" xfId="3" applyNumberFormat="1" applyFont="1" applyBorder="1" applyAlignment="1">
      <alignment horizontal="center" vertical="center"/>
    </xf>
    <xf numFmtId="1" fontId="11" fillId="0" borderId="10" xfId="3" applyNumberFormat="1" applyFont="1" applyBorder="1" applyAlignment="1">
      <alignment horizontal="center" vertical="center"/>
    </xf>
    <xf numFmtId="1" fontId="11" fillId="0" borderId="11" xfId="3" applyNumberFormat="1" applyFont="1" applyBorder="1" applyAlignment="1">
      <alignment horizontal="center" vertical="center"/>
    </xf>
    <xf numFmtId="1" fontId="10" fillId="0" borderId="2" xfId="3" applyNumberFormat="1" applyFont="1" applyBorder="1" applyAlignment="1">
      <alignment horizontal="center"/>
    </xf>
    <xf numFmtId="0" fontId="13" fillId="9" borderId="4" xfId="0" applyFont="1" applyFill="1" applyBorder="1" applyAlignment="1">
      <alignment horizontal="left"/>
    </xf>
    <xf numFmtId="0" fontId="13" fillId="9" borderId="5" xfId="0" applyFont="1" applyFill="1" applyBorder="1" applyAlignment="1">
      <alignment horizontal="left"/>
    </xf>
    <xf numFmtId="0" fontId="13" fillId="9" borderId="6" xfId="0" applyFont="1" applyFill="1" applyBorder="1"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5" borderId="2" xfId="0" applyFill="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left" vertical="center"/>
    </xf>
    <xf numFmtId="0" fontId="13" fillId="8" borderId="4" xfId="0" applyFont="1" applyFill="1" applyBorder="1" applyAlignment="1">
      <alignment horizontal="left" vertical="center"/>
    </xf>
    <xf numFmtId="0" fontId="13" fillId="8" borderId="5" xfId="0" applyFont="1" applyFill="1" applyBorder="1" applyAlignment="1">
      <alignment horizontal="left" vertical="center"/>
    </xf>
    <xf numFmtId="0" fontId="13" fillId="8" borderId="6" xfId="0" applyFont="1" applyFill="1" applyBorder="1" applyAlignment="1">
      <alignment horizontal="left" vertical="center"/>
    </xf>
    <xf numFmtId="0" fontId="0" fillId="0" borderId="0" xfId="0" applyAlignment="1">
      <alignment horizontal="center"/>
    </xf>
    <xf numFmtId="0" fontId="4" fillId="0" borderId="3" xfId="0" applyFont="1" applyBorder="1" applyAlignment="1">
      <alignment horizontal="left" vertical="center" wrapText="1"/>
    </xf>
    <xf numFmtId="0" fontId="6" fillId="0" borderId="0" xfId="0" applyFont="1" applyAlignment="1">
      <alignment horizontal="left" vertical="center" wrapText="1"/>
    </xf>
  </cellXfs>
  <cellStyles count="4">
    <cellStyle name="Berekening" xfId="2" builtinId="22"/>
    <cellStyle name="Invoer" xfId="1" builtinId="20"/>
    <cellStyle name="Standaard" xfId="0" builtinId="0"/>
    <cellStyle name="Standaard 2" xfId="3" xr:uid="{E8E8158D-5D69-4A71-955C-9B6668D2851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B11C-7977-4C80-A7CD-8CE66BBE824D}">
  <sheetPr>
    <pageSetUpPr fitToPage="1"/>
  </sheetPr>
  <dimension ref="A1:J72"/>
  <sheetViews>
    <sheetView showGridLines="0" topLeftCell="A5" zoomScaleNormal="100" workbookViewId="0">
      <selection activeCell="B27" sqref="B27"/>
    </sheetView>
  </sheetViews>
  <sheetFormatPr defaultColWidth="9.125" defaultRowHeight="13.2" x14ac:dyDescent="0.25"/>
  <cols>
    <col min="1" max="1" width="50.125" style="18" customWidth="1"/>
    <col min="2" max="4" width="19.75" style="18" customWidth="1"/>
    <col min="5" max="5" width="18.875" style="18" bestFit="1" customWidth="1"/>
    <col min="6" max="6" width="18.875" style="18" customWidth="1"/>
    <col min="7" max="7" width="21.375" style="18" customWidth="1"/>
    <col min="8" max="8" width="64.25" style="19" customWidth="1"/>
    <col min="9" max="9" width="30.875" style="19" customWidth="1"/>
    <col min="10" max="10" width="12.625" style="18" customWidth="1"/>
    <col min="11" max="16384" width="9.125" style="18"/>
  </cols>
  <sheetData>
    <row r="1" spans="1:10" ht="16.2" x14ac:dyDescent="0.25">
      <c r="A1" s="66" t="s">
        <v>0</v>
      </c>
      <c r="B1" s="66"/>
      <c r="C1" s="66"/>
      <c r="D1" s="66"/>
      <c r="E1" s="66"/>
      <c r="F1" s="66"/>
      <c r="G1" s="66"/>
      <c r="H1" s="66"/>
    </row>
    <row r="2" spans="1:10" ht="24.6" x14ac:dyDescent="0.4">
      <c r="A2" s="20"/>
    </row>
    <row r="3" spans="1:10" ht="24" customHeight="1" x14ac:dyDescent="0.25">
      <c r="A3" s="21" t="s">
        <v>1</v>
      </c>
      <c r="B3" s="22"/>
      <c r="C3" s="22"/>
      <c r="D3" s="22"/>
      <c r="E3" s="22"/>
      <c r="F3" s="22"/>
      <c r="G3" s="22"/>
      <c r="H3" s="23"/>
      <c r="I3" s="23"/>
    </row>
    <row r="4" spans="1:10" x14ac:dyDescent="0.25">
      <c r="A4" s="24"/>
      <c r="B4" s="67" t="s">
        <v>2</v>
      </c>
      <c r="C4" s="68"/>
      <c r="D4" s="68"/>
      <c r="E4" s="68"/>
      <c r="F4" s="69"/>
      <c r="G4" s="25"/>
      <c r="H4" s="23"/>
      <c r="I4" s="23"/>
    </row>
    <row r="5" spans="1:10" ht="50.4" x14ac:dyDescent="0.25">
      <c r="A5" s="26" t="s">
        <v>3</v>
      </c>
      <c r="B5" s="27" t="s">
        <v>4</v>
      </c>
      <c r="C5" s="27" t="s">
        <v>5</v>
      </c>
      <c r="D5" s="27" t="s">
        <v>6</v>
      </c>
      <c r="E5" s="27" t="s">
        <v>7</v>
      </c>
      <c r="F5" s="27" t="s">
        <v>8</v>
      </c>
      <c r="G5" s="27" t="s">
        <v>9</v>
      </c>
      <c r="H5" s="26" t="s">
        <v>10</v>
      </c>
      <c r="I5" s="29"/>
      <c r="J5" s="29"/>
    </row>
    <row r="6" spans="1:10" x14ac:dyDescent="0.25">
      <c r="A6" s="73" t="s">
        <v>11</v>
      </c>
      <c r="B6" s="76">
        <f>'P1 Overijssel'!D12</f>
        <v>2088</v>
      </c>
      <c r="C6" s="76">
        <f>'P1 Overijssel'!D18</f>
        <v>1132</v>
      </c>
      <c r="D6" s="76">
        <f>B6+C6</f>
        <v>3220</v>
      </c>
      <c r="E6" s="70">
        <f>'P1 Overijssel'!D21</f>
        <v>125.28</v>
      </c>
      <c r="F6" s="70">
        <f>'P1 Overijssel'!D23</f>
        <v>187.92000000000002</v>
      </c>
      <c r="G6" s="30">
        <v>600</v>
      </c>
      <c r="H6" s="31" t="s">
        <v>12</v>
      </c>
      <c r="I6" s="53"/>
      <c r="J6" s="29"/>
    </row>
    <row r="7" spans="1:10" x14ac:dyDescent="0.25">
      <c r="A7" s="74"/>
      <c r="B7" s="77"/>
      <c r="C7" s="77"/>
      <c r="D7" s="77"/>
      <c r="E7" s="71"/>
      <c r="F7" s="71"/>
      <c r="G7" s="30">
        <v>800</v>
      </c>
      <c r="H7" s="31" t="s">
        <v>13</v>
      </c>
      <c r="I7" s="53"/>
      <c r="J7" s="29"/>
    </row>
    <row r="8" spans="1:10" x14ac:dyDescent="0.25">
      <c r="A8" s="75"/>
      <c r="B8" s="78"/>
      <c r="C8" s="78"/>
      <c r="D8" s="78"/>
      <c r="E8" s="72"/>
      <c r="F8" s="72"/>
      <c r="G8" s="32">
        <v>600</v>
      </c>
      <c r="H8" s="33" t="s">
        <v>14</v>
      </c>
      <c r="I8" s="54"/>
    </row>
    <row r="9" spans="1:10" x14ac:dyDescent="0.25">
      <c r="A9" s="26" t="s">
        <v>15</v>
      </c>
      <c r="B9" s="28">
        <f t="shared" ref="B9:G9" si="0">SUM(B6:B8)</f>
        <v>2088</v>
      </c>
      <c r="C9" s="28">
        <f>SUM(C6:C8)</f>
        <v>1132</v>
      </c>
      <c r="D9" s="28">
        <f t="shared" si="0"/>
        <v>3220</v>
      </c>
      <c r="E9" s="28">
        <f t="shared" si="0"/>
        <v>125.28</v>
      </c>
      <c r="F9" s="28">
        <f t="shared" si="0"/>
        <v>187.92000000000002</v>
      </c>
      <c r="G9" s="28">
        <f t="shared" si="0"/>
        <v>2000</v>
      </c>
      <c r="H9" s="36"/>
      <c r="I9" s="36"/>
      <c r="J9" s="34">
        <f>SUM(B9+C9)-G9</f>
        <v>1220</v>
      </c>
    </row>
    <row r="10" spans="1:10" x14ac:dyDescent="0.25">
      <c r="A10" s="55"/>
      <c r="B10" s="49"/>
      <c r="C10" s="49"/>
      <c r="D10" s="49"/>
      <c r="E10" s="49"/>
      <c r="F10" s="49"/>
      <c r="G10" s="49"/>
      <c r="H10" s="36"/>
      <c r="I10" s="36"/>
      <c r="J10" s="62"/>
    </row>
    <row r="11" spans="1:10" ht="24" customHeight="1" x14ac:dyDescent="0.25">
      <c r="A11" s="21" t="s">
        <v>16</v>
      </c>
      <c r="B11" s="22"/>
      <c r="C11" s="22"/>
      <c r="D11" s="22"/>
      <c r="E11" s="22"/>
      <c r="F11" s="22"/>
      <c r="G11" s="22"/>
      <c r="H11" s="23"/>
      <c r="I11" s="23"/>
    </row>
    <row r="12" spans="1:10" x14ac:dyDescent="0.25">
      <c r="A12" s="24"/>
      <c r="B12" s="67" t="s">
        <v>2</v>
      </c>
      <c r="C12" s="68"/>
      <c r="D12" s="68"/>
      <c r="E12" s="68"/>
      <c r="F12" s="69"/>
      <c r="G12" s="25"/>
      <c r="H12" s="23"/>
      <c r="I12" s="23"/>
    </row>
    <row r="13" spans="1:10" ht="50.4" x14ac:dyDescent="0.25">
      <c r="A13" s="26" t="s">
        <v>3</v>
      </c>
      <c r="B13" s="27" t="s">
        <v>17</v>
      </c>
      <c r="C13" s="27" t="s">
        <v>5</v>
      </c>
      <c r="D13" s="27" t="s">
        <v>6</v>
      </c>
      <c r="E13" s="27" t="s">
        <v>7</v>
      </c>
      <c r="F13" s="27" t="s">
        <v>8</v>
      </c>
      <c r="G13" s="27" t="s">
        <v>9</v>
      </c>
      <c r="H13" s="26" t="s">
        <v>10</v>
      </c>
      <c r="I13" s="55"/>
    </row>
    <row r="14" spans="1:10" x14ac:dyDescent="0.25">
      <c r="A14" s="37" t="s">
        <v>18</v>
      </c>
      <c r="B14" s="35"/>
      <c r="C14" s="35"/>
      <c r="D14" s="35"/>
      <c r="E14" s="35"/>
      <c r="F14" s="35"/>
      <c r="G14" s="35">
        <v>500</v>
      </c>
      <c r="H14" s="38" t="s">
        <v>19</v>
      </c>
      <c r="I14" s="22"/>
    </row>
    <row r="15" spans="1:10" x14ac:dyDescent="0.25">
      <c r="A15" s="37" t="s">
        <v>20</v>
      </c>
      <c r="B15" s="35"/>
      <c r="C15" s="35"/>
      <c r="D15" s="35"/>
      <c r="E15" s="35"/>
      <c r="F15" s="35"/>
      <c r="G15" s="35">
        <v>950</v>
      </c>
      <c r="H15" s="38" t="s">
        <v>21</v>
      </c>
      <c r="I15" s="22"/>
    </row>
    <row r="16" spans="1:10" x14ac:dyDescent="0.25">
      <c r="A16" s="39" t="s">
        <v>22</v>
      </c>
      <c r="B16" s="35"/>
      <c r="C16" s="35"/>
      <c r="D16" s="35"/>
      <c r="E16" s="35"/>
      <c r="F16" s="35"/>
      <c r="G16" s="35">
        <v>800</v>
      </c>
      <c r="H16" s="38" t="s">
        <v>23</v>
      </c>
      <c r="I16" s="22"/>
    </row>
    <row r="17" spans="1:10" x14ac:dyDescent="0.25">
      <c r="A17" s="39" t="s">
        <v>24</v>
      </c>
      <c r="B17" s="35"/>
      <c r="C17" s="35"/>
      <c r="D17" s="35"/>
      <c r="E17" s="35"/>
      <c r="F17" s="35"/>
      <c r="G17" s="35">
        <v>450</v>
      </c>
      <c r="H17" s="38" t="s">
        <v>25</v>
      </c>
      <c r="I17" s="22"/>
    </row>
    <row r="18" spans="1:10" x14ac:dyDescent="0.25">
      <c r="A18" s="26" t="s">
        <v>15</v>
      </c>
      <c r="B18" s="28">
        <f>'P2 Twente Milieu'!D12</f>
        <v>2688</v>
      </c>
      <c r="C18" s="28">
        <f>'P2 Twente Milieu'!D18</f>
        <v>1332</v>
      </c>
      <c r="D18" s="28">
        <f>SUM(B18:C18)</f>
        <v>4020</v>
      </c>
      <c r="E18" s="28">
        <f>'P2 Twente Milieu'!D21</f>
        <v>161.28</v>
      </c>
      <c r="F18" s="28">
        <f>'P2 Twente Milieu'!D23</f>
        <v>241.92000000000002</v>
      </c>
      <c r="G18" s="28">
        <f>SUM(G14:G17)</f>
        <v>2700</v>
      </c>
      <c r="H18" s="51"/>
      <c r="I18" s="36"/>
      <c r="J18" s="34">
        <f>SUM(B18+C18)-G18</f>
        <v>1320</v>
      </c>
    </row>
    <row r="19" spans="1:10" x14ac:dyDescent="0.25">
      <c r="A19" s="55"/>
      <c r="B19" s="49"/>
      <c r="C19" s="49"/>
      <c r="D19" s="49"/>
      <c r="E19" s="49"/>
      <c r="F19" s="49"/>
      <c r="G19" s="49"/>
      <c r="H19" s="36"/>
      <c r="I19" s="36"/>
      <c r="J19" s="62"/>
    </row>
    <row r="20" spans="1:10" ht="24" customHeight="1" x14ac:dyDescent="0.25">
      <c r="A20" s="21" t="s">
        <v>154</v>
      </c>
      <c r="B20" s="22"/>
      <c r="C20" s="22"/>
      <c r="D20" s="22"/>
      <c r="E20" s="22"/>
      <c r="F20" s="22"/>
      <c r="G20" s="22"/>
      <c r="H20" s="23"/>
      <c r="I20" s="23"/>
    </row>
    <row r="21" spans="1:10" x14ac:dyDescent="0.25">
      <c r="A21" s="24"/>
      <c r="B21" s="67" t="s">
        <v>2</v>
      </c>
      <c r="C21" s="68"/>
      <c r="D21" s="68"/>
      <c r="E21" s="68"/>
      <c r="F21" s="69"/>
      <c r="G21" s="25"/>
      <c r="H21" s="23"/>
      <c r="I21" s="23"/>
    </row>
    <row r="22" spans="1:10" ht="50.4" x14ac:dyDescent="0.25">
      <c r="A22" s="26" t="s">
        <v>3</v>
      </c>
      <c r="B22" s="27" t="s">
        <v>17</v>
      </c>
      <c r="C22" s="27" t="s">
        <v>5</v>
      </c>
      <c r="D22" s="27" t="s">
        <v>6</v>
      </c>
      <c r="E22" s="27" t="s">
        <v>7</v>
      </c>
      <c r="F22" s="27" t="s">
        <v>8</v>
      </c>
      <c r="G22" s="27" t="s">
        <v>9</v>
      </c>
      <c r="H22" s="26" t="s">
        <v>10</v>
      </c>
      <c r="I22" s="55"/>
    </row>
    <row r="23" spans="1:10" x14ac:dyDescent="0.25">
      <c r="A23" s="37" t="s">
        <v>156</v>
      </c>
      <c r="B23" s="35"/>
      <c r="C23" s="35"/>
      <c r="D23" s="35"/>
      <c r="E23" s="35"/>
      <c r="F23" s="35"/>
      <c r="G23" s="35">
        <v>1000</v>
      </c>
      <c r="H23" s="38" t="s">
        <v>161</v>
      </c>
      <c r="I23" s="22"/>
    </row>
    <row r="24" spans="1:10" x14ac:dyDescent="0.25">
      <c r="A24" s="37" t="s">
        <v>38</v>
      </c>
      <c r="B24" s="35"/>
      <c r="C24" s="35"/>
      <c r="D24" s="35"/>
      <c r="E24" s="35"/>
      <c r="F24" s="35"/>
      <c r="G24" s="35">
        <v>150</v>
      </c>
      <c r="H24" s="38" t="s">
        <v>162</v>
      </c>
      <c r="I24" s="22"/>
    </row>
    <row r="25" spans="1:10" x14ac:dyDescent="0.25">
      <c r="A25" s="39" t="s">
        <v>159</v>
      </c>
      <c r="B25" s="35"/>
      <c r="C25" s="35"/>
      <c r="D25" s="35"/>
      <c r="E25" s="35"/>
      <c r="F25" s="35"/>
      <c r="G25" s="35">
        <v>200</v>
      </c>
      <c r="H25" s="38" t="s">
        <v>163</v>
      </c>
      <c r="I25" s="22"/>
    </row>
    <row r="26" spans="1:10" x14ac:dyDescent="0.25">
      <c r="A26" s="39" t="s">
        <v>160</v>
      </c>
      <c r="B26" s="35"/>
      <c r="C26" s="35"/>
      <c r="D26" s="35"/>
      <c r="E26" s="35"/>
      <c r="F26" s="35"/>
      <c r="G26" s="35">
        <v>300</v>
      </c>
      <c r="H26" s="38" t="s">
        <v>164</v>
      </c>
      <c r="I26" s="22"/>
    </row>
    <row r="27" spans="1:10" x14ac:dyDescent="0.25">
      <c r="A27" s="26" t="s">
        <v>15</v>
      </c>
      <c r="B27" s="28">
        <f>'P3 ROVA'!D12</f>
        <v>3480</v>
      </c>
      <c r="C27" s="28">
        <f>'P3 ROVA'!D18</f>
        <v>2000</v>
      </c>
      <c r="D27" s="28">
        <f>SUM(B27:C27)</f>
        <v>5480</v>
      </c>
      <c r="E27" s="28">
        <f>'P3 ROVA'!D21</f>
        <v>208.79999999999998</v>
      </c>
      <c r="F27" s="28">
        <f>'P3 ROVA'!D23</f>
        <v>313.2</v>
      </c>
      <c r="G27" s="28">
        <f>SUM(G23:G26)</f>
        <v>1650</v>
      </c>
      <c r="H27" s="51"/>
      <c r="I27" s="36"/>
      <c r="J27" s="34">
        <f>SUM(B27+C27)-G27</f>
        <v>3830</v>
      </c>
    </row>
    <row r="28" spans="1:10" x14ac:dyDescent="0.25">
      <c r="A28" s="22"/>
      <c r="B28" s="22"/>
      <c r="C28" s="22"/>
      <c r="D28" s="22"/>
      <c r="E28" s="22"/>
      <c r="F28" s="22"/>
      <c r="G28" s="22"/>
      <c r="H28" s="23"/>
      <c r="I28" s="23"/>
    </row>
    <row r="29" spans="1:10" x14ac:dyDescent="0.25">
      <c r="A29" s="21" t="s">
        <v>165</v>
      </c>
      <c r="B29" s="22"/>
      <c r="C29" s="22"/>
      <c r="D29" s="22"/>
      <c r="E29" s="22"/>
      <c r="F29" s="22"/>
      <c r="G29" s="22"/>
      <c r="H29" s="23"/>
      <c r="I29" s="23"/>
    </row>
    <row r="30" spans="1:10" x14ac:dyDescent="0.25">
      <c r="A30" s="21"/>
      <c r="B30" s="22"/>
      <c r="C30" s="22"/>
      <c r="D30" s="22"/>
      <c r="E30" s="22"/>
      <c r="F30" s="22"/>
      <c r="G30" s="22"/>
      <c r="H30" s="23"/>
      <c r="I30" s="23"/>
    </row>
    <row r="31" spans="1:10" x14ac:dyDescent="0.25">
      <c r="A31" s="24"/>
      <c r="B31" s="67" t="s">
        <v>2</v>
      </c>
      <c r="C31" s="68"/>
      <c r="D31" s="68"/>
      <c r="E31" s="68"/>
      <c r="F31" s="69"/>
      <c r="G31" s="25"/>
      <c r="H31" s="23"/>
      <c r="I31" s="23"/>
    </row>
    <row r="32" spans="1:10" ht="50.4" x14ac:dyDescent="0.25">
      <c r="A32" s="26" t="s">
        <v>3</v>
      </c>
      <c r="B32" s="27" t="s">
        <v>4</v>
      </c>
      <c r="C32" s="27" t="s">
        <v>5</v>
      </c>
      <c r="D32" s="27" t="s">
        <v>6</v>
      </c>
      <c r="E32" s="27" t="s">
        <v>7</v>
      </c>
      <c r="F32" s="27" t="s">
        <v>8</v>
      </c>
      <c r="G32" s="27" t="s">
        <v>9</v>
      </c>
      <c r="H32" s="26" t="s">
        <v>10</v>
      </c>
      <c r="I32" s="55"/>
    </row>
    <row r="33" spans="1:10" x14ac:dyDescent="0.25">
      <c r="A33" s="37" t="s">
        <v>26</v>
      </c>
      <c r="B33" s="35">
        <f>'P4 Dalfsen'!D12</f>
        <v>390</v>
      </c>
      <c r="C33" s="35">
        <f>'P4 Dalfsen'!D18</f>
        <v>435</v>
      </c>
      <c r="D33" s="35">
        <f>SUM(B33:C33)</f>
        <v>825</v>
      </c>
      <c r="E33" s="35">
        <f>'P4 Dalfsen'!D21</f>
        <v>23.4</v>
      </c>
      <c r="F33" s="35">
        <f>'P4 Dalfsen'!D23</f>
        <v>35.099999999999994</v>
      </c>
      <c r="G33" s="35">
        <v>150</v>
      </c>
      <c r="H33" s="38" t="s">
        <v>27</v>
      </c>
      <c r="I33" s="22"/>
    </row>
    <row r="34" spans="1:10" x14ac:dyDescent="0.25">
      <c r="A34" s="39" t="s">
        <v>28</v>
      </c>
      <c r="B34" s="35">
        <f>'P4 Dinkelland'!D12</f>
        <v>336</v>
      </c>
      <c r="C34" s="35">
        <f>'P4 Dinkelland'!D18</f>
        <v>104</v>
      </c>
      <c r="D34" s="35">
        <f>SUM(B34:C34)</f>
        <v>440</v>
      </c>
      <c r="E34" s="35">
        <v>0</v>
      </c>
      <c r="F34" s="35">
        <v>0</v>
      </c>
      <c r="G34" s="35">
        <v>550</v>
      </c>
      <c r="H34" s="38" t="s">
        <v>29</v>
      </c>
      <c r="I34" s="22"/>
    </row>
    <row r="35" spans="1:10" x14ac:dyDescent="0.25">
      <c r="A35" s="39" t="s">
        <v>30</v>
      </c>
      <c r="B35" s="35">
        <f>'P4 Hellendoorn'!D12</f>
        <v>530</v>
      </c>
      <c r="C35" s="35">
        <f>'P4 Hellendoorn'!D18</f>
        <v>545</v>
      </c>
      <c r="D35" s="35">
        <f t="shared" ref="D35:D43" si="1">SUM(B35:C35)</f>
        <v>1075</v>
      </c>
      <c r="E35" s="35">
        <f>'P4 Hellendoorn'!D21</f>
        <v>31.799999999999997</v>
      </c>
      <c r="F35" s="35">
        <f>'P4 Hellendoorn'!D23</f>
        <v>47.699999999999996</v>
      </c>
      <c r="G35" s="35">
        <v>600</v>
      </c>
      <c r="H35" s="38" t="s">
        <v>31</v>
      </c>
      <c r="I35" s="22"/>
    </row>
    <row r="36" spans="1:10" x14ac:dyDescent="0.25">
      <c r="A36" s="39" t="s">
        <v>32</v>
      </c>
      <c r="B36" s="35">
        <f>'P4 Kampen'!D12</f>
        <v>334</v>
      </c>
      <c r="C36" s="35">
        <f>'P4 Kampen'!B18</f>
        <v>60</v>
      </c>
      <c r="D36" s="35">
        <f t="shared" si="1"/>
        <v>394</v>
      </c>
      <c r="E36" s="35">
        <f>'P4 Kampen'!D21</f>
        <v>20.04</v>
      </c>
      <c r="F36" s="35">
        <f>'P4 Kampen'!D23</f>
        <v>30.06</v>
      </c>
      <c r="G36" s="35">
        <v>600</v>
      </c>
      <c r="H36" s="38" t="s">
        <v>33</v>
      </c>
      <c r="I36" s="22"/>
    </row>
    <row r="37" spans="1:10" x14ac:dyDescent="0.25">
      <c r="A37" s="39" t="s">
        <v>34</v>
      </c>
      <c r="B37" s="35">
        <f>'P4 Losser'!D12</f>
        <v>243</v>
      </c>
      <c r="C37" s="35">
        <v>60</v>
      </c>
      <c r="D37" s="35">
        <f t="shared" si="1"/>
        <v>303</v>
      </c>
      <c r="E37" s="35">
        <f>'P4 Losser'!D21</f>
        <v>14.580000000000002</v>
      </c>
      <c r="F37" s="35">
        <f>'P4 Losser'!D23</f>
        <v>21.870000000000005</v>
      </c>
      <c r="G37" s="35">
        <v>200</v>
      </c>
      <c r="H37" s="38" t="s">
        <v>35</v>
      </c>
      <c r="I37" s="22"/>
    </row>
    <row r="38" spans="1:10" x14ac:dyDescent="0.25">
      <c r="A38" s="31" t="s">
        <v>36</v>
      </c>
      <c r="B38" s="35">
        <f>'P4 Hardenberg'!D12</f>
        <v>600</v>
      </c>
      <c r="C38" s="35">
        <f>'P4 Hardenberg'!D18</f>
        <v>300</v>
      </c>
      <c r="D38" s="35">
        <f t="shared" si="1"/>
        <v>900</v>
      </c>
      <c r="E38" s="35">
        <f>'P4 Hardenberg'!D21</f>
        <v>36</v>
      </c>
      <c r="F38" s="35">
        <f>'P4 Hardenberg'!D23</f>
        <v>54</v>
      </c>
      <c r="G38" s="35">
        <v>600</v>
      </c>
      <c r="H38" s="38" t="s">
        <v>37</v>
      </c>
      <c r="I38" s="22"/>
    </row>
    <row r="39" spans="1:10" x14ac:dyDescent="0.25">
      <c r="A39" s="39" t="s">
        <v>39</v>
      </c>
      <c r="B39" s="35">
        <f>'P4 Staphorst'!D12</f>
        <v>280.5</v>
      </c>
      <c r="C39" s="35">
        <f>'P4 Staphorst'!D18</f>
        <v>120.75</v>
      </c>
      <c r="D39" s="35">
        <f t="shared" si="1"/>
        <v>401.25</v>
      </c>
      <c r="E39" s="35">
        <f>'P4 Staphorst'!D21</f>
        <v>16.830000000000002</v>
      </c>
      <c r="F39" s="35">
        <f>'P4 Staphorst'!D23</f>
        <v>25.245000000000005</v>
      </c>
      <c r="G39" s="35">
        <v>240</v>
      </c>
      <c r="H39" s="38" t="s">
        <v>40</v>
      </c>
      <c r="I39" s="22"/>
    </row>
    <row r="40" spans="1:10" x14ac:dyDescent="0.25">
      <c r="A40" s="39" t="s">
        <v>41</v>
      </c>
      <c r="B40" s="35">
        <f>'P4 Steenwijkerland'!D12</f>
        <v>469</v>
      </c>
      <c r="C40" s="35">
        <f>'P4 Steenwijkerland'!D18</f>
        <v>203.5</v>
      </c>
      <c r="D40" s="35">
        <f t="shared" si="1"/>
        <v>672.5</v>
      </c>
      <c r="E40" s="35">
        <f>'P4 Steenwijkerland'!D21</f>
        <v>28.14</v>
      </c>
      <c r="F40" s="35">
        <f>'P4 Steenwijkerland'!D23</f>
        <v>42.21</v>
      </c>
      <c r="G40" s="35">
        <v>600</v>
      </c>
      <c r="H40" s="38" t="s">
        <v>42</v>
      </c>
      <c r="I40" s="22"/>
    </row>
    <row r="41" spans="1:10" x14ac:dyDescent="0.25">
      <c r="A41" s="39" t="s">
        <v>43</v>
      </c>
      <c r="B41" s="35">
        <f>'P4 Tubbergen'!D12</f>
        <v>288</v>
      </c>
      <c r="C41" s="35">
        <f>'P4 Tubbergen'!D18</f>
        <v>32</v>
      </c>
      <c r="D41" s="35">
        <f t="shared" si="1"/>
        <v>320</v>
      </c>
      <c r="E41" s="35">
        <v>0</v>
      </c>
      <c r="F41" s="35">
        <v>0</v>
      </c>
      <c r="G41" s="35">
        <v>450</v>
      </c>
      <c r="H41" s="61" t="s">
        <v>29</v>
      </c>
      <c r="I41" s="22"/>
    </row>
    <row r="42" spans="1:10" x14ac:dyDescent="0.25">
      <c r="A42" s="39" t="s">
        <v>44</v>
      </c>
      <c r="B42" s="35">
        <f>'P4 Twenterand'!D12</f>
        <v>348</v>
      </c>
      <c r="C42" s="35">
        <f>'P4 Twenterand'!D18</f>
        <v>100</v>
      </c>
      <c r="D42" s="35">
        <f t="shared" si="1"/>
        <v>448</v>
      </c>
      <c r="E42" s="35">
        <f>'P4 Twenterand'!D21</f>
        <v>30</v>
      </c>
      <c r="F42" s="35">
        <f>'P4 Twenterand'!D23</f>
        <v>31.32</v>
      </c>
      <c r="G42" s="35">
        <v>700</v>
      </c>
      <c r="H42" s="40" t="s">
        <v>45</v>
      </c>
      <c r="I42" s="36"/>
    </row>
    <row r="43" spans="1:10" x14ac:dyDescent="0.25">
      <c r="A43" s="39" t="s">
        <v>46</v>
      </c>
      <c r="B43" s="35">
        <f>'P4 Wierden'!D12</f>
        <v>268</v>
      </c>
      <c r="C43" s="35">
        <f>'P4 Wierden'!B18</f>
        <v>60</v>
      </c>
      <c r="D43" s="35">
        <f t="shared" si="1"/>
        <v>328</v>
      </c>
      <c r="E43" s="35">
        <v>0</v>
      </c>
      <c r="F43" s="35">
        <v>0</v>
      </c>
      <c r="G43" s="35">
        <v>350</v>
      </c>
      <c r="H43" s="40" t="s">
        <v>47</v>
      </c>
      <c r="I43" s="36"/>
    </row>
    <row r="44" spans="1:10" x14ac:dyDescent="0.25">
      <c r="A44" s="73" t="s">
        <v>48</v>
      </c>
      <c r="B44" s="76">
        <f>'P4 Zwartewaterland'!D12</f>
        <v>272</v>
      </c>
      <c r="C44" s="76">
        <f>'P4 Zwartewaterland'!D18</f>
        <v>83</v>
      </c>
      <c r="D44" s="76">
        <f>SUM(B44:C44)</f>
        <v>355</v>
      </c>
      <c r="E44" s="76">
        <f>'P4 Zwartewaterland'!D21</f>
        <v>16.32</v>
      </c>
      <c r="F44" s="76">
        <f>'P4 Zwartewaterland'!D23</f>
        <v>24.48</v>
      </c>
      <c r="G44" s="35">
        <v>440</v>
      </c>
      <c r="H44" s="40" t="s">
        <v>49</v>
      </c>
      <c r="I44" s="36"/>
    </row>
    <row r="45" spans="1:10" x14ac:dyDescent="0.25">
      <c r="A45" s="75"/>
      <c r="B45" s="78"/>
      <c r="C45" s="78"/>
      <c r="D45" s="78"/>
      <c r="E45" s="78"/>
      <c r="F45" s="78"/>
      <c r="G45" s="35">
        <v>50</v>
      </c>
      <c r="H45" s="40" t="s">
        <v>50</v>
      </c>
      <c r="I45" s="36"/>
    </row>
    <row r="46" spans="1:10" x14ac:dyDescent="0.25">
      <c r="A46" s="26" t="s">
        <v>15</v>
      </c>
      <c r="B46" s="28">
        <f>SUM(B33:B44)</f>
        <v>4358.5</v>
      </c>
      <c r="C46" s="28">
        <f>SUM(C33:C44)</f>
        <v>2103.25</v>
      </c>
      <c r="D46" s="28">
        <f>SUM(D33:D44)</f>
        <v>6461.75</v>
      </c>
      <c r="E46" s="28">
        <f>SUM(E33:E44)</f>
        <v>217.11</v>
      </c>
      <c r="F46" s="28">
        <f>SUM(F33:F44)</f>
        <v>311.98500000000001</v>
      </c>
      <c r="G46" s="28">
        <f>SUM(G33:G45)</f>
        <v>5530</v>
      </c>
      <c r="H46" s="51"/>
      <c r="I46" s="36"/>
      <c r="J46" s="34">
        <f>SUM(B46+C46)-G46</f>
        <v>931.75</v>
      </c>
    </row>
    <row r="48" spans="1:10" ht="24" customHeight="1" x14ac:dyDescent="0.25">
      <c r="A48" s="21" t="s">
        <v>157</v>
      </c>
      <c r="B48" s="22"/>
      <c r="C48" s="22"/>
      <c r="D48" s="22"/>
      <c r="E48" s="22"/>
      <c r="F48" s="22"/>
      <c r="G48" s="22"/>
      <c r="H48" s="23"/>
      <c r="I48" s="23"/>
    </row>
    <row r="49" spans="1:10" x14ac:dyDescent="0.25">
      <c r="A49" s="24"/>
      <c r="B49" s="67" t="s">
        <v>2</v>
      </c>
      <c r="C49" s="68"/>
      <c r="D49" s="68"/>
      <c r="E49" s="68"/>
      <c r="F49" s="69"/>
      <c r="G49" s="25"/>
      <c r="H49" s="23"/>
      <c r="I49" s="23"/>
    </row>
    <row r="50" spans="1:10" ht="50.4" x14ac:dyDescent="0.25">
      <c r="A50" s="26" t="s">
        <v>3</v>
      </c>
      <c r="B50" s="27" t="s">
        <v>4</v>
      </c>
      <c r="C50" s="27" t="s">
        <v>5</v>
      </c>
      <c r="D50" s="27" t="s">
        <v>6</v>
      </c>
      <c r="E50" s="27" t="s">
        <v>7</v>
      </c>
      <c r="F50" s="27" t="s">
        <v>8</v>
      </c>
      <c r="G50" s="27" t="s">
        <v>9</v>
      </c>
      <c r="H50" s="26" t="s">
        <v>10</v>
      </c>
      <c r="I50" s="55"/>
    </row>
    <row r="51" spans="1:10" x14ac:dyDescent="0.25">
      <c r="A51" s="39" t="s">
        <v>51</v>
      </c>
      <c r="B51" s="35">
        <f>'P5 Rijssen - Holten'!D12</f>
        <v>390</v>
      </c>
      <c r="C51" s="35">
        <f>'P5 Rijssen - Holten'!B18</f>
        <v>60</v>
      </c>
      <c r="D51" s="35">
        <f>SUM(B51:C51)</f>
        <v>450</v>
      </c>
      <c r="E51" s="35">
        <f>'P5 Rijssen - Holten'!D21</f>
        <v>23.4</v>
      </c>
      <c r="F51" s="35">
        <f>'P5 Rijssen - Holten'!D23</f>
        <v>35.099999999999994</v>
      </c>
      <c r="G51" s="35">
        <v>600</v>
      </c>
      <c r="H51" s="38" t="s">
        <v>52</v>
      </c>
      <c r="I51" s="22"/>
    </row>
    <row r="52" spans="1:10" x14ac:dyDescent="0.25">
      <c r="A52" s="26" t="s">
        <v>15</v>
      </c>
      <c r="B52" s="28">
        <f t="shared" ref="B52:G52" si="2">SUM(B51:B51)</f>
        <v>390</v>
      </c>
      <c r="C52" s="28">
        <f t="shared" si="2"/>
        <v>60</v>
      </c>
      <c r="D52" s="28">
        <f t="shared" si="2"/>
        <v>450</v>
      </c>
      <c r="E52" s="28">
        <f t="shared" si="2"/>
        <v>23.4</v>
      </c>
      <c r="F52" s="28">
        <f t="shared" si="2"/>
        <v>35.099999999999994</v>
      </c>
      <c r="G52" s="28">
        <f t="shared" si="2"/>
        <v>600</v>
      </c>
      <c r="H52" s="51"/>
      <c r="I52" s="36"/>
      <c r="J52" s="34">
        <f>SUM(B52+C52)-G52</f>
        <v>-150</v>
      </c>
    </row>
    <row r="54" spans="1:10" s="43" customFormat="1" ht="24" customHeight="1" x14ac:dyDescent="0.2">
      <c r="A54" s="21" t="s">
        <v>155</v>
      </c>
      <c r="B54" s="41"/>
      <c r="C54" s="41"/>
      <c r="D54" s="41"/>
      <c r="E54" s="41"/>
      <c r="F54" s="41"/>
      <c r="G54" s="41"/>
      <c r="H54" s="42"/>
      <c r="I54" s="42"/>
    </row>
    <row r="55" spans="1:10" x14ac:dyDescent="0.25">
      <c r="A55" s="22"/>
      <c r="B55" s="79" t="s">
        <v>2</v>
      </c>
      <c r="C55" s="79"/>
      <c r="D55" s="79"/>
      <c r="E55" s="44"/>
      <c r="F55" s="44"/>
      <c r="G55" s="44"/>
      <c r="H55" s="23"/>
      <c r="I55" s="23"/>
    </row>
    <row r="56" spans="1:10" ht="37.799999999999997" x14ac:dyDescent="0.25">
      <c r="A56" s="26" t="s">
        <v>3</v>
      </c>
      <c r="B56" s="27" t="s">
        <v>53</v>
      </c>
      <c r="C56" s="27" t="s">
        <v>54</v>
      </c>
      <c r="D56" s="27" t="s">
        <v>55</v>
      </c>
      <c r="E56" s="64" t="s">
        <v>10</v>
      </c>
      <c r="F56" s="64"/>
      <c r="G56" s="64"/>
      <c r="H56"/>
      <c r="I56" s="55"/>
    </row>
    <row r="57" spans="1:10" x14ac:dyDescent="0.25">
      <c r="A57" s="39" t="s">
        <v>28</v>
      </c>
      <c r="B57" s="35">
        <v>100</v>
      </c>
      <c r="C57" s="35">
        <v>250</v>
      </c>
      <c r="D57" s="35">
        <f>SUM(B57:C57)</f>
        <v>350</v>
      </c>
      <c r="E57" s="65" t="s">
        <v>29</v>
      </c>
      <c r="F57" s="65"/>
      <c r="G57" s="65"/>
      <c r="H57"/>
      <c r="I57" s="22"/>
    </row>
    <row r="58" spans="1:10" x14ac:dyDescent="0.25">
      <c r="A58" s="39" t="s">
        <v>43</v>
      </c>
      <c r="B58" s="35">
        <v>120</v>
      </c>
      <c r="C58" s="35">
        <v>250</v>
      </c>
      <c r="D58" s="35">
        <f>SUM(B58:C58)</f>
        <v>370</v>
      </c>
      <c r="E58" s="65" t="s">
        <v>29</v>
      </c>
      <c r="F58" s="65"/>
      <c r="G58" s="65"/>
      <c r="H58"/>
      <c r="I58" s="22"/>
    </row>
    <row r="59" spans="1:10" x14ac:dyDescent="0.25">
      <c r="A59" s="39" t="s">
        <v>46</v>
      </c>
      <c r="B59" s="45">
        <v>90</v>
      </c>
      <c r="C59" s="35">
        <v>90</v>
      </c>
      <c r="D59" s="35">
        <f>SUM(B59:C59)</f>
        <v>180</v>
      </c>
      <c r="E59" s="65" t="s">
        <v>47</v>
      </c>
      <c r="F59" s="65"/>
      <c r="G59" s="65"/>
      <c r="H59"/>
      <c r="I59" s="36"/>
    </row>
    <row r="60" spans="1:10" x14ac:dyDescent="0.25">
      <c r="A60" s="26" t="s">
        <v>15</v>
      </c>
      <c r="B60" s="28">
        <f t="shared" ref="B60:D60" si="3">SUM(B57:B59)</f>
        <v>310</v>
      </c>
      <c r="C60" s="28">
        <f t="shared" si="3"/>
        <v>590</v>
      </c>
      <c r="D60" s="28">
        <f t="shared" si="3"/>
        <v>900</v>
      </c>
      <c r="E60" s="46"/>
      <c r="F60" s="49"/>
      <c r="G60" s="49"/>
      <c r="H60" s="36"/>
      <c r="I60" s="36"/>
    </row>
    <row r="63" spans="1:10" s="19" customFormat="1" x14ac:dyDescent="0.25">
      <c r="A63" s="18"/>
      <c r="B63" s="18"/>
      <c r="C63" s="47"/>
      <c r="D63" s="18"/>
      <c r="E63" s="48"/>
      <c r="F63" s="18"/>
      <c r="G63" s="18"/>
      <c r="J63" s="18"/>
    </row>
    <row r="64" spans="1:10" s="19" customFormat="1" x14ac:dyDescent="0.25">
      <c r="A64" s="18"/>
      <c r="B64" s="18"/>
      <c r="C64" s="47"/>
      <c r="D64" s="18"/>
      <c r="E64" s="48"/>
      <c r="F64" s="18"/>
      <c r="G64" s="18"/>
      <c r="J64" s="18"/>
    </row>
    <row r="65" spans="1:10" s="19" customFormat="1" x14ac:dyDescent="0.25">
      <c r="A65" s="18"/>
      <c r="B65" s="18"/>
      <c r="C65" s="47"/>
      <c r="D65" s="18"/>
      <c r="E65" s="48"/>
      <c r="F65" s="18"/>
      <c r="G65" s="18"/>
      <c r="J65" s="18"/>
    </row>
    <row r="66" spans="1:10" s="19" customFormat="1" x14ac:dyDescent="0.25">
      <c r="A66" s="18"/>
      <c r="B66" s="18"/>
      <c r="C66" s="47"/>
      <c r="D66" s="18"/>
      <c r="E66" s="48"/>
      <c r="F66" s="18"/>
      <c r="G66" s="18"/>
      <c r="J66" s="18"/>
    </row>
    <row r="67" spans="1:10" s="19" customFormat="1" x14ac:dyDescent="0.25">
      <c r="A67" s="18"/>
      <c r="B67" s="18"/>
      <c r="C67" s="47"/>
      <c r="D67" s="18"/>
      <c r="E67" s="48"/>
      <c r="F67" s="18"/>
      <c r="G67" s="18"/>
      <c r="J67" s="18"/>
    </row>
    <row r="68" spans="1:10" s="19" customFormat="1" x14ac:dyDescent="0.25">
      <c r="A68" s="18"/>
      <c r="B68" s="18">
        <f>B52+B46+B27+B18+B9</f>
        <v>13004.5</v>
      </c>
      <c r="C68" s="18" t="s">
        <v>171</v>
      </c>
      <c r="D68" s="18">
        <f t="shared" ref="D68" si="4">D52+D46+D27+D18+D9</f>
        <v>19631.75</v>
      </c>
      <c r="E68" s="18" t="s">
        <v>170</v>
      </c>
      <c r="F68" s="18"/>
      <c r="G68" s="18"/>
      <c r="J68" s="18"/>
    </row>
    <row r="70" spans="1:10" x14ac:dyDescent="0.25">
      <c r="B70" s="18">
        <f>B68*0.3</f>
        <v>3901.35</v>
      </c>
      <c r="C70" s="63" t="s">
        <v>166</v>
      </c>
      <c r="D70" s="18">
        <f>B70/D68*100</f>
        <v>19.872655265068065</v>
      </c>
      <c r="E70" s="18" t="s">
        <v>169</v>
      </c>
    </row>
    <row r="71" spans="1:10" x14ac:dyDescent="0.25">
      <c r="B71" s="18">
        <f>B68*0.5</f>
        <v>6502.25</v>
      </c>
      <c r="C71" s="63" t="s">
        <v>167</v>
      </c>
      <c r="D71" s="18">
        <f>B71/D68*100</f>
        <v>33.121092108446774</v>
      </c>
      <c r="E71" s="18" t="s">
        <v>169</v>
      </c>
    </row>
    <row r="72" spans="1:10" x14ac:dyDescent="0.25">
      <c r="B72" s="18">
        <f>B68*1.2</f>
        <v>15605.4</v>
      </c>
      <c r="C72" s="63" t="s">
        <v>168</v>
      </c>
      <c r="D72" s="18">
        <f>B72/D68*100</f>
        <v>79.490621060272261</v>
      </c>
      <c r="E72" s="18" t="s">
        <v>169</v>
      </c>
    </row>
  </sheetData>
  <mergeCells count="23">
    <mergeCell ref="B55:D55"/>
    <mergeCell ref="F44:F45"/>
    <mergeCell ref="A44:A45"/>
    <mergeCell ref="B44:B45"/>
    <mergeCell ref="C44:C45"/>
    <mergeCell ref="D44:D45"/>
    <mergeCell ref="E44:E45"/>
    <mergeCell ref="E56:G56"/>
    <mergeCell ref="E57:G57"/>
    <mergeCell ref="E58:G58"/>
    <mergeCell ref="E59:G59"/>
    <mergeCell ref="A1:H1"/>
    <mergeCell ref="B12:F12"/>
    <mergeCell ref="B31:F31"/>
    <mergeCell ref="B4:F4"/>
    <mergeCell ref="F6:F8"/>
    <mergeCell ref="A6:A8"/>
    <mergeCell ref="B6:B8"/>
    <mergeCell ref="C6:C8"/>
    <mergeCell ref="D6:D8"/>
    <mergeCell ref="E6:E8"/>
    <mergeCell ref="B21:F21"/>
    <mergeCell ref="B49:F49"/>
  </mergeCells>
  <pageMargins left="0.70866141732283472" right="0.70866141732283472" top="0.74803149606299213" bottom="0.74803149606299213" header="0.31496062992125984" footer="0.31496062992125984"/>
  <pageSetup paperSize="8" scale="82" orientation="landscape" r:id="rId1"/>
  <colBreaks count="1" manualBreakCount="1">
    <brk id="9" max="46" man="1"/>
  </colBreaks>
  <ignoredErrors>
    <ignoredError sqref="C70:C7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DEB71-85FA-4B27-88C3-0F5455134B9C}">
  <dimension ref="A1:I42"/>
  <sheetViews>
    <sheetView topLeftCell="A2"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34</v>
      </c>
      <c r="C2" s="87"/>
      <c r="D2" s="87"/>
    </row>
    <row r="3" spans="1:9" s="1" customFormat="1" ht="30.6" x14ac:dyDescent="0.2">
      <c r="A3" s="6" t="s">
        <v>59</v>
      </c>
      <c r="B3" s="6" t="s">
        <v>60</v>
      </c>
      <c r="C3" s="6" t="s">
        <v>98</v>
      </c>
      <c r="D3" s="3" t="s">
        <v>62</v>
      </c>
      <c r="E3" s="2"/>
    </row>
    <row r="4" spans="1:9" x14ac:dyDescent="0.2">
      <c r="A4" s="4">
        <v>24</v>
      </c>
      <c r="B4" s="4">
        <v>2</v>
      </c>
      <c r="C4" s="4">
        <v>5</v>
      </c>
      <c r="D4" s="5">
        <f>A4*B4*C4</f>
        <v>240</v>
      </c>
      <c r="E4" t="s">
        <v>63</v>
      </c>
    </row>
    <row r="8" spans="1:9" ht="30.6" x14ac:dyDescent="0.2">
      <c r="A8" s="2"/>
      <c r="B8" s="6" t="s">
        <v>64</v>
      </c>
      <c r="C8" s="6" t="s">
        <v>99</v>
      </c>
      <c r="D8" s="3" t="s">
        <v>66</v>
      </c>
      <c r="F8" s="93" t="s">
        <v>100</v>
      </c>
      <c r="G8" s="93"/>
      <c r="H8" s="93"/>
      <c r="I8" s="93"/>
    </row>
    <row r="9" spans="1:9" x14ac:dyDescent="0.2">
      <c r="A9" s="12"/>
      <c r="B9" s="4">
        <v>1</v>
      </c>
      <c r="C9" s="4">
        <v>3</v>
      </c>
      <c r="D9" s="5">
        <f>B9*C9</f>
        <v>3</v>
      </c>
      <c r="E9" t="s">
        <v>67</v>
      </c>
      <c r="F9" s="13"/>
    </row>
    <row r="10" spans="1:9" x14ac:dyDescent="0.2">
      <c r="F10" s="13"/>
    </row>
    <row r="11" spans="1:9" x14ac:dyDescent="0.2">
      <c r="F11" s="13"/>
    </row>
    <row r="12" spans="1:9" ht="20.399999999999999" x14ac:dyDescent="0.2">
      <c r="C12" s="3" t="s">
        <v>68</v>
      </c>
      <c r="D12" s="5">
        <f>D4+D9</f>
        <v>243</v>
      </c>
      <c r="E12" t="s">
        <v>69</v>
      </c>
      <c r="F12" s="14" t="s">
        <v>70</v>
      </c>
    </row>
    <row r="13" spans="1:9" x14ac:dyDescent="0.2">
      <c r="F13" s="13"/>
    </row>
    <row r="14" spans="1:9" x14ac:dyDescent="0.2">
      <c r="F14" s="13"/>
    </row>
    <row r="15" spans="1:9" ht="20.399999999999999" x14ac:dyDescent="0.2">
      <c r="C15" s="6" t="s">
        <v>71</v>
      </c>
      <c r="D15" s="4">
        <v>500</v>
      </c>
      <c r="E15" t="s">
        <v>72</v>
      </c>
      <c r="F15" s="13"/>
    </row>
    <row r="16" spans="1:9" x14ac:dyDescent="0.2">
      <c r="F16" s="13"/>
    </row>
    <row r="17" spans="1:9" x14ac:dyDescent="0.2">
      <c r="F17" s="13"/>
    </row>
    <row r="18" spans="1:9" ht="20.399999999999999" x14ac:dyDescent="0.2">
      <c r="C18" s="3" t="s">
        <v>73</v>
      </c>
      <c r="D18" s="5">
        <f>(1.5*D12)-D15</f>
        <v>-135.5</v>
      </c>
      <c r="E18" t="s">
        <v>74</v>
      </c>
      <c r="F18" s="14" t="s">
        <v>75</v>
      </c>
    </row>
    <row r="19" spans="1:9" x14ac:dyDescent="0.2">
      <c r="F19" s="13"/>
    </row>
    <row r="20" spans="1:9" x14ac:dyDescent="0.2">
      <c r="F20" s="13"/>
    </row>
    <row r="21" spans="1:9" ht="30.6" x14ac:dyDescent="0.2">
      <c r="C21" s="9" t="s">
        <v>76</v>
      </c>
      <c r="D21" s="5">
        <f>(D12/100)*6</f>
        <v>14.580000000000002</v>
      </c>
      <c r="E21" t="s">
        <v>77</v>
      </c>
      <c r="F21" s="14" t="s">
        <v>78</v>
      </c>
    </row>
    <row r="22" spans="1:9" x14ac:dyDescent="0.2">
      <c r="F22" s="13"/>
    </row>
    <row r="23" spans="1:9" ht="30.6" x14ac:dyDescent="0.2">
      <c r="C23" s="9" t="s">
        <v>79</v>
      </c>
      <c r="D23" s="5">
        <f>((D12/100)*6)*1.5</f>
        <v>21.870000000000005</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A41:H42"/>
    <mergeCell ref="D28:I28"/>
    <mergeCell ref="D29:I29"/>
    <mergeCell ref="D30:I30"/>
    <mergeCell ref="D31:I31"/>
    <mergeCell ref="D32:I32"/>
    <mergeCell ref="D33:I33"/>
    <mergeCell ref="D34:I34"/>
    <mergeCell ref="D35:I35"/>
    <mergeCell ref="D36:I36"/>
    <mergeCell ref="D37:I37"/>
    <mergeCell ref="A40:B40"/>
    <mergeCell ref="D27:I27"/>
    <mergeCell ref="A1:D1"/>
    <mergeCell ref="B2:D2"/>
    <mergeCell ref="F8:I8"/>
    <mergeCell ref="D25:I25"/>
    <mergeCell ref="D26:I26"/>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6EC4-1FDF-4DC3-A5AA-CFE5B52F4F8A}">
  <dimension ref="A1:I78"/>
  <sheetViews>
    <sheetView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103</v>
      </c>
      <c r="C2" s="87"/>
      <c r="D2" s="87"/>
    </row>
    <row r="3" spans="1:9" s="1" customFormat="1" ht="30.6" x14ac:dyDescent="0.2">
      <c r="A3" s="6" t="s">
        <v>59</v>
      </c>
      <c r="B3" s="6" t="s">
        <v>60</v>
      </c>
      <c r="C3" s="6" t="s">
        <v>98</v>
      </c>
      <c r="D3" s="3" t="s">
        <v>62</v>
      </c>
      <c r="E3" s="2"/>
    </row>
    <row r="4" spans="1:9" x14ac:dyDescent="0.2">
      <c r="A4" s="4">
        <v>19</v>
      </c>
      <c r="B4" s="4">
        <v>1</v>
      </c>
      <c r="C4" s="4">
        <v>9.5</v>
      </c>
      <c r="D4" s="5">
        <f>A4*B4*C4</f>
        <v>180.5</v>
      </c>
      <c r="E4" t="s">
        <v>63</v>
      </c>
      <c r="F4" t="s">
        <v>104</v>
      </c>
    </row>
    <row r="8" spans="1:9" ht="30.6" x14ac:dyDescent="0.2">
      <c r="A8" s="2"/>
      <c r="B8" s="6" t="s">
        <v>64</v>
      </c>
      <c r="C8" s="6" t="s">
        <v>99</v>
      </c>
      <c r="D8" s="3" t="s">
        <v>66</v>
      </c>
      <c r="F8" s="93" t="s">
        <v>100</v>
      </c>
      <c r="G8" s="93"/>
      <c r="H8" s="93"/>
      <c r="I8" s="93"/>
    </row>
    <row r="9" spans="1:9" x14ac:dyDescent="0.2">
      <c r="A9" s="12"/>
      <c r="B9" s="4">
        <v>2</v>
      </c>
      <c r="C9" s="4">
        <v>50</v>
      </c>
      <c r="D9" s="5">
        <f>B9*C9</f>
        <v>100</v>
      </c>
      <c r="E9" t="s">
        <v>67</v>
      </c>
      <c r="F9" s="13" t="s">
        <v>104</v>
      </c>
    </row>
    <row r="10" spans="1:9" x14ac:dyDescent="0.2">
      <c r="F10" s="13"/>
    </row>
    <row r="11" spans="1:9" x14ac:dyDescent="0.2">
      <c r="F11" s="13"/>
    </row>
    <row r="12" spans="1:9" ht="20.399999999999999" x14ac:dyDescent="0.2">
      <c r="C12" s="3" t="s">
        <v>68</v>
      </c>
      <c r="D12" s="5">
        <f>D4+D9</f>
        <v>280.5</v>
      </c>
      <c r="E12" t="s">
        <v>69</v>
      </c>
      <c r="F12" s="14" t="s">
        <v>70</v>
      </c>
    </row>
    <row r="13" spans="1:9" x14ac:dyDescent="0.2">
      <c r="F13" s="13"/>
    </row>
    <row r="14" spans="1:9" x14ac:dyDescent="0.2">
      <c r="F14" s="13"/>
    </row>
    <row r="15" spans="1:9" ht="20.399999999999999" x14ac:dyDescent="0.2">
      <c r="C15" s="6" t="s">
        <v>71</v>
      </c>
      <c r="D15" s="4">
        <v>300</v>
      </c>
      <c r="E15" t="s">
        <v>72</v>
      </c>
      <c r="F15" s="13"/>
    </row>
    <row r="16" spans="1:9" x14ac:dyDescent="0.2">
      <c r="F16" s="13"/>
    </row>
    <row r="17" spans="1:9" x14ac:dyDescent="0.2">
      <c r="F17" s="13"/>
    </row>
    <row r="18" spans="1:9" ht="20.399999999999999" x14ac:dyDescent="0.2">
      <c r="C18" s="3" t="s">
        <v>73</v>
      </c>
      <c r="D18" s="5">
        <f>(1.5*D12)-D15</f>
        <v>120.75</v>
      </c>
      <c r="E18" t="s">
        <v>74</v>
      </c>
      <c r="F18" s="14" t="s">
        <v>75</v>
      </c>
    </row>
    <row r="19" spans="1:9" x14ac:dyDescent="0.2">
      <c r="F19" s="13"/>
    </row>
    <row r="20" spans="1:9" x14ac:dyDescent="0.2">
      <c r="F20" s="13"/>
    </row>
    <row r="21" spans="1:9" ht="30.6" x14ac:dyDescent="0.2">
      <c r="C21" s="9" t="s">
        <v>76</v>
      </c>
      <c r="D21" s="5">
        <f>(D12/100)*6</f>
        <v>16.830000000000002</v>
      </c>
      <c r="E21" t="s">
        <v>77</v>
      </c>
      <c r="F21" s="14" t="s">
        <v>78</v>
      </c>
    </row>
    <row r="22" spans="1:9" x14ac:dyDescent="0.2">
      <c r="F22" s="13"/>
    </row>
    <row r="23" spans="1:9" ht="30.6" x14ac:dyDescent="0.2">
      <c r="C23" s="9" t="s">
        <v>79</v>
      </c>
      <c r="D23" s="5">
        <f>((D12/100)*6)*1.5</f>
        <v>25.245000000000005</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row r="43" spans="1:9" x14ac:dyDescent="0.2">
      <c r="A43" s="1"/>
      <c r="B43" s="1"/>
      <c r="C43" s="1"/>
      <c r="D43" s="1"/>
      <c r="E43" s="1"/>
      <c r="F43" s="1"/>
      <c r="G43" s="1"/>
      <c r="H43" s="1"/>
    </row>
    <row r="44" spans="1:9" x14ac:dyDescent="0.2">
      <c r="A44" s="1"/>
      <c r="B44" s="1"/>
      <c r="C44" s="1"/>
      <c r="D44" s="1"/>
      <c r="E44" s="1"/>
      <c r="F44" s="1"/>
      <c r="G44" s="1"/>
      <c r="H44" s="1"/>
    </row>
    <row r="45" spans="1:9" x14ac:dyDescent="0.2">
      <c r="A45" s="1"/>
      <c r="B45" s="1"/>
      <c r="C45" s="1"/>
      <c r="D45" s="1"/>
      <c r="E45" s="1"/>
      <c r="F45" s="1"/>
      <c r="G45" s="1"/>
      <c r="H45" s="1"/>
    </row>
    <row r="46" spans="1:9" x14ac:dyDescent="0.2">
      <c r="A46" s="1"/>
      <c r="B46" s="1"/>
      <c r="C46" s="1"/>
      <c r="D46" s="1"/>
      <c r="E46" s="1"/>
      <c r="F46" s="1"/>
      <c r="G46" s="1"/>
      <c r="H46" s="1"/>
    </row>
    <row r="47" spans="1:9" x14ac:dyDescent="0.2">
      <c r="A47" s="1"/>
      <c r="B47" s="1"/>
      <c r="C47" s="1"/>
      <c r="D47" s="1"/>
      <c r="E47" s="1"/>
      <c r="F47" s="1"/>
      <c r="G47" s="1"/>
      <c r="H47" s="1"/>
    </row>
    <row r="48" spans="1:9" x14ac:dyDescent="0.2">
      <c r="A48" s="1"/>
      <c r="B48" s="1"/>
      <c r="C48" s="1"/>
      <c r="D48" s="1"/>
      <c r="E48" s="1"/>
      <c r="F48" s="1"/>
      <c r="G48" s="1"/>
      <c r="H48" s="1"/>
    </row>
    <row r="49" spans="1:8" x14ac:dyDescent="0.2">
      <c r="A49" s="1"/>
      <c r="B49" s="1"/>
      <c r="C49" s="1"/>
      <c r="D49" s="1"/>
      <c r="E49" s="1"/>
      <c r="F49" s="1"/>
      <c r="G49" s="1"/>
      <c r="H49" s="1"/>
    </row>
    <row r="50" spans="1:8" x14ac:dyDescent="0.2">
      <c r="A50" s="1"/>
      <c r="B50" s="1"/>
      <c r="C50" s="1"/>
      <c r="D50" s="1"/>
      <c r="E50" s="1"/>
      <c r="F50" s="1"/>
      <c r="G50" s="1"/>
      <c r="H50" s="1"/>
    </row>
    <row r="51" spans="1:8" x14ac:dyDescent="0.2">
      <c r="A51" s="1"/>
      <c r="B51" s="1"/>
      <c r="C51" s="1"/>
      <c r="D51" s="1"/>
      <c r="E51" s="1"/>
      <c r="F51" s="1"/>
      <c r="G51" s="1"/>
      <c r="H51" s="1"/>
    </row>
    <row r="52" spans="1:8" x14ac:dyDescent="0.2">
      <c r="A52" s="1"/>
      <c r="B52" s="1"/>
      <c r="C52" s="1"/>
      <c r="D52" s="1"/>
      <c r="E52" s="1"/>
      <c r="F52" s="1"/>
      <c r="G52" s="1"/>
      <c r="H52" s="1"/>
    </row>
    <row r="55" spans="1:8" x14ac:dyDescent="0.2">
      <c r="A55" s="16" t="s">
        <v>103</v>
      </c>
      <c r="B55" s="16"/>
      <c r="C55" s="16"/>
      <c r="D55" s="16"/>
      <c r="E55" s="16"/>
      <c r="F55" s="16" t="s">
        <v>105</v>
      </c>
      <c r="G55" s="16"/>
    </row>
    <row r="56" spans="1:8" x14ac:dyDescent="0.2">
      <c r="A56" s="16"/>
      <c r="B56" s="16" t="s">
        <v>106</v>
      </c>
      <c r="C56" s="16" t="s">
        <v>107</v>
      </c>
      <c r="D56" s="16"/>
      <c r="E56" s="16"/>
      <c r="F56" s="16"/>
      <c r="G56" s="16"/>
    </row>
    <row r="57" spans="1:8" x14ac:dyDescent="0.2">
      <c r="A57" s="16" t="s">
        <v>108</v>
      </c>
      <c r="B57" s="16">
        <v>18</v>
      </c>
      <c r="C57" s="16">
        <v>1</v>
      </c>
      <c r="D57" s="16"/>
      <c r="E57" s="16"/>
      <c r="F57" s="16" t="s">
        <v>109</v>
      </c>
      <c r="G57" s="16"/>
    </row>
    <row r="58" spans="1:8" x14ac:dyDescent="0.2">
      <c r="A58" s="16" t="s">
        <v>110</v>
      </c>
      <c r="B58" s="16">
        <v>20</v>
      </c>
      <c r="C58" s="16">
        <v>3</v>
      </c>
      <c r="D58" s="16"/>
      <c r="E58" s="16"/>
      <c r="F58" s="16" t="s">
        <v>111</v>
      </c>
      <c r="G58" s="16"/>
    </row>
    <row r="59" spans="1:8" x14ac:dyDescent="0.2">
      <c r="A59" s="16" t="s">
        <v>112</v>
      </c>
      <c r="B59" s="16">
        <v>34</v>
      </c>
      <c r="C59" s="16">
        <v>2</v>
      </c>
      <c r="D59" s="16"/>
      <c r="E59" s="16"/>
      <c r="F59" s="16" t="s">
        <v>113</v>
      </c>
      <c r="G59" s="16"/>
    </row>
    <row r="60" spans="1:8" x14ac:dyDescent="0.2">
      <c r="A60" s="16" t="s">
        <v>114</v>
      </c>
      <c r="B60" s="16">
        <v>14</v>
      </c>
      <c r="C60" s="16">
        <v>4</v>
      </c>
      <c r="D60" s="16"/>
      <c r="E60" s="16"/>
      <c r="F60" s="16" t="s">
        <v>115</v>
      </c>
      <c r="G60" s="16"/>
    </row>
    <row r="61" spans="1:8" x14ac:dyDescent="0.2">
      <c r="A61" s="16" t="s">
        <v>116</v>
      </c>
      <c r="B61" s="16">
        <v>8</v>
      </c>
      <c r="C61" s="16">
        <v>0</v>
      </c>
      <c r="D61" s="16"/>
      <c r="E61" s="16"/>
      <c r="F61" s="16" t="s">
        <v>117</v>
      </c>
      <c r="G61" s="16"/>
    </row>
    <row r="62" spans="1:8" x14ac:dyDescent="0.2">
      <c r="A62" s="16" t="s">
        <v>118</v>
      </c>
      <c r="B62" s="16">
        <v>15</v>
      </c>
      <c r="C62" s="16">
        <v>1</v>
      </c>
      <c r="D62" s="16"/>
      <c r="E62" s="16"/>
      <c r="F62" s="16" t="s">
        <v>119</v>
      </c>
      <c r="G62" s="16"/>
    </row>
    <row r="63" spans="1:8" x14ac:dyDescent="0.2">
      <c r="A63" s="16"/>
      <c r="B63" s="16"/>
      <c r="C63" s="16"/>
      <c r="D63" s="16"/>
      <c r="E63" s="16"/>
      <c r="F63" s="16"/>
      <c r="G63" s="16"/>
    </row>
    <row r="64" spans="1:8" x14ac:dyDescent="0.2">
      <c r="A64" s="16"/>
      <c r="B64" s="16"/>
      <c r="C64" s="16"/>
      <c r="D64" s="16"/>
      <c r="E64" s="16"/>
      <c r="F64" s="16"/>
      <c r="G64" s="16"/>
    </row>
    <row r="65" spans="1:7" x14ac:dyDescent="0.2">
      <c r="A65" s="16" t="s">
        <v>120</v>
      </c>
      <c r="B65" s="16"/>
      <c r="C65" s="16"/>
      <c r="D65" s="16"/>
      <c r="E65" s="16"/>
      <c r="F65" s="16"/>
      <c r="G65" s="16"/>
    </row>
    <row r="66" spans="1:7" x14ac:dyDescent="0.2">
      <c r="A66" s="16"/>
      <c r="B66" s="16"/>
      <c r="C66" s="16"/>
      <c r="D66" s="16"/>
      <c r="E66" s="16"/>
      <c r="F66" s="16"/>
      <c r="G66" s="16"/>
    </row>
    <row r="67" spans="1:7" x14ac:dyDescent="0.2">
      <c r="A67" s="16" t="s">
        <v>121</v>
      </c>
      <c r="B67" s="16"/>
      <c r="C67" s="16"/>
      <c r="D67" s="16" t="s">
        <v>122</v>
      </c>
      <c r="E67" s="16"/>
      <c r="F67" s="16"/>
      <c r="G67" s="16"/>
    </row>
    <row r="68" spans="1:7" x14ac:dyDescent="0.2">
      <c r="A68" s="16"/>
      <c r="B68" s="16"/>
      <c r="C68" s="16"/>
      <c r="D68" s="16"/>
      <c r="E68" s="16"/>
      <c r="F68" s="16"/>
      <c r="G68" s="16"/>
    </row>
    <row r="69" spans="1:7" x14ac:dyDescent="0.2">
      <c r="A69" s="16" t="s">
        <v>123</v>
      </c>
      <c r="B69" s="16" t="s">
        <v>124</v>
      </c>
      <c r="C69" s="16"/>
      <c r="D69" s="16"/>
      <c r="E69" s="16"/>
      <c r="F69" s="16"/>
      <c r="G69" s="16"/>
    </row>
    <row r="70" spans="1:7" x14ac:dyDescent="0.2">
      <c r="A70" s="16" t="s">
        <v>125</v>
      </c>
      <c r="B70" s="16" t="s">
        <v>126</v>
      </c>
      <c r="C70" s="16"/>
      <c r="D70" s="16"/>
      <c r="E70" s="16"/>
      <c r="F70" s="16"/>
      <c r="G70" s="16"/>
    </row>
    <row r="71" spans="1:7" x14ac:dyDescent="0.2">
      <c r="A71" s="16" t="s">
        <v>127</v>
      </c>
      <c r="B71" s="16" t="s">
        <v>128</v>
      </c>
      <c r="C71" s="16"/>
      <c r="D71" s="16"/>
      <c r="E71" s="16"/>
      <c r="F71" s="16"/>
      <c r="G71" s="16"/>
    </row>
    <row r="72" spans="1:7" x14ac:dyDescent="0.2">
      <c r="A72" s="16"/>
      <c r="B72" s="16"/>
      <c r="C72" s="16"/>
      <c r="D72" s="16"/>
      <c r="E72" s="16"/>
      <c r="F72" s="16"/>
      <c r="G72" s="16"/>
    </row>
    <row r="73" spans="1:7" x14ac:dyDescent="0.2">
      <c r="A73" s="16" t="s">
        <v>129</v>
      </c>
      <c r="B73" s="16" t="s">
        <v>130</v>
      </c>
      <c r="C73" s="16"/>
      <c r="D73" s="16"/>
      <c r="E73" s="16"/>
      <c r="F73" s="16"/>
      <c r="G73" s="16"/>
    </row>
    <row r="74" spans="1:7" x14ac:dyDescent="0.2">
      <c r="A74" s="16"/>
      <c r="B74" s="16"/>
      <c r="C74" s="16"/>
      <c r="D74" s="16"/>
      <c r="E74" s="16"/>
      <c r="F74" s="16"/>
      <c r="G74" s="16"/>
    </row>
    <row r="75" spans="1:7" x14ac:dyDescent="0.2">
      <c r="A75" s="16" t="s">
        <v>131</v>
      </c>
      <c r="B75" s="16" t="s">
        <v>132</v>
      </c>
      <c r="C75" s="16"/>
      <c r="D75" s="16"/>
      <c r="E75" s="16"/>
      <c r="F75" s="16"/>
      <c r="G75" s="16"/>
    </row>
    <row r="76" spans="1:7" x14ac:dyDescent="0.2">
      <c r="A76" s="16"/>
      <c r="B76" s="16"/>
      <c r="C76" s="16"/>
      <c r="D76" s="16"/>
      <c r="E76" s="16"/>
      <c r="F76" s="16"/>
      <c r="G76" s="16"/>
    </row>
    <row r="77" spans="1:7" x14ac:dyDescent="0.2">
      <c r="A77" s="16" t="s">
        <v>133</v>
      </c>
      <c r="B77" s="16" t="s">
        <v>134</v>
      </c>
      <c r="C77" s="16"/>
      <c r="D77" s="16"/>
      <c r="E77" s="16"/>
      <c r="F77" s="16"/>
      <c r="G77" s="16"/>
    </row>
    <row r="78" spans="1:7" x14ac:dyDescent="0.2">
      <c r="A78" s="16" t="s">
        <v>135</v>
      </c>
      <c r="B78" s="16" t="s">
        <v>136</v>
      </c>
      <c r="C78" s="16"/>
      <c r="D78" s="16"/>
      <c r="E78" s="16"/>
      <c r="F78" s="16"/>
      <c r="G78" s="16"/>
    </row>
  </sheetData>
  <mergeCells count="18">
    <mergeCell ref="A41:H42"/>
    <mergeCell ref="D28:I28"/>
    <mergeCell ref="D29:I29"/>
    <mergeCell ref="D30:I30"/>
    <mergeCell ref="D31:I31"/>
    <mergeCell ref="D32:I32"/>
    <mergeCell ref="D33:I33"/>
    <mergeCell ref="D34:I34"/>
    <mergeCell ref="D35:I35"/>
    <mergeCell ref="D36:I36"/>
    <mergeCell ref="D37:I37"/>
    <mergeCell ref="A40:B40"/>
    <mergeCell ref="D27:I27"/>
    <mergeCell ref="A1:D1"/>
    <mergeCell ref="B2:D2"/>
    <mergeCell ref="F8:I8"/>
    <mergeCell ref="D25:I25"/>
    <mergeCell ref="D26:I26"/>
  </mergeCells>
  <pageMargins left="0.7" right="0.7" top="0.75" bottom="0.75" header="0.3" footer="0.3"/>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7CC1-A23C-41F4-AB88-6433AC0A3C49}">
  <dimension ref="A1:J42"/>
  <sheetViews>
    <sheetView topLeftCell="A2"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10" ht="39" customHeight="1" x14ac:dyDescent="0.2">
      <c r="A1" s="86" t="s">
        <v>137</v>
      </c>
      <c r="B1" s="86"/>
      <c r="C1" s="86"/>
      <c r="D1" s="86"/>
    </row>
    <row r="2" spans="1:10" ht="39" customHeight="1" x14ac:dyDescent="0.2">
      <c r="A2" s="11" t="s">
        <v>57</v>
      </c>
      <c r="B2" s="87" t="s">
        <v>41</v>
      </c>
      <c r="C2" s="87"/>
      <c r="D2" s="87"/>
    </row>
    <row r="3" spans="1:10" s="1" customFormat="1" ht="30.6" x14ac:dyDescent="0.2">
      <c r="A3" s="6" t="s">
        <v>59</v>
      </c>
      <c r="B3" s="6" t="s">
        <v>60</v>
      </c>
      <c r="C3" s="6" t="s">
        <v>98</v>
      </c>
      <c r="D3" s="3" t="s">
        <v>62</v>
      </c>
      <c r="E3" s="2"/>
      <c r="H3"/>
      <c r="I3"/>
      <c r="J3"/>
    </row>
    <row r="4" spans="1:10" x14ac:dyDescent="0.2">
      <c r="A4" s="4">
        <v>20</v>
      </c>
      <c r="B4" s="4">
        <v>1</v>
      </c>
      <c r="C4" s="4">
        <v>15</v>
      </c>
      <c r="D4" s="5">
        <f>A4*B4*C4</f>
        <v>300</v>
      </c>
      <c r="E4" t="s">
        <v>63</v>
      </c>
    </row>
    <row r="8" spans="1:10" ht="30.6" x14ac:dyDescent="0.2">
      <c r="A8" s="2"/>
      <c r="B8" s="6" t="s">
        <v>64</v>
      </c>
      <c r="C8" s="6" t="s">
        <v>99</v>
      </c>
      <c r="D8" s="3" t="s">
        <v>66</v>
      </c>
      <c r="F8" s="93" t="s">
        <v>100</v>
      </c>
      <c r="G8" s="93"/>
      <c r="H8" s="93"/>
      <c r="I8" s="93"/>
    </row>
    <row r="9" spans="1:10" x14ac:dyDescent="0.2">
      <c r="A9" s="12"/>
      <c r="B9" s="4">
        <v>13</v>
      </c>
      <c r="C9" s="4">
        <v>13</v>
      </c>
      <c r="D9" s="5">
        <f>B9*C9</f>
        <v>169</v>
      </c>
      <c r="E9" t="s">
        <v>67</v>
      </c>
      <c r="F9" s="13"/>
    </row>
    <row r="10" spans="1:10" x14ac:dyDescent="0.2">
      <c r="F10" s="13"/>
    </row>
    <row r="11" spans="1:10" x14ac:dyDescent="0.2">
      <c r="F11" s="13"/>
    </row>
    <row r="12" spans="1:10" ht="20.399999999999999" x14ac:dyDescent="0.2">
      <c r="C12" s="3" t="s">
        <v>68</v>
      </c>
      <c r="D12" s="5">
        <f>D4+D9</f>
        <v>469</v>
      </c>
      <c r="E12" t="s">
        <v>69</v>
      </c>
      <c r="F12" s="14" t="s">
        <v>70</v>
      </c>
    </row>
    <row r="13" spans="1:10" x14ac:dyDescent="0.2">
      <c r="F13" s="13"/>
    </row>
    <row r="14" spans="1:10" x14ac:dyDescent="0.2">
      <c r="F14" s="13"/>
    </row>
    <row r="15" spans="1:10" ht="20.399999999999999" x14ac:dyDescent="0.2">
      <c r="C15" s="6" t="s">
        <v>71</v>
      </c>
      <c r="D15" s="4">
        <v>500</v>
      </c>
      <c r="E15" t="s">
        <v>72</v>
      </c>
      <c r="F15" s="13"/>
    </row>
    <row r="16" spans="1:10" x14ac:dyDescent="0.2">
      <c r="F16" s="13"/>
    </row>
    <row r="17" spans="1:9" x14ac:dyDescent="0.2">
      <c r="F17" s="13"/>
    </row>
    <row r="18" spans="1:9" ht="20.399999999999999" x14ac:dyDescent="0.2">
      <c r="C18" s="3" t="s">
        <v>73</v>
      </c>
      <c r="D18" s="5">
        <f>(1.5*D12)-D15</f>
        <v>203.5</v>
      </c>
      <c r="E18" t="s">
        <v>74</v>
      </c>
      <c r="F18" s="14" t="s">
        <v>75</v>
      </c>
    </row>
    <row r="19" spans="1:9" x14ac:dyDescent="0.2">
      <c r="F19" s="13"/>
    </row>
    <row r="20" spans="1:9" x14ac:dyDescent="0.2">
      <c r="F20" s="13"/>
    </row>
    <row r="21" spans="1:9" ht="30.6" x14ac:dyDescent="0.2">
      <c r="C21" s="9" t="s">
        <v>76</v>
      </c>
      <c r="D21" s="5">
        <f>(D12/100)*6</f>
        <v>28.14</v>
      </c>
      <c r="E21" t="s">
        <v>77</v>
      </c>
      <c r="F21" s="14" t="s">
        <v>78</v>
      </c>
    </row>
    <row r="22" spans="1:9" x14ac:dyDescent="0.2">
      <c r="F22" s="13"/>
    </row>
    <row r="23" spans="1:9" ht="30.6" x14ac:dyDescent="0.2">
      <c r="C23" s="9" t="s">
        <v>79</v>
      </c>
      <c r="D23" s="5">
        <f>((D12/100)*6)*1.5</f>
        <v>42.21</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A41:H42"/>
    <mergeCell ref="D28:I28"/>
    <mergeCell ref="D29:I29"/>
    <mergeCell ref="D30:I30"/>
    <mergeCell ref="D31:I31"/>
    <mergeCell ref="D32:I32"/>
    <mergeCell ref="D33:I33"/>
    <mergeCell ref="D34:I34"/>
    <mergeCell ref="D35:I35"/>
    <mergeCell ref="D36:I36"/>
    <mergeCell ref="D37:I37"/>
    <mergeCell ref="A40:B40"/>
    <mergeCell ref="D27:I27"/>
    <mergeCell ref="A1:D1"/>
    <mergeCell ref="B2:D2"/>
    <mergeCell ref="F8:I8"/>
    <mergeCell ref="D25:I25"/>
    <mergeCell ref="D26:I26"/>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3F14-6C71-44A2-81F3-EA1D1A05DDB1}">
  <dimension ref="A1:I42"/>
  <sheetViews>
    <sheetView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44</v>
      </c>
      <c r="C2" s="87"/>
      <c r="D2" s="87"/>
    </row>
    <row r="3" spans="1:9" s="1" customFormat="1" ht="30.6" x14ac:dyDescent="0.2">
      <c r="A3" s="6" t="s">
        <v>59</v>
      </c>
      <c r="B3" s="6" t="s">
        <v>60</v>
      </c>
      <c r="C3" s="6" t="s">
        <v>98</v>
      </c>
      <c r="D3" s="3" t="s">
        <v>62</v>
      </c>
      <c r="E3" s="2"/>
    </row>
    <row r="4" spans="1:9" x14ac:dyDescent="0.2">
      <c r="A4" s="4">
        <v>24</v>
      </c>
      <c r="B4" s="4">
        <v>1</v>
      </c>
      <c r="C4" s="4">
        <v>8</v>
      </c>
      <c r="D4" s="5">
        <f>A4*B4*C4</f>
        <v>192</v>
      </c>
      <c r="E4" t="s">
        <v>63</v>
      </c>
    </row>
    <row r="8" spans="1:9" ht="30.6" x14ac:dyDescent="0.2">
      <c r="A8" s="2"/>
      <c r="B8" s="6" t="s">
        <v>64</v>
      </c>
      <c r="C8" s="6" t="s">
        <v>99</v>
      </c>
      <c r="D8" s="3" t="s">
        <v>66</v>
      </c>
      <c r="F8" s="93" t="s">
        <v>100</v>
      </c>
      <c r="G8" s="93"/>
      <c r="H8" s="93"/>
      <c r="I8" s="93"/>
    </row>
    <row r="9" spans="1:9" x14ac:dyDescent="0.2">
      <c r="A9" s="12"/>
      <c r="B9" s="4">
        <v>12</v>
      </c>
      <c r="C9" s="4">
        <v>13</v>
      </c>
      <c r="D9" s="5">
        <f>B9*C9</f>
        <v>156</v>
      </c>
      <c r="E9" t="s">
        <v>67</v>
      </c>
      <c r="F9" s="13"/>
    </row>
    <row r="10" spans="1:9" x14ac:dyDescent="0.2">
      <c r="F10" s="13"/>
    </row>
    <row r="11" spans="1:9" x14ac:dyDescent="0.2">
      <c r="F11" s="13"/>
    </row>
    <row r="12" spans="1:9" ht="20.399999999999999" x14ac:dyDescent="0.2">
      <c r="C12" s="3" t="s">
        <v>68</v>
      </c>
      <c r="D12" s="5">
        <f>D4+D9</f>
        <v>348</v>
      </c>
      <c r="E12" t="s">
        <v>69</v>
      </c>
      <c r="F12" s="14" t="s">
        <v>70</v>
      </c>
    </row>
    <row r="13" spans="1:9" x14ac:dyDescent="0.2">
      <c r="F13" s="13"/>
    </row>
    <row r="14" spans="1:9" x14ac:dyDescent="0.2">
      <c r="F14" s="13"/>
    </row>
    <row r="15" spans="1:9" ht="20.399999999999999" x14ac:dyDescent="0.2">
      <c r="C15" s="6" t="s">
        <v>71</v>
      </c>
      <c r="D15" s="4">
        <v>600</v>
      </c>
      <c r="E15" t="s">
        <v>72</v>
      </c>
      <c r="F15" s="13"/>
    </row>
    <row r="16" spans="1:9" x14ac:dyDescent="0.2">
      <c r="F16" s="13"/>
    </row>
    <row r="17" spans="1:9" x14ac:dyDescent="0.2">
      <c r="F17" s="13"/>
    </row>
    <row r="18" spans="1:9" ht="20.399999999999999" x14ac:dyDescent="0.2">
      <c r="C18" s="3" t="s">
        <v>73</v>
      </c>
      <c r="D18" s="5">
        <v>100</v>
      </c>
      <c r="E18" t="s">
        <v>74</v>
      </c>
      <c r="F18" s="14" t="s">
        <v>75</v>
      </c>
    </row>
    <row r="19" spans="1:9" x14ac:dyDescent="0.2">
      <c r="F19" s="13"/>
    </row>
    <row r="20" spans="1:9" x14ac:dyDescent="0.2">
      <c r="F20" s="13"/>
    </row>
    <row r="21" spans="1:9" ht="30.6" x14ac:dyDescent="0.2">
      <c r="C21" s="9" t="s">
        <v>76</v>
      </c>
      <c r="D21" s="5">
        <v>30</v>
      </c>
      <c r="E21" t="s">
        <v>77</v>
      </c>
      <c r="F21" s="14" t="s">
        <v>78</v>
      </c>
    </row>
    <row r="22" spans="1:9" x14ac:dyDescent="0.2">
      <c r="F22" s="13"/>
    </row>
    <row r="23" spans="1:9" ht="30.6" x14ac:dyDescent="0.2">
      <c r="C23" s="9" t="s">
        <v>79</v>
      </c>
      <c r="D23" s="5">
        <f>((D12/100)*6)*1.5</f>
        <v>31.32</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D27:I27"/>
    <mergeCell ref="A1:D1"/>
    <mergeCell ref="B2:D2"/>
    <mergeCell ref="F8:I8"/>
    <mergeCell ref="D25:I25"/>
    <mergeCell ref="D26:I26"/>
    <mergeCell ref="A41:H42"/>
    <mergeCell ref="D28:I28"/>
    <mergeCell ref="D29:I29"/>
    <mergeCell ref="D30:I30"/>
    <mergeCell ref="D31:I31"/>
    <mergeCell ref="D32:I32"/>
    <mergeCell ref="D33:I33"/>
    <mergeCell ref="D34:I34"/>
    <mergeCell ref="D35:I35"/>
    <mergeCell ref="D36:I36"/>
    <mergeCell ref="D37:I37"/>
    <mergeCell ref="A40:B40"/>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B7148-04B7-4523-8EE5-E5D79F651E7C}">
  <sheetPr>
    <pageSetUpPr fitToPage="1"/>
  </sheetPr>
  <dimension ref="A1:I42"/>
  <sheetViews>
    <sheetView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43</v>
      </c>
      <c r="C2" s="87"/>
      <c r="D2" s="87"/>
    </row>
    <row r="3" spans="1:9" s="1" customFormat="1" ht="30.6" x14ac:dyDescent="0.2">
      <c r="A3" s="6" t="s">
        <v>101</v>
      </c>
      <c r="B3" s="6" t="s">
        <v>60</v>
      </c>
      <c r="C3" s="6" t="s">
        <v>98</v>
      </c>
      <c r="D3" s="3" t="s">
        <v>62</v>
      </c>
      <c r="E3" s="2"/>
    </row>
    <row r="4" spans="1:9" x14ac:dyDescent="0.2">
      <c r="A4" s="4">
        <v>24</v>
      </c>
      <c r="B4" s="4">
        <v>1</v>
      </c>
      <c r="C4" s="4">
        <v>6</v>
      </c>
      <c r="D4" s="5">
        <f>A4*B4*C4</f>
        <v>144</v>
      </c>
      <c r="E4" t="s">
        <v>63</v>
      </c>
    </row>
    <row r="8" spans="1:9" ht="30.6" x14ac:dyDescent="0.2">
      <c r="A8" s="2"/>
      <c r="B8" s="6" t="s">
        <v>64</v>
      </c>
      <c r="C8" s="6" t="s">
        <v>99</v>
      </c>
      <c r="D8" s="3" t="s">
        <v>66</v>
      </c>
      <c r="F8" s="93" t="s">
        <v>100</v>
      </c>
      <c r="G8" s="93"/>
      <c r="H8" s="93"/>
      <c r="I8" s="93"/>
    </row>
    <row r="9" spans="1:9" x14ac:dyDescent="0.2">
      <c r="A9" s="12"/>
      <c r="B9" s="4">
        <v>12</v>
      </c>
      <c r="C9" s="4">
        <v>12</v>
      </c>
      <c r="D9" s="5">
        <f>B9*C9</f>
        <v>144</v>
      </c>
      <c r="E9" t="s">
        <v>67</v>
      </c>
      <c r="F9" s="13"/>
    </row>
    <row r="10" spans="1:9" x14ac:dyDescent="0.2">
      <c r="F10" s="13"/>
    </row>
    <row r="11" spans="1:9" x14ac:dyDescent="0.2">
      <c r="F11" s="13"/>
    </row>
    <row r="12" spans="1:9" ht="20.399999999999999" x14ac:dyDescent="0.2">
      <c r="C12" s="3" t="s">
        <v>68</v>
      </c>
      <c r="D12" s="5">
        <f>D4+D9</f>
        <v>288</v>
      </c>
      <c r="E12" t="s">
        <v>69</v>
      </c>
      <c r="F12" s="14" t="s">
        <v>70</v>
      </c>
    </row>
    <row r="13" spans="1:9" x14ac:dyDescent="0.2">
      <c r="F13" s="13"/>
    </row>
    <row r="14" spans="1:9" x14ac:dyDescent="0.2">
      <c r="F14" s="13"/>
    </row>
    <row r="15" spans="1:9" ht="20.399999999999999" x14ac:dyDescent="0.2">
      <c r="C15" s="6" t="s">
        <v>71</v>
      </c>
      <c r="D15" s="4">
        <v>400</v>
      </c>
      <c r="E15" t="s">
        <v>72</v>
      </c>
      <c r="F15" s="13"/>
    </row>
    <row r="16" spans="1:9" x14ac:dyDescent="0.2">
      <c r="F16" s="13"/>
    </row>
    <row r="17" spans="1:9" x14ac:dyDescent="0.2">
      <c r="F17" s="13"/>
    </row>
    <row r="18" spans="1:9" ht="20.399999999999999" x14ac:dyDescent="0.2">
      <c r="C18" s="3" t="s">
        <v>73</v>
      </c>
      <c r="D18" s="5">
        <f>(1.5*D12)-D15</f>
        <v>32</v>
      </c>
      <c r="E18" t="s">
        <v>74</v>
      </c>
      <c r="F18" s="14" t="s">
        <v>75</v>
      </c>
    </row>
    <row r="19" spans="1:9" x14ac:dyDescent="0.2">
      <c r="F19" s="13"/>
    </row>
    <row r="20" spans="1:9" x14ac:dyDescent="0.2">
      <c r="F20" s="13"/>
    </row>
    <row r="21" spans="1:9" ht="30.6" x14ac:dyDescent="0.2">
      <c r="C21" s="9" t="s">
        <v>76</v>
      </c>
      <c r="D21" s="5">
        <f>(D12/100)*6</f>
        <v>17.28</v>
      </c>
      <c r="E21" t="s">
        <v>77</v>
      </c>
      <c r="F21" s="14" t="s">
        <v>78</v>
      </c>
    </row>
    <row r="22" spans="1:9" x14ac:dyDescent="0.2">
      <c r="F22" s="13"/>
    </row>
    <row r="23" spans="1:9" ht="30.6" x14ac:dyDescent="0.2">
      <c r="C23" s="9" t="s">
        <v>79</v>
      </c>
      <c r="D23" s="5">
        <f>((D12/100)*6)*1.5</f>
        <v>25.92</v>
      </c>
      <c r="E23" t="s">
        <v>80</v>
      </c>
      <c r="F23" s="14" t="s">
        <v>81</v>
      </c>
    </row>
    <row r="24" spans="1:9" ht="16.2" x14ac:dyDescent="0.2">
      <c r="F24" s="15"/>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A41:H42"/>
    <mergeCell ref="D28:I28"/>
    <mergeCell ref="D29:I29"/>
    <mergeCell ref="D30:I30"/>
    <mergeCell ref="D31:I31"/>
    <mergeCell ref="D32:I32"/>
    <mergeCell ref="D33:I33"/>
    <mergeCell ref="D34:I34"/>
    <mergeCell ref="D35:I35"/>
    <mergeCell ref="D36:I36"/>
    <mergeCell ref="D37:I37"/>
    <mergeCell ref="A40:B40"/>
    <mergeCell ref="D27:I27"/>
    <mergeCell ref="A1:D1"/>
    <mergeCell ref="B2:D2"/>
    <mergeCell ref="F8:I8"/>
    <mergeCell ref="D25:I25"/>
    <mergeCell ref="D26:I26"/>
  </mergeCells>
  <pageMargins left="0.70866141732283472" right="0.70866141732283472" top="0.74803149606299213" bottom="0.74803149606299213" header="0.31496062992125984" footer="0.31496062992125984"/>
  <pageSetup paperSize="9" scale="5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FD6DD-9527-4691-80EB-40904B6B7AA9}">
  <dimension ref="A1:I48"/>
  <sheetViews>
    <sheetView topLeftCell="A2"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46</v>
      </c>
      <c r="C2" s="87"/>
      <c r="D2" s="87"/>
    </row>
    <row r="3" spans="1:9" s="1" customFormat="1" ht="30.6" x14ac:dyDescent="0.2">
      <c r="A3" s="6" t="s">
        <v>59</v>
      </c>
      <c r="B3" s="6" t="s">
        <v>60</v>
      </c>
      <c r="C3" s="6" t="s">
        <v>98</v>
      </c>
      <c r="D3" s="3" t="s">
        <v>62</v>
      </c>
      <c r="E3" s="2"/>
    </row>
    <row r="4" spans="1:9" x14ac:dyDescent="0.2">
      <c r="A4" s="4">
        <v>24</v>
      </c>
      <c r="B4" s="4">
        <v>1</v>
      </c>
      <c r="C4" s="4">
        <v>9</v>
      </c>
      <c r="D4" s="5">
        <f>A4*B4*C4</f>
        <v>216</v>
      </c>
      <c r="E4" t="s">
        <v>63</v>
      </c>
    </row>
    <row r="8" spans="1:9" ht="30.6" x14ac:dyDescent="0.2">
      <c r="A8" s="2"/>
      <c r="B8" s="6" t="s">
        <v>64</v>
      </c>
      <c r="C8" s="6" t="s">
        <v>99</v>
      </c>
      <c r="D8" s="3" t="s">
        <v>66</v>
      </c>
      <c r="F8" s="93" t="s">
        <v>100</v>
      </c>
      <c r="G8" s="93"/>
      <c r="H8" s="93"/>
      <c r="I8" s="93"/>
    </row>
    <row r="9" spans="1:9" x14ac:dyDescent="0.2">
      <c r="A9" s="12"/>
      <c r="B9" s="4">
        <v>4</v>
      </c>
      <c r="C9" s="4">
        <v>13</v>
      </c>
      <c r="D9" s="5">
        <f>B9*C9</f>
        <v>52</v>
      </c>
      <c r="E9" t="s">
        <v>67</v>
      </c>
      <c r="F9" s="13"/>
    </row>
    <row r="10" spans="1:9" x14ac:dyDescent="0.2">
      <c r="F10" s="13"/>
    </row>
    <row r="11" spans="1:9" x14ac:dyDescent="0.2">
      <c r="F11" s="13"/>
    </row>
    <row r="12" spans="1:9" ht="20.399999999999999" x14ac:dyDescent="0.2">
      <c r="C12" s="3" t="s">
        <v>68</v>
      </c>
      <c r="D12" s="5">
        <f>D4+D9</f>
        <v>268</v>
      </c>
      <c r="E12" t="s">
        <v>69</v>
      </c>
      <c r="F12" s="14" t="s">
        <v>70</v>
      </c>
    </row>
    <row r="13" spans="1:9" x14ac:dyDescent="0.2">
      <c r="F13" s="13"/>
    </row>
    <row r="14" spans="1:9" x14ac:dyDescent="0.2">
      <c r="F14" s="13"/>
    </row>
    <row r="15" spans="1:9" ht="20.399999999999999" x14ac:dyDescent="0.2">
      <c r="C15" s="6" t="s">
        <v>71</v>
      </c>
      <c r="D15" s="4">
        <v>350</v>
      </c>
      <c r="E15" t="s">
        <v>72</v>
      </c>
      <c r="F15" s="13"/>
    </row>
    <row r="16" spans="1:9" x14ac:dyDescent="0.2">
      <c r="F16" s="13"/>
    </row>
    <row r="17" spans="1:9" x14ac:dyDescent="0.2">
      <c r="F17" s="13"/>
    </row>
    <row r="18" spans="1:9" ht="30.6" x14ac:dyDescent="0.2">
      <c r="A18" s="52" t="s">
        <v>102</v>
      </c>
      <c r="B18" s="5">
        <v>60</v>
      </c>
      <c r="C18" s="3" t="s">
        <v>73</v>
      </c>
      <c r="D18" s="5">
        <f>(1.5*D12)-D15</f>
        <v>52</v>
      </c>
      <c r="E18" t="s">
        <v>74</v>
      </c>
      <c r="F18" s="14" t="s">
        <v>75</v>
      </c>
    </row>
    <row r="19" spans="1:9" x14ac:dyDescent="0.2">
      <c r="F19" s="13"/>
    </row>
    <row r="20" spans="1:9" x14ac:dyDescent="0.2">
      <c r="F20" s="13"/>
    </row>
    <row r="21" spans="1:9" ht="30.6" x14ac:dyDescent="0.2">
      <c r="A21" s="50" t="s">
        <v>138</v>
      </c>
      <c r="B21" s="50" t="s">
        <v>139</v>
      </c>
      <c r="C21" s="9" t="s">
        <v>76</v>
      </c>
      <c r="D21" s="5">
        <v>0</v>
      </c>
      <c r="E21" t="s">
        <v>77</v>
      </c>
      <c r="F21" s="14" t="s">
        <v>78</v>
      </c>
    </row>
    <row r="22" spans="1:9" x14ac:dyDescent="0.2">
      <c r="F22" s="13"/>
    </row>
    <row r="23" spans="1:9" ht="30.6" x14ac:dyDescent="0.2">
      <c r="C23" s="9" t="s">
        <v>79</v>
      </c>
      <c r="D23" s="5">
        <v>0</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row r="46" spans="1:9" x14ac:dyDescent="0.2">
      <c r="A46" s="50" t="s">
        <v>140</v>
      </c>
      <c r="B46" s="50"/>
      <c r="C46" s="16"/>
    </row>
    <row r="47" spans="1:9" x14ac:dyDescent="0.2">
      <c r="A47" s="16"/>
      <c r="B47" s="16"/>
      <c r="C47" s="16"/>
    </row>
    <row r="48" spans="1:9" x14ac:dyDescent="0.2">
      <c r="A48" s="16" t="s">
        <v>141</v>
      </c>
      <c r="B48" s="16" t="s">
        <v>142</v>
      </c>
      <c r="C48" s="16"/>
    </row>
  </sheetData>
  <mergeCells count="18">
    <mergeCell ref="D27:I27"/>
    <mergeCell ref="A1:D1"/>
    <mergeCell ref="B2:D2"/>
    <mergeCell ref="F8:I8"/>
    <mergeCell ref="D25:I25"/>
    <mergeCell ref="D26:I26"/>
    <mergeCell ref="A41:H42"/>
    <mergeCell ref="D28:I28"/>
    <mergeCell ref="D29:I29"/>
    <mergeCell ref="D30:I30"/>
    <mergeCell ref="D31:I31"/>
    <mergeCell ref="D32:I32"/>
    <mergeCell ref="D33:I33"/>
    <mergeCell ref="D34:I34"/>
    <mergeCell ref="D35:I35"/>
    <mergeCell ref="D36:I36"/>
    <mergeCell ref="D37:I37"/>
    <mergeCell ref="A40:B4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AA5C5-5DA4-459A-B834-A315DD85603D}">
  <sheetPr>
    <pageSetUpPr fitToPage="1"/>
  </sheetPr>
  <dimension ref="A1:I54"/>
  <sheetViews>
    <sheetView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48</v>
      </c>
      <c r="C2" s="87"/>
      <c r="D2" s="87"/>
    </row>
    <row r="3" spans="1:9" s="1" customFormat="1" ht="30.6" x14ac:dyDescent="0.2">
      <c r="A3" s="6" t="s">
        <v>101</v>
      </c>
      <c r="B3" s="6" t="s">
        <v>60</v>
      </c>
      <c r="C3" s="6" t="s">
        <v>98</v>
      </c>
      <c r="D3" s="3" t="s">
        <v>62</v>
      </c>
      <c r="E3" s="2"/>
    </row>
    <row r="4" spans="1:9" x14ac:dyDescent="0.2">
      <c r="A4" s="4"/>
      <c r="B4" s="4"/>
      <c r="C4" s="4"/>
      <c r="D4" s="5">
        <f>A4*B4*C4</f>
        <v>0</v>
      </c>
      <c r="E4" t="s">
        <v>63</v>
      </c>
    </row>
    <row r="8" spans="1:9" ht="30.6" x14ac:dyDescent="0.2">
      <c r="A8" s="2"/>
      <c r="B8" s="6" t="s">
        <v>64</v>
      </c>
      <c r="C8" s="6" t="s">
        <v>99</v>
      </c>
      <c r="D8" s="3" t="s">
        <v>66</v>
      </c>
      <c r="F8" s="93" t="s">
        <v>100</v>
      </c>
      <c r="G8" s="93"/>
      <c r="H8" s="93"/>
      <c r="I8" s="93"/>
    </row>
    <row r="9" spans="1:9" x14ac:dyDescent="0.2">
      <c r="A9" s="12"/>
      <c r="B9" s="4"/>
      <c r="C9" s="4"/>
      <c r="D9" s="5">
        <f>B9*C9</f>
        <v>0</v>
      </c>
      <c r="E9" t="s">
        <v>67</v>
      </c>
      <c r="F9" s="13"/>
    </row>
    <row r="10" spans="1:9" x14ac:dyDescent="0.2">
      <c r="F10" s="13"/>
    </row>
    <row r="11" spans="1:9" x14ac:dyDescent="0.2">
      <c r="F11" s="13"/>
    </row>
    <row r="12" spans="1:9" ht="20.399999999999999" x14ac:dyDescent="0.2">
      <c r="C12" s="3" t="s">
        <v>68</v>
      </c>
      <c r="D12" s="5">
        <v>272</v>
      </c>
      <c r="E12" t="s">
        <v>69</v>
      </c>
      <c r="F12" s="14" t="s">
        <v>70</v>
      </c>
    </row>
    <row r="13" spans="1:9" x14ac:dyDescent="0.2">
      <c r="F13" s="13"/>
    </row>
    <row r="14" spans="1:9" x14ac:dyDescent="0.2">
      <c r="F14" s="13"/>
    </row>
    <row r="15" spans="1:9" ht="20.399999999999999" x14ac:dyDescent="0.2">
      <c r="C15" s="6" t="s">
        <v>71</v>
      </c>
      <c r="D15" s="4">
        <v>325</v>
      </c>
      <c r="E15" t="s">
        <v>72</v>
      </c>
      <c r="F15" s="13"/>
    </row>
    <row r="16" spans="1:9" x14ac:dyDescent="0.2">
      <c r="F16" s="13"/>
    </row>
    <row r="17" spans="1:9" x14ac:dyDescent="0.2">
      <c r="F17" s="13"/>
    </row>
    <row r="18" spans="1:9" ht="20.399999999999999" x14ac:dyDescent="0.2">
      <c r="C18" s="3" t="s">
        <v>73</v>
      </c>
      <c r="D18" s="5">
        <f>(1.5*D12)-D15</f>
        <v>83</v>
      </c>
      <c r="E18" t="s">
        <v>74</v>
      </c>
      <c r="F18" s="14" t="s">
        <v>75</v>
      </c>
    </row>
    <row r="19" spans="1:9" x14ac:dyDescent="0.2">
      <c r="F19" s="13"/>
    </row>
    <row r="20" spans="1:9" x14ac:dyDescent="0.2">
      <c r="F20" s="13"/>
    </row>
    <row r="21" spans="1:9" ht="30.6" x14ac:dyDescent="0.2">
      <c r="C21" s="9" t="s">
        <v>76</v>
      </c>
      <c r="D21" s="5">
        <f>(D12/100)*6</f>
        <v>16.32</v>
      </c>
      <c r="E21" t="s">
        <v>77</v>
      </c>
      <c r="F21" s="14" t="s">
        <v>78</v>
      </c>
    </row>
    <row r="22" spans="1:9" x14ac:dyDescent="0.2">
      <c r="F22" s="13"/>
    </row>
    <row r="23" spans="1:9" ht="30.6" x14ac:dyDescent="0.2">
      <c r="C23" s="9" t="s">
        <v>79</v>
      </c>
      <c r="D23" s="5">
        <f>((D12/100)*6)*1.5</f>
        <v>24.48</v>
      </c>
      <c r="E23" t="s">
        <v>80</v>
      </c>
      <c r="F23" s="14" t="s">
        <v>81</v>
      </c>
    </row>
    <row r="24" spans="1:9" ht="16.2" x14ac:dyDescent="0.2">
      <c r="F24" s="15"/>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row r="44" spans="1:9" ht="13.2" x14ac:dyDescent="0.2">
      <c r="A44" s="17" t="s">
        <v>143</v>
      </c>
    </row>
    <row r="45" spans="1:9" ht="13.2" x14ac:dyDescent="0.2">
      <c r="A45" s="17"/>
    </row>
    <row r="46" spans="1:9" ht="13.2" x14ac:dyDescent="0.2">
      <c r="A46" s="17" t="s">
        <v>144</v>
      </c>
    </row>
    <row r="47" spans="1:9" ht="13.2" x14ac:dyDescent="0.2">
      <c r="A47" s="17"/>
    </row>
    <row r="48" spans="1:9" ht="13.2" x14ac:dyDescent="0.2">
      <c r="A48" s="17" t="s">
        <v>145</v>
      </c>
    </row>
    <row r="49" spans="1:1" ht="13.2" x14ac:dyDescent="0.2">
      <c r="A49" s="17"/>
    </row>
    <row r="50" spans="1:1" ht="13.2" x14ac:dyDescent="0.2">
      <c r="A50" s="17" t="s">
        <v>146</v>
      </c>
    </row>
    <row r="51" spans="1:1" ht="13.2" x14ac:dyDescent="0.2">
      <c r="A51" s="17"/>
    </row>
    <row r="52" spans="1:1" ht="13.2" x14ac:dyDescent="0.2">
      <c r="A52" s="17" t="s">
        <v>147</v>
      </c>
    </row>
    <row r="53" spans="1:1" ht="13.2" x14ac:dyDescent="0.2">
      <c r="A53" s="17"/>
    </row>
    <row r="54" spans="1:1" ht="13.2" x14ac:dyDescent="0.2">
      <c r="A54" s="17" t="s">
        <v>148</v>
      </c>
    </row>
  </sheetData>
  <mergeCells count="18">
    <mergeCell ref="A41:H42"/>
    <mergeCell ref="D28:I28"/>
    <mergeCell ref="D29:I29"/>
    <mergeCell ref="D30:I30"/>
    <mergeCell ref="D31:I31"/>
    <mergeCell ref="D32:I32"/>
    <mergeCell ref="D33:I33"/>
    <mergeCell ref="D34:I34"/>
    <mergeCell ref="D35:I35"/>
    <mergeCell ref="D36:I36"/>
    <mergeCell ref="D37:I37"/>
    <mergeCell ref="A40:B40"/>
    <mergeCell ref="D27:I27"/>
    <mergeCell ref="A1:D1"/>
    <mergeCell ref="B2:D2"/>
    <mergeCell ref="F8:I8"/>
    <mergeCell ref="D25:I25"/>
    <mergeCell ref="D26:I26"/>
  </mergeCells>
  <pageMargins left="0.70866141732283472" right="0.70866141732283472" top="0.74803149606299213" bottom="0.74803149606299213" header="0.31496062992125984" footer="0.31496062992125984"/>
  <pageSetup paperSize="9" scale="5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11760-D919-4558-9E54-6CC0B6A450EA}">
  <dimension ref="A1:I42"/>
  <sheetViews>
    <sheetView workbookViewId="0">
      <selection activeCell="B18" sqref="B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149</v>
      </c>
      <c r="C2" s="87"/>
      <c r="D2" s="87"/>
    </row>
    <row r="3" spans="1:9" s="1" customFormat="1" ht="30.6" x14ac:dyDescent="0.2">
      <c r="A3" s="6" t="s">
        <v>59</v>
      </c>
      <c r="B3" s="6" t="s">
        <v>60</v>
      </c>
      <c r="C3" s="6" t="s">
        <v>98</v>
      </c>
      <c r="D3" s="3" t="s">
        <v>62</v>
      </c>
      <c r="E3" s="2"/>
    </row>
    <row r="4" spans="1:9" x14ac:dyDescent="0.2">
      <c r="A4" s="4">
        <v>25</v>
      </c>
      <c r="B4" s="4">
        <v>1</v>
      </c>
      <c r="C4" s="4">
        <v>10</v>
      </c>
      <c r="D4" s="5">
        <f>A4*B4*C4</f>
        <v>250</v>
      </c>
      <c r="E4" t="s">
        <v>63</v>
      </c>
    </row>
    <row r="8" spans="1:9" ht="30.6" x14ac:dyDescent="0.2">
      <c r="A8" s="2"/>
      <c r="B8" s="6" t="s">
        <v>64</v>
      </c>
      <c r="C8" s="6" t="s">
        <v>99</v>
      </c>
      <c r="D8" s="3" t="s">
        <v>66</v>
      </c>
      <c r="F8" s="93" t="s">
        <v>100</v>
      </c>
      <c r="G8" s="93"/>
      <c r="H8" s="93"/>
      <c r="I8" s="93"/>
    </row>
    <row r="9" spans="1:9" x14ac:dyDescent="0.2">
      <c r="A9" s="12"/>
      <c r="B9" s="4">
        <v>7</v>
      </c>
      <c r="C9" s="4">
        <v>20</v>
      </c>
      <c r="D9" s="5">
        <f>B9*C9</f>
        <v>140</v>
      </c>
      <c r="E9" t="s">
        <v>67</v>
      </c>
      <c r="F9" s="13"/>
    </row>
    <row r="10" spans="1:9" x14ac:dyDescent="0.2">
      <c r="F10" s="13"/>
    </row>
    <row r="11" spans="1:9" x14ac:dyDescent="0.2">
      <c r="F11" s="13"/>
    </row>
    <row r="12" spans="1:9" ht="20.399999999999999" x14ac:dyDescent="0.2">
      <c r="C12" s="3" t="s">
        <v>68</v>
      </c>
      <c r="D12" s="5">
        <f>D4+D9</f>
        <v>390</v>
      </c>
      <c r="E12" t="s">
        <v>69</v>
      </c>
      <c r="F12" s="14" t="s">
        <v>70</v>
      </c>
    </row>
    <row r="13" spans="1:9" x14ac:dyDescent="0.2">
      <c r="F13" s="13"/>
    </row>
    <row r="14" spans="1:9" x14ac:dyDescent="0.2">
      <c r="F14" s="13"/>
    </row>
    <row r="15" spans="1:9" ht="20.399999999999999" x14ac:dyDescent="0.2">
      <c r="C15" s="6" t="s">
        <v>71</v>
      </c>
      <c r="D15" s="4">
        <v>600</v>
      </c>
      <c r="E15" t="s">
        <v>72</v>
      </c>
      <c r="F15" s="13"/>
    </row>
    <row r="16" spans="1:9" x14ac:dyDescent="0.2">
      <c r="F16" s="13"/>
    </row>
    <row r="17" spans="1:9" x14ac:dyDescent="0.2">
      <c r="F17" s="13"/>
    </row>
    <row r="18" spans="1:9" ht="30.6" x14ac:dyDescent="0.2">
      <c r="A18" s="52" t="s">
        <v>102</v>
      </c>
      <c r="B18" s="5">
        <v>60</v>
      </c>
      <c r="C18" s="3" t="s">
        <v>73</v>
      </c>
      <c r="D18" s="5">
        <f>(1.5*D12)-D15</f>
        <v>-15</v>
      </c>
      <c r="E18" t="s">
        <v>74</v>
      </c>
      <c r="F18" s="14" t="s">
        <v>75</v>
      </c>
    </row>
    <row r="19" spans="1:9" x14ac:dyDescent="0.2">
      <c r="F19" s="13"/>
    </row>
    <row r="20" spans="1:9" x14ac:dyDescent="0.2">
      <c r="F20" s="13"/>
    </row>
    <row r="21" spans="1:9" ht="30.6" x14ac:dyDescent="0.2">
      <c r="C21" s="9" t="s">
        <v>76</v>
      </c>
      <c r="D21" s="5">
        <f>(D12/100)*6</f>
        <v>23.4</v>
      </c>
      <c r="E21" t="s">
        <v>77</v>
      </c>
      <c r="F21" s="14" t="s">
        <v>78</v>
      </c>
    </row>
    <row r="22" spans="1:9" x14ac:dyDescent="0.2">
      <c r="F22" s="13"/>
    </row>
    <row r="23" spans="1:9" ht="30.6" x14ac:dyDescent="0.2">
      <c r="C23" s="9" t="s">
        <v>79</v>
      </c>
      <c r="D23" s="5">
        <f>((D12/100)*6)*1.5</f>
        <v>35.099999999999994</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D27:I27"/>
    <mergeCell ref="A1:D1"/>
    <mergeCell ref="B2:D2"/>
    <mergeCell ref="F8:I8"/>
    <mergeCell ref="D25:I25"/>
    <mergeCell ref="D26:I26"/>
    <mergeCell ref="A41:H42"/>
    <mergeCell ref="D28:I28"/>
    <mergeCell ref="D29:I29"/>
    <mergeCell ref="D30:I30"/>
    <mergeCell ref="D31:I31"/>
    <mergeCell ref="D32:I32"/>
    <mergeCell ref="D33:I33"/>
    <mergeCell ref="D34:I34"/>
    <mergeCell ref="D35:I35"/>
    <mergeCell ref="D36:I36"/>
    <mergeCell ref="D37:I37"/>
    <mergeCell ref="A40:B4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workbookViewId="0">
      <selection activeCell="C35" sqref="C35"/>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4" bestFit="1" customWidth="1"/>
    <col min="7" max="7" width="14" customWidth="1"/>
    <col min="8" max="8" width="24.75" bestFit="1" customWidth="1"/>
    <col min="9" max="9" width="18.25" customWidth="1"/>
    <col min="10" max="10" width="37.25" customWidth="1"/>
    <col min="11" max="11" width="17" bestFit="1" customWidth="1"/>
    <col min="12" max="12" width="20.375" bestFit="1" customWidth="1"/>
  </cols>
  <sheetData>
    <row r="1" spans="1:6" ht="39" customHeight="1" x14ac:dyDescent="0.2">
      <c r="A1" s="86" t="s">
        <v>56</v>
      </c>
      <c r="B1" s="86"/>
      <c r="C1" s="86"/>
      <c r="D1" s="86"/>
    </row>
    <row r="2" spans="1:6" ht="39" customHeight="1" x14ac:dyDescent="0.2">
      <c r="A2" s="11" t="s">
        <v>57</v>
      </c>
      <c r="B2" s="87" t="s">
        <v>58</v>
      </c>
      <c r="C2" s="87"/>
      <c r="D2" s="87"/>
    </row>
    <row r="3" spans="1:6" s="1" customFormat="1" ht="30.6" x14ac:dyDescent="0.2">
      <c r="A3" s="6" t="s">
        <v>59</v>
      </c>
      <c r="B3" s="6" t="s">
        <v>60</v>
      </c>
      <c r="C3" s="6" t="s">
        <v>61</v>
      </c>
      <c r="D3" s="3" t="s">
        <v>62</v>
      </c>
      <c r="E3" s="2"/>
    </row>
    <row r="4" spans="1:6" x14ac:dyDescent="0.2">
      <c r="A4" s="4">
        <v>24</v>
      </c>
      <c r="B4" s="4">
        <v>1</v>
      </c>
      <c r="C4" s="4">
        <v>42</v>
      </c>
      <c r="D4" s="5">
        <f>A4*B4*C4</f>
        <v>1008</v>
      </c>
      <c r="E4" t="s">
        <v>63</v>
      </c>
    </row>
    <row r="8" spans="1:6" ht="30.6" x14ac:dyDescent="0.2">
      <c r="A8" s="2"/>
      <c r="B8" s="6" t="s">
        <v>64</v>
      </c>
      <c r="C8" s="6" t="s">
        <v>65</v>
      </c>
      <c r="D8" s="3" t="s">
        <v>66</v>
      </c>
    </row>
    <row r="9" spans="1:6" x14ac:dyDescent="0.2">
      <c r="B9" s="4">
        <v>12</v>
      </c>
      <c r="C9" s="4">
        <v>90</v>
      </c>
      <c r="D9" s="5">
        <f>B9*C9</f>
        <v>1080</v>
      </c>
      <c r="E9" t="s">
        <v>67</v>
      </c>
    </row>
    <row r="12" spans="1:6" ht="20.399999999999999" x14ac:dyDescent="0.2">
      <c r="C12" s="3" t="s">
        <v>68</v>
      </c>
      <c r="D12" s="5">
        <f>D4+D9</f>
        <v>2088</v>
      </c>
      <c r="E12" t="s">
        <v>69</v>
      </c>
      <c r="F12" s="10" t="s">
        <v>70</v>
      </c>
    </row>
    <row r="15" spans="1:6" ht="20.399999999999999" x14ac:dyDescent="0.2">
      <c r="C15" s="6" t="s">
        <v>71</v>
      </c>
      <c r="D15" s="4">
        <v>2000</v>
      </c>
      <c r="E15" t="s">
        <v>72</v>
      </c>
    </row>
    <row r="18" spans="1:9" ht="20.399999999999999" x14ac:dyDescent="0.2">
      <c r="C18" s="3" t="s">
        <v>73</v>
      </c>
      <c r="D18" s="5">
        <f>(1.5*D12)-D15</f>
        <v>1132</v>
      </c>
      <c r="E18" t="s">
        <v>74</v>
      </c>
      <c r="F18" s="10" t="s">
        <v>75</v>
      </c>
    </row>
    <row r="21" spans="1:9" ht="30.6" x14ac:dyDescent="0.2">
      <c r="C21" s="9" t="s">
        <v>76</v>
      </c>
      <c r="D21" s="5">
        <f>(D12/100)*6</f>
        <v>125.28</v>
      </c>
      <c r="E21" t="s">
        <v>77</v>
      </c>
      <c r="F21" s="10" t="s">
        <v>78</v>
      </c>
    </row>
    <row r="23" spans="1:9" ht="30.6" x14ac:dyDescent="0.2">
      <c r="C23" s="9" t="s">
        <v>79</v>
      </c>
      <c r="D23" s="5">
        <f>((D12/100)*6)*1.5</f>
        <v>187.92000000000002</v>
      </c>
      <c r="E23" t="s">
        <v>80</v>
      </c>
      <c r="F23" s="10"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7">
    <mergeCell ref="D30:I30"/>
    <mergeCell ref="D31:I31"/>
    <mergeCell ref="D32:I32"/>
    <mergeCell ref="D33:I33"/>
    <mergeCell ref="D29:I29"/>
    <mergeCell ref="A1:D1"/>
    <mergeCell ref="B2:D2"/>
    <mergeCell ref="D26:I26"/>
    <mergeCell ref="D27:I27"/>
    <mergeCell ref="D28:I28"/>
    <mergeCell ref="D25:I25"/>
    <mergeCell ref="D34:I34"/>
    <mergeCell ref="D35:I35"/>
    <mergeCell ref="A41:H42"/>
    <mergeCell ref="A40:B40"/>
    <mergeCell ref="D36:I36"/>
    <mergeCell ref="D37:I37"/>
  </mergeCells>
  <phoneticPr fontId="5"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7431D-5285-4DD7-8F95-FE23F8C05883}">
  <dimension ref="A1:L42"/>
  <sheetViews>
    <sheetView workbookViewId="0">
      <selection activeCell="H15" sqref="H15"/>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9.625" bestFit="1" customWidth="1"/>
    <col min="12" max="12" width="17" bestFit="1" customWidth="1"/>
    <col min="13" max="13" width="20.375" bestFit="1" customWidth="1"/>
  </cols>
  <sheetData>
    <row r="1" spans="1:12" ht="39" customHeight="1" x14ac:dyDescent="0.2">
      <c r="A1" s="86" t="s">
        <v>56</v>
      </c>
      <c r="B1" s="86"/>
      <c r="C1" s="86"/>
      <c r="D1" s="86"/>
    </row>
    <row r="2" spans="1:12" ht="39" customHeight="1" x14ac:dyDescent="0.2">
      <c r="A2" s="11" t="s">
        <v>57</v>
      </c>
      <c r="B2" s="92" t="s">
        <v>97</v>
      </c>
      <c r="C2" s="92"/>
      <c r="D2" s="92"/>
    </row>
    <row r="3" spans="1:12" s="1" customFormat="1" ht="30.6" x14ac:dyDescent="0.2">
      <c r="A3" s="6" t="s">
        <v>59</v>
      </c>
      <c r="B3" s="6" t="s">
        <v>60</v>
      </c>
      <c r="C3" s="6" t="s">
        <v>98</v>
      </c>
      <c r="D3" s="3" t="s">
        <v>62</v>
      </c>
      <c r="E3" s="2"/>
    </row>
    <row r="4" spans="1:12" x14ac:dyDescent="0.2">
      <c r="A4" s="4">
        <v>23</v>
      </c>
      <c r="B4" s="4">
        <v>1</v>
      </c>
      <c r="C4" s="4">
        <v>66</v>
      </c>
      <c r="D4" s="5">
        <f>A4*B4*C4</f>
        <v>1518</v>
      </c>
      <c r="E4" t="s">
        <v>63</v>
      </c>
    </row>
    <row r="8" spans="1:12" ht="30.6" x14ac:dyDescent="0.2">
      <c r="A8" s="2"/>
      <c r="B8" s="6" t="s">
        <v>64</v>
      </c>
      <c r="C8" s="6" t="s">
        <v>99</v>
      </c>
      <c r="D8" s="3" t="s">
        <v>66</v>
      </c>
      <c r="F8" s="93" t="s">
        <v>100</v>
      </c>
      <c r="G8" s="93"/>
      <c r="H8" s="93"/>
      <c r="I8" s="93"/>
      <c r="K8" s="91"/>
      <c r="L8" s="91"/>
    </row>
    <row r="9" spans="1:12" x14ac:dyDescent="0.2">
      <c r="A9" s="12"/>
      <c r="B9" s="4">
        <v>6</v>
      </c>
      <c r="C9" s="4">
        <v>195</v>
      </c>
      <c r="D9" s="5">
        <f>B9*C9</f>
        <v>1170</v>
      </c>
      <c r="E9" t="s">
        <v>67</v>
      </c>
      <c r="F9" s="13"/>
    </row>
    <row r="10" spans="1:12" x14ac:dyDescent="0.2">
      <c r="F10" s="13"/>
    </row>
    <row r="11" spans="1:12" x14ac:dyDescent="0.2">
      <c r="F11" s="13"/>
    </row>
    <row r="12" spans="1:12" ht="20.399999999999999" x14ac:dyDescent="0.2">
      <c r="C12" s="3" t="s">
        <v>68</v>
      </c>
      <c r="D12" s="5">
        <f>D4+D9</f>
        <v>2688</v>
      </c>
      <c r="E12" t="s">
        <v>69</v>
      </c>
      <c r="F12" s="14" t="s">
        <v>70</v>
      </c>
    </row>
    <row r="13" spans="1:12" x14ac:dyDescent="0.2">
      <c r="F13" s="13"/>
    </row>
    <row r="14" spans="1:12" x14ac:dyDescent="0.2">
      <c r="F14" s="13"/>
    </row>
    <row r="15" spans="1:12" ht="20.399999999999999" x14ac:dyDescent="0.2">
      <c r="C15" s="6" t="s">
        <v>71</v>
      </c>
      <c r="D15" s="4">
        <v>2700</v>
      </c>
      <c r="E15" t="s">
        <v>72</v>
      </c>
      <c r="F15" s="13"/>
    </row>
    <row r="16" spans="1:12" x14ac:dyDescent="0.2">
      <c r="F16" s="13"/>
    </row>
    <row r="17" spans="1:9" x14ac:dyDescent="0.2">
      <c r="F17" s="13"/>
    </row>
    <row r="18" spans="1:9" ht="20.399999999999999" x14ac:dyDescent="0.2">
      <c r="C18" s="3" t="s">
        <v>73</v>
      </c>
      <c r="D18" s="5">
        <f>(1.5*D12)-D15</f>
        <v>1332</v>
      </c>
      <c r="E18" t="s">
        <v>74</v>
      </c>
      <c r="F18" s="14" t="s">
        <v>75</v>
      </c>
    </row>
    <row r="19" spans="1:9" x14ac:dyDescent="0.2">
      <c r="F19" s="13"/>
    </row>
    <row r="20" spans="1:9" x14ac:dyDescent="0.2">
      <c r="F20" s="13"/>
    </row>
    <row r="21" spans="1:9" ht="30.6" x14ac:dyDescent="0.2">
      <c r="C21" s="9" t="s">
        <v>76</v>
      </c>
      <c r="D21" s="5">
        <f>(D12/100)*6</f>
        <v>161.28</v>
      </c>
      <c r="E21" t="s">
        <v>77</v>
      </c>
      <c r="F21" s="14" t="s">
        <v>78</v>
      </c>
    </row>
    <row r="22" spans="1:9" x14ac:dyDescent="0.2">
      <c r="F22" s="13"/>
    </row>
    <row r="23" spans="1:9" ht="30.6" x14ac:dyDescent="0.2">
      <c r="C23" s="9" t="s">
        <v>79</v>
      </c>
      <c r="D23" s="5">
        <f>((D12/100)*6)*1.5</f>
        <v>241.92000000000002</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9">
    <mergeCell ref="K8:L8"/>
    <mergeCell ref="A1:D1"/>
    <mergeCell ref="B2:D2"/>
    <mergeCell ref="F8:I8"/>
    <mergeCell ref="D25:I25"/>
    <mergeCell ref="D26:I26"/>
    <mergeCell ref="D27:I27"/>
    <mergeCell ref="A41:H42"/>
    <mergeCell ref="A40:B40"/>
    <mergeCell ref="D33:I33"/>
    <mergeCell ref="D34:I34"/>
    <mergeCell ref="D28:I28"/>
    <mergeCell ref="D29:I29"/>
    <mergeCell ref="D35:I35"/>
    <mergeCell ref="D36:I36"/>
    <mergeCell ref="D37:I37"/>
    <mergeCell ref="D30:I30"/>
    <mergeCell ref="D31:I31"/>
    <mergeCell ref="D32:I3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967D2-D0F5-4632-A00B-0E6164CBB2D0}">
  <dimension ref="A1:I42"/>
  <sheetViews>
    <sheetView tabSelected="1" workbookViewId="0">
      <selection activeCell="J13" sqref="J13"/>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158</v>
      </c>
      <c r="C2" s="87"/>
      <c r="D2" s="87"/>
    </row>
    <row r="3" spans="1:9" s="1" customFormat="1" ht="30.6" x14ac:dyDescent="0.2">
      <c r="A3" s="6" t="s">
        <v>59</v>
      </c>
      <c r="B3" s="6" t="s">
        <v>60</v>
      </c>
      <c r="C3" s="6" t="s">
        <v>98</v>
      </c>
      <c r="D3" s="3" t="s">
        <v>62</v>
      </c>
      <c r="E3" s="2"/>
    </row>
    <row r="4" spans="1:9" x14ac:dyDescent="0.2">
      <c r="A4" s="4">
        <v>24</v>
      </c>
      <c r="B4" s="4">
        <v>1</v>
      </c>
      <c r="C4" s="4">
        <v>75</v>
      </c>
      <c r="D4" s="5">
        <f>A4*B4*C4</f>
        <v>1800</v>
      </c>
      <c r="E4" t="s">
        <v>63</v>
      </c>
    </row>
    <row r="8" spans="1:9" ht="30.6" x14ac:dyDescent="0.2">
      <c r="A8" s="2"/>
      <c r="B8" s="6" t="s">
        <v>64</v>
      </c>
      <c r="C8" s="6" t="s">
        <v>99</v>
      </c>
      <c r="D8" s="3" t="s">
        <v>66</v>
      </c>
      <c r="F8" s="93" t="s">
        <v>100</v>
      </c>
      <c r="G8" s="93"/>
      <c r="H8" s="93"/>
      <c r="I8" s="93"/>
    </row>
    <row r="9" spans="1:9" x14ac:dyDescent="0.2">
      <c r="A9" s="12"/>
      <c r="B9" s="4">
        <v>12</v>
      </c>
      <c r="C9" s="4">
        <v>140</v>
      </c>
      <c r="D9" s="5">
        <f>B9*C9</f>
        <v>1680</v>
      </c>
      <c r="E9" t="s">
        <v>67</v>
      </c>
      <c r="F9" s="13"/>
    </row>
    <row r="10" spans="1:9" x14ac:dyDescent="0.2">
      <c r="F10" s="13"/>
    </row>
    <row r="11" spans="1:9" x14ac:dyDescent="0.2">
      <c r="F11" s="13"/>
    </row>
    <row r="12" spans="1:9" ht="20.399999999999999" x14ac:dyDescent="0.2">
      <c r="C12" s="3" t="s">
        <v>68</v>
      </c>
      <c r="D12" s="5">
        <f>D4+D9</f>
        <v>3480</v>
      </c>
      <c r="E12" t="s">
        <v>69</v>
      </c>
      <c r="F12" s="14" t="s">
        <v>70</v>
      </c>
    </row>
    <row r="13" spans="1:9" x14ac:dyDescent="0.2">
      <c r="F13" s="13"/>
    </row>
    <row r="14" spans="1:9" x14ac:dyDescent="0.2">
      <c r="F14" s="13"/>
    </row>
    <row r="15" spans="1:9" ht="20.399999999999999" x14ac:dyDescent="0.2">
      <c r="C15" s="6" t="s">
        <v>71</v>
      </c>
      <c r="D15" s="4">
        <v>1650</v>
      </c>
      <c r="E15" t="s">
        <v>72</v>
      </c>
      <c r="F15" s="13"/>
    </row>
    <row r="16" spans="1:9" x14ac:dyDescent="0.2">
      <c r="F16" s="13"/>
    </row>
    <row r="17" spans="1:9" x14ac:dyDescent="0.2">
      <c r="F17" s="13"/>
    </row>
    <row r="18" spans="1:9" ht="20.399999999999999" x14ac:dyDescent="0.2">
      <c r="C18" s="3" t="s">
        <v>73</v>
      </c>
      <c r="D18" s="5">
        <v>2000</v>
      </c>
      <c r="E18" t="s">
        <v>74</v>
      </c>
      <c r="F18" s="14" t="s">
        <v>75</v>
      </c>
    </row>
    <row r="19" spans="1:9" x14ac:dyDescent="0.2">
      <c r="F19" s="13"/>
    </row>
    <row r="20" spans="1:9" x14ac:dyDescent="0.2">
      <c r="F20" s="13"/>
    </row>
    <row r="21" spans="1:9" ht="30.6" x14ac:dyDescent="0.2">
      <c r="C21" s="9" t="s">
        <v>76</v>
      </c>
      <c r="D21" s="5">
        <f>(D12/100)*6</f>
        <v>208.79999999999998</v>
      </c>
      <c r="E21" t="s">
        <v>77</v>
      </c>
      <c r="F21" s="14" t="s">
        <v>78</v>
      </c>
    </row>
    <row r="22" spans="1:9" x14ac:dyDescent="0.2">
      <c r="F22" s="13"/>
    </row>
    <row r="23" spans="1:9" ht="30.6" x14ac:dyDescent="0.2">
      <c r="C23" s="9" t="s">
        <v>79</v>
      </c>
      <c r="D23" s="5">
        <f>((D12/100)*6)*1.5</f>
        <v>313.2</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D27:I27"/>
    <mergeCell ref="A1:D1"/>
    <mergeCell ref="B2:D2"/>
    <mergeCell ref="F8:I8"/>
    <mergeCell ref="D25:I25"/>
    <mergeCell ref="D26:I26"/>
    <mergeCell ref="A41:H42"/>
    <mergeCell ref="D28:I28"/>
    <mergeCell ref="D29:I29"/>
    <mergeCell ref="D30:I30"/>
    <mergeCell ref="D31:I31"/>
    <mergeCell ref="D32:I32"/>
    <mergeCell ref="D33:I33"/>
    <mergeCell ref="D34:I34"/>
    <mergeCell ref="D35:I35"/>
    <mergeCell ref="D36:I36"/>
    <mergeCell ref="D37:I37"/>
    <mergeCell ref="A40:B40"/>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67FE7-76B0-48A5-95C6-D8715F23A8E1}">
  <dimension ref="A1:I42"/>
  <sheetViews>
    <sheetView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26</v>
      </c>
      <c r="C2" s="87"/>
      <c r="D2" s="87"/>
    </row>
    <row r="3" spans="1:9" s="1" customFormat="1" ht="30.6" x14ac:dyDescent="0.2">
      <c r="A3" s="6" t="s">
        <v>59</v>
      </c>
      <c r="B3" s="6" t="s">
        <v>60</v>
      </c>
      <c r="C3" s="6" t="s">
        <v>98</v>
      </c>
      <c r="D3" s="3" t="s">
        <v>62</v>
      </c>
      <c r="E3" s="2"/>
    </row>
    <row r="4" spans="1:9" x14ac:dyDescent="0.2">
      <c r="A4" s="4">
        <v>25</v>
      </c>
      <c r="B4" s="4">
        <v>1</v>
      </c>
      <c r="C4" s="4">
        <v>10</v>
      </c>
      <c r="D4" s="5">
        <f>A4*B4*C4</f>
        <v>250</v>
      </c>
      <c r="E4" t="s">
        <v>63</v>
      </c>
    </row>
    <row r="8" spans="1:9" ht="30.6" x14ac:dyDescent="0.2">
      <c r="A8" s="2"/>
      <c r="B8" s="6" t="s">
        <v>64</v>
      </c>
      <c r="C8" s="6" t="s">
        <v>99</v>
      </c>
      <c r="D8" s="3" t="s">
        <v>66</v>
      </c>
      <c r="F8" s="93" t="s">
        <v>100</v>
      </c>
      <c r="G8" s="93"/>
      <c r="H8" s="93"/>
      <c r="I8" s="93"/>
    </row>
    <row r="9" spans="1:9" x14ac:dyDescent="0.2">
      <c r="A9" s="12"/>
      <c r="B9" s="4">
        <v>7</v>
      </c>
      <c r="C9" s="4">
        <v>20</v>
      </c>
      <c r="D9" s="5">
        <f>B9*C9</f>
        <v>140</v>
      </c>
      <c r="E9" t="s">
        <v>67</v>
      </c>
      <c r="F9" s="13"/>
    </row>
    <row r="10" spans="1:9" x14ac:dyDescent="0.2">
      <c r="F10" s="13"/>
    </row>
    <row r="11" spans="1:9" x14ac:dyDescent="0.2">
      <c r="F11" s="13"/>
    </row>
    <row r="12" spans="1:9" ht="20.399999999999999" x14ac:dyDescent="0.2">
      <c r="C12" s="3" t="s">
        <v>68</v>
      </c>
      <c r="D12" s="5">
        <f>D4+D9</f>
        <v>390</v>
      </c>
      <c r="E12" t="s">
        <v>69</v>
      </c>
      <c r="F12" s="14" t="s">
        <v>70</v>
      </c>
    </row>
    <row r="13" spans="1:9" x14ac:dyDescent="0.2">
      <c r="F13" s="13"/>
    </row>
    <row r="14" spans="1:9" x14ac:dyDescent="0.2">
      <c r="F14" s="13"/>
    </row>
    <row r="15" spans="1:9" ht="20.399999999999999" x14ac:dyDescent="0.2">
      <c r="C15" s="6" t="s">
        <v>71</v>
      </c>
      <c r="D15" s="4">
        <v>150</v>
      </c>
      <c r="E15" t="s">
        <v>72</v>
      </c>
      <c r="F15" s="13"/>
    </row>
    <row r="16" spans="1:9" x14ac:dyDescent="0.2">
      <c r="F16" s="13"/>
    </row>
    <row r="17" spans="1:9" x14ac:dyDescent="0.2">
      <c r="F17" s="13"/>
    </row>
    <row r="18" spans="1:9" ht="20.399999999999999" x14ac:dyDescent="0.2">
      <c r="C18" s="3" t="s">
        <v>73</v>
      </c>
      <c r="D18" s="5">
        <f>(1.5*D12)-D15</f>
        <v>435</v>
      </c>
      <c r="E18" t="s">
        <v>74</v>
      </c>
      <c r="F18" s="14" t="s">
        <v>75</v>
      </c>
    </row>
    <row r="19" spans="1:9" x14ac:dyDescent="0.2">
      <c r="F19" s="13"/>
    </row>
    <row r="20" spans="1:9" x14ac:dyDescent="0.2">
      <c r="F20" s="13"/>
    </row>
    <row r="21" spans="1:9" ht="30.6" x14ac:dyDescent="0.2">
      <c r="C21" s="9" t="s">
        <v>76</v>
      </c>
      <c r="D21" s="5">
        <f>(D12/100)*6</f>
        <v>23.4</v>
      </c>
      <c r="E21" t="s">
        <v>77</v>
      </c>
      <c r="F21" s="14" t="s">
        <v>78</v>
      </c>
    </row>
    <row r="22" spans="1:9" x14ac:dyDescent="0.2">
      <c r="F22" s="13"/>
    </row>
    <row r="23" spans="1:9" ht="30.6" x14ac:dyDescent="0.2">
      <c r="C23" s="9" t="s">
        <v>79</v>
      </c>
      <c r="D23" s="5">
        <f>((D12/100)*6)*1.5</f>
        <v>35.099999999999994</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A41:H42"/>
    <mergeCell ref="D28:I28"/>
    <mergeCell ref="D29:I29"/>
    <mergeCell ref="D33:I33"/>
    <mergeCell ref="D34:I34"/>
    <mergeCell ref="A40:B40"/>
    <mergeCell ref="D35:I35"/>
    <mergeCell ref="D36:I36"/>
    <mergeCell ref="D37:I37"/>
    <mergeCell ref="D30:I30"/>
    <mergeCell ref="D31:I31"/>
    <mergeCell ref="D32:I32"/>
    <mergeCell ref="D27:I27"/>
    <mergeCell ref="A1:D1"/>
    <mergeCell ref="B2:D2"/>
    <mergeCell ref="F8:I8"/>
    <mergeCell ref="D25:I25"/>
    <mergeCell ref="D26:I2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7AE4F-1E27-4624-B387-9C16EB0FD868}">
  <dimension ref="A1:I42"/>
  <sheetViews>
    <sheetView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28</v>
      </c>
      <c r="C2" s="87"/>
      <c r="D2" s="87"/>
    </row>
    <row r="3" spans="1:9" s="1" customFormat="1" ht="30.6" x14ac:dyDescent="0.2">
      <c r="A3" s="6" t="s">
        <v>101</v>
      </c>
      <c r="B3" s="6" t="s">
        <v>60</v>
      </c>
      <c r="C3" s="6" t="s">
        <v>98</v>
      </c>
      <c r="D3" s="3" t="s">
        <v>62</v>
      </c>
      <c r="E3" s="2"/>
    </row>
    <row r="4" spans="1:9" x14ac:dyDescent="0.2">
      <c r="A4" s="4">
        <v>24</v>
      </c>
      <c r="B4" s="4">
        <v>1</v>
      </c>
      <c r="C4" s="4">
        <v>7</v>
      </c>
      <c r="D4" s="5">
        <f>A4*B4*C4</f>
        <v>168</v>
      </c>
      <c r="E4" t="s">
        <v>63</v>
      </c>
    </row>
    <row r="8" spans="1:9" ht="30.6" x14ac:dyDescent="0.2">
      <c r="A8" s="2"/>
      <c r="B8" s="6" t="s">
        <v>64</v>
      </c>
      <c r="C8" s="6" t="s">
        <v>99</v>
      </c>
      <c r="D8" s="3" t="s">
        <v>66</v>
      </c>
      <c r="F8" s="93" t="s">
        <v>100</v>
      </c>
      <c r="G8" s="93"/>
      <c r="H8" s="93"/>
      <c r="I8" s="93"/>
    </row>
    <row r="9" spans="1:9" x14ac:dyDescent="0.2">
      <c r="A9" s="12"/>
      <c r="B9" s="4">
        <v>12</v>
      </c>
      <c r="C9" s="4">
        <v>14</v>
      </c>
      <c r="D9" s="5">
        <f>B9*C9</f>
        <v>168</v>
      </c>
      <c r="E9" t="s">
        <v>67</v>
      </c>
      <c r="F9" s="13"/>
    </row>
    <row r="10" spans="1:9" x14ac:dyDescent="0.2">
      <c r="F10" s="13"/>
    </row>
    <row r="11" spans="1:9" x14ac:dyDescent="0.2">
      <c r="F11" s="13"/>
    </row>
    <row r="12" spans="1:9" ht="20.399999999999999" x14ac:dyDescent="0.2">
      <c r="C12" s="3" t="s">
        <v>68</v>
      </c>
      <c r="D12" s="5">
        <f>D4+D9</f>
        <v>336</v>
      </c>
      <c r="E12" t="s">
        <v>69</v>
      </c>
      <c r="F12" s="14" t="s">
        <v>70</v>
      </c>
    </row>
    <row r="13" spans="1:9" x14ac:dyDescent="0.2">
      <c r="F13" s="13"/>
    </row>
    <row r="14" spans="1:9" x14ac:dyDescent="0.2">
      <c r="F14" s="13"/>
    </row>
    <row r="15" spans="1:9" ht="20.399999999999999" x14ac:dyDescent="0.2">
      <c r="C15" s="6" t="s">
        <v>71</v>
      </c>
      <c r="D15" s="4">
        <v>400</v>
      </c>
      <c r="E15" t="s">
        <v>72</v>
      </c>
      <c r="F15" s="13"/>
    </row>
    <row r="16" spans="1:9" x14ac:dyDescent="0.2">
      <c r="F16" s="13"/>
    </row>
    <row r="17" spans="1:9" x14ac:dyDescent="0.2">
      <c r="F17" s="13"/>
    </row>
    <row r="18" spans="1:9" ht="20.399999999999999" x14ac:dyDescent="0.2">
      <c r="C18" s="3" t="s">
        <v>73</v>
      </c>
      <c r="D18" s="5">
        <f>(1.5*D12)-D15</f>
        <v>104</v>
      </c>
      <c r="E18" t="s">
        <v>74</v>
      </c>
      <c r="F18" s="14" t="s">
        <v>75</v>
      </c>
    </row>
    <row r="19" spans="1:9" x14ac:dyDescent="0.2">
      <c r="F19" s="13"/>
    </row>
    <row r="20" spans="1:9" x14ac:dyDescent="0.2">
      <c r="F20" s="13"/>
    </row>
    <row r="21" spans="1:9" ht="30.6" x14ac:dyDescent="0.2">
      <c r="C21" s="9" t="s">
        <v>76</v>
      </c>
      <c r="D21" s="5">
        <f>(D12/100)*6</f>
        <v>20.16</v>
      </c>
      <c r="E21" t="s">
        <v>77</v>
      </c>
      <c r="F21" s="14" t="s">
        <v>78</v>
      </c>
    </row>
    <row r="22" spans="1:9" x14ac:dyDescent="0.2">
      <c r="F22" s="13"/>
    </row>
    <row r="23" spans="1:9" ht="30.6" x14ac:dyDescent="0.2">
      <c r="C23" s="9" t="s">
        <v>79</v>
      </c>
      <c r="D23" s="5">
        <f>((D12/100)*6)*1.5</f>
        <v>30.240000000000002</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A41:H42"/>
    <mergeCell ref="D28:I28"/>
    <mergeCell ref="D29:I29"/>
    <mergeCell ref="D35:I35"/>
    <mergeCell ref="D36:I36"/>
    <mergeCell ref="A40:B40"/>
    <mergeCell ref="D37:I37"/>
    <mergeCell ref="D30:I30"/>
    <mergeCell ref="D31:I31"/>
    <mergeCell ref="D32:I32"/>
    <mergeCell ref="D33:I33"/>
    <mergeCell ref="D34:I34"/>
    <mergeCell ref="D27:I27"/>
    <mergeCell ref="A1:D1"/>
    <mergeCell ref="B2:D2"/>
    <mergeCell ref="F8:I8"/>
    <mergeCell ref="D25:I25"/>
    <mergeCell ref="D26:I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92BA-4A3B-4CC3-9AF6-E227639F3543}">
  <dimension ref="A1:I42"/>
  <sheetViews>
    <sheetView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36</v>
      </c>
      <c r="C2" s="87"/>
      <c r="D2" s="87"/>
    </row>
    <row r="3" spans="1:9" s="1" customFormat="1" ht="30.6" x14ac:dyDescent="0.2">
      <c r="A3" s="6" t="s">
        <v>59</v>
      </c>
      <c r="B3" s="6" t="s">
        <v>60</v>
      </c>
      <c r="C3" s="6" t="s">
        <v>98</v>
      </c>
      <c r="D3" s="3" t="s">
        <v>62</v>
      </c>
      <c r="E3" s="2"/>
    </row>
    <row r="4" spans="1:9" x14ac:dyDescent="0.2">
      <c r="A4" s="4">
        <v>20</v>
      </c>
      <c r="B4" s="4">
        <v>1</v>
      </c>
      <c r="C4" s="4">
        <v>30</v>
      </c>
      <c r="D4" s="5">
        <f>A4*B4*C4</f>
        <v>600</v>
      </c>
      <c r="E4" t="s">
        <v>63</v>
      </c>
    </row>
    <row r="8" spans="1:9" ht="30.6" x14ac:dyDescent="0.2">
      <c r="A8" s="2"/>
      <c r="B8" s="6" t="s">
        <v>64</v>
      </c>
      <c r="C8" s="6" t="s">
        <v>99</v>
      </c>
      <c r="D8" s="3" t="s">
        <v>66</v>
      </c>
      <c r="F8" s="93" t="s">
        <v>100</v>
      </c>
      <c r="G8" s="93"/>
      <c r="H8" s="93"/>
      <c r="I8" s="93"/>
    </row>
    <row r="9" spans="1:9" x14ac:dyDescent="0.2">
      <c r="A9" s="12"/>
      <c r="B9" s="4">
        <v>1</v>
      </c>
      <c r="C9" s="4"/>
      <c r="D9" s="5">
        <f>B9*C9</f>
        <v>0</v>
      </c>
      <c r="E9" t="s">
        <v>67</v>
      </c>
      <c r="F9" s="13"/>
    </row>
    <row r="10" spans="1:9" x14ac:dyDescent="0.2">
      <c r="F10" s="13"/>
    </row>
    <row r="11" spans="1:9" x14ac:dyDescent="0.2">
      <c r="F11" s="13"/>
    </row>
    <row r="12" spans="1:9" ht="20.399999999999999" x14ac:dyDescent="0.2">
      <c r="C12" s="3" t="s">
        <v>68</v>
      </c>
      <c r="D12" s="5">
        <f>D4+D9</f>
        <v>600</v>
      </c>
      <c r="E12" t="s">
        <v>69</v>
      </c>
      <c r="F12" s="14" t="s">
        <v>70</v>
      </c>
    </row>
    <row r="13" spans="1:9" x14ac:dyDescent="0.2">
      <c r="F13" s="13"/>
    </row>
    <row r="14" spans="1:9" x14ac:dyDescent="0.2">
      <c r="F14" s="13"/>
    </row>
    <row r="15" spans="1:9" ht="20.399999999999999" x14ac:dyDescent="0.2">
      <c r="C15" s="6" t="s">
        <v>71</v>
      </c>
      <c r="D15" s="4">
        <v>600</v>
      </c>
      <c r="E15" t="s">
        <v>72</v>
      </c>
      <c r="F15" s="13"/>
    </row>
    <row r="16" spans="1:9" x14ac:dyDescent="0.2">
      <c r="F16" s="13"/>
    </row>
    <row r="17" spans="1:9" x14ac:dyDescent="0.2">
      <c r="F17" s="13"/>
    </row>
    <row r="18" spans="1:9" ht="20.399999999999999" x14ac:dyDescent="0.2">
      <c r="C18" s="3" t="s">
        <v>73</v>
      </c>
      <c r="D18" s="5">
        <f>(1.5*D12)-D15</f>
        <v>300</v>
      </c>
      <c r="E18" t="s">
        <v>74</v>
      </c>
      <c r="F18" s="14" t="s">
        <v>75</v>
      </c>
    </row>
    <row r="19" spans="1:9" x14ac:dyDescent="0.2">
      <c r="F19" s="13"/>
    </row>
    <row r="20" spans="1:9" x14ac:dyDescent="0.2">
      <c r="F20" s="13"/>
    </row>
    <row r="21" spans="1:9" ht="30.6" x14ac:dyDescent="0.2">
      <c r="C21" s="9" t="s">
        <v>76</v>
      </c>
      <c r="D21" s="5">
        <f>(D12/100)*6</f>
        <v>36</v>
      </c>
      <c r="E21" t="s">
        <v>77</v>
      </c>
      <c r="F21" s="14" t="s">
        <v>78</v>
      </c>
    </row>
    <row r="22" spans="1:9" x14ac:dyDescent="0.2">
      <c r="F22" s="13"/>
    </row>
    <row r="23" spans="1:9" ht="30.6" x14ac:dyDescent="0.2">
      <c r="C23" s="9" t="s">
        <v>79</v>
      </c>
      <c r="D23" s="5">
        <f>((D12/100)*6)*1.5</f>
        <v>54</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D27:I27"/>
    <mergeCell ref="A1:D1"/>
    <mergeCell ref="B2:D2"/>
    <mergeCell ref="F8:I8"/>
    <mergeCell ref="D25:I25"/>
    <mergeCell ref="D26:I26"/>
    <mergeCell ref="A41:H42"/>
    <mergeCell ref="D28:I28"/>
    <mergeCell ref="D29:I29"/>
    <mergeCell ref="D30:I30"/>
    <mergeCell ref="D31:I31"/>
    <mergeCell ref="D32:I32"/>
    <mergeCell ref="D33:I33"/>
    <mergeCell ref="D34:I34"/>
    <mergeCell ref="D35:I35"/>
    <mergeCell ref="D36:I36"/>
    <mergeCell ref="D37:I37"/>
    <mergeCell ref="A40:B40"/>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34479-4C54-4560-A6CA-884A67A696F0}">
  <dimension ref="A1:I42"/>
  <sheetViews>
    <sheetView zoomScaleNormal="100"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30</v>
      </c>
      <c r="C2" s="87"/>
      <c r="D2" s="87"/>
    </row>
    <row r="3" spans="1:9" s="1" customFormat="1" ht="30.6" x14ac:dyDescent="0.2">
      <c r="A3" s="6" t="s">
        <v>59</v>
      </c>
      <c r="B3" s="6" t="s">
        <v>60</v>
      </c>
      <c r="C3" s="6" t="s">
        <v>98</v>
      </c>
      <c r="D3" s="3" t="s">
        <v>62</v>
      </c>
      <c r="E3" s="2"/>
    </row>
    <row r="4" spans="1:9" x14ac:dyDescent="0.2">
      <c r="A4" s="4">
        <v>22</v>
      </c>
      <c r="B4" s="4">
        <v>1</v>
      </c>
      <c r="C4" s="4">
        <v>15</v>
      </c>
      <c r="D4" s="5">
        <f>A4*B4*C4</f>
        <v>330</v>
      </c>
      <c r="E4" t="s">
        <v>63</v>
      </c>
    </row>
    <row r="8" spans="1:9" ht="30.6" x14ac:dyDescent="0.2">
      <c r="A8" s="2"/>
      <c r="B8" s="6" t="s">
        <v>64</v>
      </c>
      <c r="C8" s="6" t="s">
        <v>99</v>
      </c>
      <c r="D8" s="3" t="s">
        <v>66</v>
      </c>
      <c r="F8" s="93" t="s">
        <v>100</v>
      </c>
      <c r="G8" s="93"/>
      <c r="H8" s="93"/>
      <c r="I8" s="93"/>
    </row>
    <row r="9" spans="1:9" x14ac:dyDescent="0.2">
      <c r="A9" s="12"/>
      <c r="B9" s="4">
        <v>10</v>
      </c>
      <c r="C9" s="4">
        <v>20</v>
      </c>
      <c r="D9" s="5">
        <f>B9*C9</f>
        <v>200</v>
      </c>
      <c r="E9" t="s">
        <v>67</v>
      </c>
      <c r="F9" s="13"/>
    </row>
    <row r="10" spans="1:9" x14ac:dyDescent="0.2">
      <c r="F10" s="13"/>
    </row>
    <row r="11" spans="1:9" x14ac:dyDescent="0.2">
      <c r="F11" s="13"/>
    </row>
    <row r="12" spans="1:9" ht="20.399999999999999" x14ac:dyDescent="0.2">
      <c r="C12" s="3" t="s">
        <v>68</v>
      </c>
      <c r="D12" s="5">
        <f>D4+D9</f>
        <v>530</v>
      </c>
      <c r="E12" t="s">
        <v>69</v>
      </c>
      <c r="F12" s="14" t="s">
        <v>70</v>
      </c>
    </row>
    <row r="13" spans="1:9" x14ac:dyDescent="0.2">
      <c r="F13" s="13"/>
    </row>
    <row r="14" spans="1:9" x14ac:dyDescent="0.2">
      <c r="F14" s="13"/>
    </row>
    <row r="15" spans="1:9" ht="20.399999999999999" x14ac:dyDescent="0.2">
      <c r="C15" s="6" t="s">
        <v>71</v>
      </c>
      <c r="D15" s="4">
        <v>250</v>
      </c>
      <c r="E15" t="s">
        <v>72</v>
      </c>
      <c r="F15" s="13"/>
    </row>
    <row r="16" spans="1:9" x14ac:dyDescent="0.2">
      <c r="F16" s="13"/>
    </row>
    <row r="17" spans="1:9" x14ac:dyDescent="0.2">
      <c r="F17" s="13"/>
    </row>
    <row r="18" spans="1:9" ht="20.399999999999999" x14ac:dyDescent="0.2">
      <c r="C18" s="3" t="s">
        <v>73</v>
      </c>
      <c r="D18" s="5">
        <f>(1.5*D12)-D15</f>
        <v>545</v>
      </c>
      <c r="E18" t="s">
        <v>74</v>
      </c>
      <c r="F18" s="14" t="s">
        <v>75</v>
      </c>
    </row>
    <row r="19" spans="1:9" x14ac:dyDescent="0.2">
      <c r="F19" s="13"/>
    </row>
    <row r="20" spans="1:9" x14ac:dyDescent="0.2">
      <c r="F20" s="13"/>
    </row>
    <row r="21" spans="1:9" ht="30.6" x14ac:dyDescent="0.2">
      <c r="C21" s="9" t="s">
        <v>76</v>
      </c>
      <c r="D21" s="5">
        <f>(D12/100)*6</f>
        <v>31.799999999999997</v>
      </c>
      <c r="E21" t="s">
        <v>77</v>
      </c>
      <c r="F21" s="14" t="s">
        <v>78</v>
      </c>
    </row>
    <row r="22" spans="1:9" x14ac:dyDescent="0.2">
      <c r="F22" s="13"/>
    </row>
    <row r="23" spans="1:9" ht="30.6" x14ac:dyDescent="0.2">
      <c r="C23" s="9" t="s">
        <v>79</v>
      </c>
      <c r="D23" s="5">
        <f>((D12/100)*6)*1.5</f>
        <v>47.699999999999996</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A41:H42"/>
    <mergeCell ref="D28:I28"/>
    <mergeCell ref="D29:I29"/>
    <mergeCell ref="D33:I33"/>
    <mergeCell ref="D34:I34"/>
    <mergeCell ref="A40:B40"/>
    <mergeCell ref="D35:I35"/>
    <mergeCell ref="D36:I36"/>
    <mergeCell ref="D37:I37"/>
    <mergeCell ref="D30:I30"/>
    <mergeCell ref="D31:I31"/>
    <mergeCell ref="D32:I32"/>
    <mergeCell ref="D27:I27"/>
    <mergeCell ref="A1:D1"/>
    <mergeCell ref="B2:D2"/>
    <mergeCell ref="F8:I8"/>
    <mergeCell ref="D25:I25"/>
    <mergeCell ref="D26:I26"/>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48AA5-6594-4C3B-946A-DC9914D912B0}">
  <dimension ref="A1:I42"/>
  <sheetViews>
    <sheetView workbookViewId="0">
      <selection activeCell="G18" sqref="G18"/>
    </sheetView>
  </sheetViews>
  <sheetFormatPr defaultRowHeight="10.199999999999999" x14ac:dyDescent="0.2"/>
  <cols>
    <col min="1" max="1" width="31.75" customWidth="1"/>
    <col min="2" max="2" width="25.75" customWidth="1"/>
    <col min="3" max="3" width="35.625" customWidth="1"/>
    <col min="4" max="4" width="23.25" customWidth="1"/>
    <col min="5" max="5" width="4" bestFit="1" customWidth="1"/>
    <col min="6" max="6" width="13.75" customWidth="1"/>
    <col min="7" max="7" width="14" customWidth="1"/>
    <col min="8" max="8" width="24.75" bestFit="1" customWidth="1"/>
    <col min="9" max="9" width="31.75" customWidth="1"/>
    <col min="10" max="10" width="37.25" customWidth="1"/>
    <col min="11" max="11" width="17" bestFit="1" customWidth="1"/>
    <col min="12" max="12" width="20.375" bestFit="1" customWidth="1"/>
  </cols>
  <sheetData>
    <row r="1" spans="1:9" ht="39" customHeight="1" x14ac:dyDescent="0.2">
      <c r="A1" s="86" t="s">
        <v>56</v>
      </c>
      <c r="B1" s="86"/>
      <c r="C1" s="86"/>
      <c r="D1" s="86"/>
    </row>
    <row r="2" spans="1:9" ht="39" customHeight="1" x14ac:dyDescent="0.2">
      <c r="A2" s="11" t="s">
        <v>57</v>
      </c>
      <c r="B2" s="87" t="s">
        <v>32</v>
      </c>
      <c r="C2" s="87"/>
      <c r="D2" s="87"/>
    </row>
    <row r="3" spans="1:9" s="1" customFormat="1" ht="30.6" x14ac:dyDescent="0.2">
      <c r="A3" s="6" t="s">
        <v>59</v>
      </c>
      <c r="B3" s="6" t="s">
        <v>60</v>
      </c>
      <c r="C3" s="6" t="s">
        <v>98</v>
      </c>
      <c r="D3" s="3" t="s">
        <v>62</v>
      </c>
      <c r="E3" s="2"/>
    </row>
    <row r="4" spans="1:9" x14ac:dyDescent="0.2">
      <c r="A4" s="4">
        <v>25</v>
      </c>
      <c r="B4" s="4">
        <v>1</v>
      </c>
      <c r="C4" s="4">
        <v>11.5</v>
      </c>
      <c r="D4" s="5">
        <f>A4*B4*C4</f>
        <v>287.5</v>
      </c>
      <c r="E4" t="s">
        <v>63</v>
      </c>
    </row>
    <row r="8" spans="1:9" ht="31.5" customHeight="1" x14ac:dyDescent="0.2">
      <c r="A8" s="2"/>
      <c r="B8" s="6" t="s">
        <v>64</v>
      </c>
      <c r="C8" s="6" t="s">
        <v>99</v>
      </c>
      <c r="D8" s="3" t="s">
        <v>66</v>
      </c>
      <c r="F8" s="93" t="s">
        <v>100</v>
      </c>
      <c r="G8" s="93"/>
      <c r="H8" s="93"/>
      <c r="I8" s="93"/>
    </row>
    <row r="9" spans="1:9" x14ac:dyDescent="0.2">
      <c r="A9" s="12"/>
      <c r="B9" s="4">
        <v>3</v>
      </c>
      <c r="C9" s="4">
        <v>15.5</v>
      </c>
      <c r="D9" s="5">
        <f>B9*C9</f>
        <v>46.5</v>
      </c>
      <c r="E9" t="s">
        <v>67</v>
      </c>
      <c r="F9" s="13"/>
    </row>
    <row r="10" spans="1:9" x14ac:dyDescent="0.2">
      <c r="F10" s="13"/>
    </row>
    <row r="11" spans="1:9" x14ac:dyDescent="0.2">
      <c r="F11" s="13"/>
    </row>
    <row r="12" spans="1:9" ht="20.399999999999999" x14ac:dyDescent="0.2">
      <c r="C12" s="3" t="s">
        <v>68</v>
      </c>
      <c r="D12" s="5">
        <f>D4+D9</f>
        <v>334</v>
      </c>
      <c r="E12" t="s">
        <v>69</v>
      </c>
      <c r="F12" s="14" t="s">
        <v>70</v>
      </c>
    </row>
    <row r="13" spans="1:9" x14ac:dyDescent="0.2">
      <c r="F13" s="13"/>
    </row>
    <row r="14" spans="1:9" x14ac:dyDescent="0.2">
      <c r="F14" s="13"/>
    </row>
    <row r="15" spans="1:9" ht="20.399999999999999" x14ac:dyDescent="0.2">
      <c r="C15" s="6" t="s">
        <v>71</v>
      </c>
      <c r="D15" s="4">
        <v>600</v>
      </c>
      <c r="E15" t="s">
        <v>72</v>
      </c>
      <c r="F15" s="13"/>
    </row>
    <row r="16" spans="1:9" x14ac:dyDescent="0.2">
      <c r="F16" s="13"/>
    </row>
    <row r="17" spans="1:9" x14ac:dyDescent="0.2">
      <c r="F17" s="13"/>
    </row>
    <row r="18" spans="1:9" ht="30.6" x14ac:dyDescent="0.2">
      <c r="A18" s="52" t="s">
        <v>102</v>
      </c>
      <c r="B18" s="5">
        <v>60</v>
      </c>
      <c r="C18" s="3" t="s">
        <v>73</v>
      </c>
      <c r="D18" s="5">
        <f>(1.5*D12)-D15</f>
        <v>-99</v>
      </c>
      <c r="E18" t="s">
        <v>74</v>
      </c>
      <c r="F18" s="14" t="s">
        <v>75</v>
      </c>
    </row>
    <row r="19" spans="1:9" x14ac:dyDescent="0.2">
      <c r="F19" s="13"/>
    </row>
    <row r="20" spans="1:9" x14ac:dyDescent="0.2">
      <c r="F20" s="13"/>
    </row>
    <row r="21" spans="1:9" ht="30.6" x14ac:dyDescent="0.2">
      <c r="C21" s="9" t="s">
        <v>76</v>
      </c>
      <c r="D21" s="5">
        <f>(D12/100)*6</f>
        <v>20.04</v>
      </c>
      <c r="E21" t="s">
        <v>77</v>
      </c>
      <c r="F21" s="14" t="s">
        <v>78</v>
      </c>
    </row>
    <row r="22" spans="1:9" x14ac:dyDescent="0.2">
      <c r="F22" s="13"/>
    </row>
    <row r="23" spans="1:9" ht="30.6" x14ac:dyDescent="0.2">
      <c r="C23" s="9" t="s">
        <v>79</v>
      </c>
      <c r="D23" s="5">
        <f>((D12/100)*6)*1.5</f>
        <v>30.06</v>
      </c>
      <c r="E23" t="s">
        <v>80</v>
      </c>
      <c r="F23" s="14" t="s">
        <v>81</v>
      </c>
    </row>
    <row r="25" spans="1:9" x14ac:dyDescent="0.2">
      <c r="A25" s="56" t="s">
        <v>82</v>
      </c>
      <c r="B25" s="56" t="s">
        <v>83</v>
      </c>
      <c r="C25" s="56" t="s">
        <v>84</v>
      </c>
      <c r="D25" s="88" t="s">
        <v>85</v>
      </c>
      <c r="E25" s="89"/>
      <c r="F25" s="89"/>
      <c r="G25" s="89"/>
      <c r="H25" s="89"/>
      <c r="I25" s="90"/>
    </row>
    <row r="26" spans="1:9" x14ac:dyDescent="0.2">
      <c r="A26" s="57" t="s">
        <v>86</v>
      </c>
      <c r="B26" s="57">
        <v>30</v>
      </c>
      <c r="C26" s="57">
        <v>36</v>
      </c>
      <c r="D26" s="80"/>
      <c r="E26" s="81"/>
      <c r="F26" s="81"/>
      <c r="G26" s="81"/>
      <c r="H26" s="81"/>
      <c r="I26" s="82"/>
    </row>
    <row r="27" spans="1:9" x14ac:dyDescent="0.2">
      <c r="A27" s="57" t="s">
        <v>87</v>
      </c>
      <c r="B27" s="58">
        <v>16</v>
      </c>
      <c r="C27" s="57">
        <v>4</v>
      </c>
      <c r="D27" s="80"/>
      <c r="E27" s="81"/>
      <c r="F27" s="81"/>
      <c r="G27" s="81"/>
      <c r="H27" s="81"/>
      <c r="I27" s="82"/>
    </row>
    <row r="28" spans="1:9" x14ac:dyDescent="0.2">
      <c r="A28" s="57" t="s">
        <v>88</v>
      </c>
      <c r="B28" s="58">
        <v>36</v>
      </c>
      <c r="C28" s="57">
        <v>14</v>
      </c>
      <c r="D28" s="80"/>
      <c r="E28" s="81"/>
      <c r="F28" s="81"/>
      <c r="G28" s="81"/>
      <c r="H28" s="81"/>
      <c r="I28" s="82"/>
    </row>
    <row r="29" spans="1:9" x14ac:dyDescent="0.2">
      <c r="A29" s="57" t="s">
        <v>89</v>
      </c>
      <c r="B29" s="58">
        <v>23</v>
      </c>
      <c r="C29" s="57">
        <v>10</v>
      </c>
      <c r="D29" s="80"/>
      <c r="E29" s="81"/>
      <c r="F29" s="81"/>
      <c r="G29" s="81"/>
      <c r="H29" s="81"/>
      <c r="I29" s="82"/>
    </row>
    <row r="30" spans="1:9" x14ac:dyDescent="0.2">
      <c r="A30" s="57" t="s">
        <v>90</v>
      </c>
      <c r="B30" s="58">
        <v>32</v>
      </c>
      <c r="C30" s="57">
        <v>14</v>
      </c>
      <c r="D30" s="80"/>
      <c r="E30" s="81"/>
      <c r="F30" s="81"/>
      <c r="G30" s="81"/>
      <c r="H30" s="81"/>
      <c r="I30" s="82"/>
    </row>
    <row r="31" spans="1:9" x14ac:dyDescent="0.2">
      <c r="A31" s="57" t="s">
        <v>91</v>
      </c>
      <c r="B31" s="58">
        <v>31</v>
      </c>
      <c r="C31" s="57">
        <v>16</v>
      </c>
      <c r="D31" s="80"/>
      <c r="E31" s="81"/>
      <c r="F31" s="81"/>
      <c r="G31" s="81"/>
      <c r="H31" s="81"/>
      <c r="I31" s="82"/>
    </row>
    <row r="32" spans="1:9" x14ac:dyDescent="0.2">
      <c r="A32" s="57" t="s">
        <v>92</v>
      </c>
      <c r="B32" s="58">
        <v>17</v>
      </c>
      <c r="C32" s="57">
        <v>9</v>
      </c>
      <c r="D32" s="80"/>
      <c r="E32" s="81"/>
      <c r="F32" s="81"/>
      <c r="G32" s="81"/>
      <c r="H32" s="81"/>
      <c r="I32" s="82"/>
    </row>
    <row r="33" spans="1:9" x14ac:dyDescent="0.2">
      <c r="A33" s="57" t="s">
        <v>93</v>
      </c>
      <c r="B33" s="58">
        <v>12</v>
      </c>
      <c r="C33" s="57">
        <v>0</v>
      </c>
      <c r="D33" s="80"/>
      <c r="E33" s="81"/>
      <c r="F33" s="81"/>
      <c r="G33" s="81"/>
      <c r="H33" s="81"/>
      <c r="I33" s="82"/>
    </row>
    <row r="34" spans="1:9" x14ac:dyDescent="0.2">
      <c r="A34" s="57" t="s">
        <v>150</v>
      </c>
      <c r="B34" s="58">
        <v>26</v>
      </c>
      <c r="C34" s="57">
        <v>21</v>
      </c>
      <c r="D34" s="80"/>
      <c r="E34" s="81"/>
      <c r="F34" s="81"/>
      <c r="G34" s="81"/>
      <c r="H34" s="81"/>
      <c r="I34" s="82"/>
    </row>
    <row r="35" spans="1:9" x14ac:dyDescent="0.2">
      <c r="A35" s="57" t="s">
        <v>151</v>
      </c>
      <c r="B35" s="57">
        <v>22</v>
      </c>
      <c r="C35" s="57">
        <v>0</v>
      </c>
      <c r="D35" s="80"/>
      <c r="E35" s="81"/>
      <c r="F35" s="81"/>
      <c r="G35" s="81"/>
      <c r="H35" s="81"/>
      <c r="I35" s="82"/>
    </row>
    <row r="36" spans="1:9" x14ac:dyDescent="0.2">
      <c r="A36" s="57" t="s">
        <v>152</v>
      </c>
      <c r="B36" s="57">
        <v>20</v>
      </c>
      <c r="C36" s="57">
        <v>7</v>
      </c>
      <c r="D36" s="80"/>
      <c r="E36" s="81"/>
      <c r="F36" s="81"/>
      <c r="G36" s="81"/>
      <c r="H36" s="81"/>
      <c r="I36" s="82"/>
    </row>
    <row r="37" spans="1:9" x14ac:dyDescent="0.2">
      <c r="A37" s="57" t="s">
        <v>153</v>
      </c>
      <c r="B37" s="57">
        <v>18</v>
      </c>
      <c r="C37" s="57">
        <v>7</v>
      </c>
      <c r="D37" s="80"/>
      <c r="E37" s="81"/>
      <c r="F37" s="81"/>
      <c r="G37" s="81"/>
      <c r="H37" s="81"/>
      <c r="I37" s="82"/>
    </row>
    <row r="38" spans="1:9" x14ac:dyDescent="0.2">
      <c r="A38" s="59" t="s">
        <v>94</v>
      </c>
      <c r="B38" s="56">
        <v>24</v>
      </c>
      <c r="C38" s="56">
        <v>12</v>
      </c>
      <c r="D38" s="60"/>
      <c r="E38" s="60"/>
      <c r="F38" s="60"/>
      <c r="G38" s="60"/>
      <c r="H38" s="60"/>
      <c r="I38" s="60"/>
    </row>
    <row r="39" spans="1:9" x14ac:dyDescent="0.2">
      <c r="A39" s="8"/>
      <c r="B39" s="7"/>
      <c r="C39" s="7"/>
    </row>
    <row r="40" spans="1:9" x14ac:dyDescent="0.2">
      <c r="A40" s="85" t="s">
        <v>95</v>
      </c>
      <c r="B40" s="85"/>
    </row>
    <row r="41" spans="1:9" ht="10.5" customHeight="1" x14ac:dyDescent="0.2">
      <c r="A41" s="83" t="s">
        <v>96</v>
      </c>
      <c r="B41" s="84"/>
      <c r="C41" s="84"/>
      <c r="D41" s="84"/>
      <c r="E41" s="84"/>
      <c r="F41" s="84"/>
      <c r="G41" s="84"/>
      <c r="H41" s="84"/>
    </row>
    <row r="42" spans="1:9" x14ac:dyDescent="0.2">
      <c r="A42" s="84"/>
      <c r="B42" s="84"/>
      <c r="C42" s="84"/>
      <c r="D42" s="84"/>
      <c r="E42" s="84"/>
      <c r="F42" s="84"/>
      <c r="G42" s="84"/>
      <c r="H42" s="84"/>
    </row>
  </sheetData>
  <mergeCells count="18">
    <mergeCell ref="D27:I27"/>
    <mergeCell ref="A1:D1"/>
    <mergeCell ref="B2:D2"/>
    <mergeCell ref="F8:I8"/>
    <mergeCell ref="D25:I25"/>
    <mergeCell ref="D26:I26"/>
    <mergeCell ref="A41:H42"/>
    <mergeCell ref="D28:I28"/>
    <mergeCell ref="D29:I29"/>
    <mergeCell ref="D30:I30"/>
    <mergeCell ref="D31:I31"/>
    <mergeCell ref="D32:I32"/>
    <mergeCell ref="D33:I33"/>
    <mergeCell ref="D34:I34"/>
    <mergeCell ref="D35:I35"/>
    <mergeCell ref="D36:I36"/>
    <mergeCell ref="D37:I37"/>
    <mergeCell ref="A40:B4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58c601a-c172-4142-980b-33deeaa1e95d">
      <Value>2</Value>
      <Value>1</Value>
    </TaxCatchAll>
    <_dlc_DocId xmlns="558c601a-c172-4142-980b-33deeaa1e95d">RCUS45HN67DU-974321440-347292</_dlc_DocId>
    <_dlc_DocIdUrl xmlns="558c601a-c172-4142-980b-33deeaa1e95d">
      <Url>https://sscons.sharepoint.com/sites/ORG-IC/_layouts/15/DocIdRedir.aspx?ID=RCUS45HN67DU-974321440-347292</Url>
      <Description>RCUS45HN67DU-974321440-347292</Description>
    </_dlc_DocIdUrl>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5D5083-3E1C-4150-9263-808077EA3A0A}">
  <ds:schemaRefs>
    <ds:schemaRef ds:uri="Microsoft.SharePoint.Taxonomy.ContentTypeSync"/>
  </ds:schemaRefs>
</ds:datastoreItem>
</file>

<file path=customXml/itemProps2.xml><?xml version="1.0" encoding="utf-8"?>
<ds:datastoreItem xmlns:ds="http://schemas.openxmlformats.org/officeDocument/2006/customXml" ds:itemID="{32418510-B9BE-49A0-A757-380AF9367C84}">
  <ds:schemaRefs>
    <ds:schemaRef ds:uri="http://schemas.microsoft.com/sharepoint/events"/>
  </ds:schemaRefs>
</ds:datastoreItem>
</file>

<file path=customXml/itemProps3.xml><?xml version="1.0" encoding="utf-8"?>
<ds:datastoreItem xmlns:ds="http://schemas.openxmlformats.org/officeDocument/2006/customXml" ds:itemID="{BBB36146-4A3C-4CAA-8FAE-FB06681CAD2D}"/>
</file>

<file path=customXml/itemProps4.xml><?xml version="1.0" encoding="utf-8"?>
<ds:datastoreItem xmlns:ds="http://schemas.openxmlformats.org/officeDocument/2006/customXml" ds:itemID="{4675DDE2-F873-43EA-9AEE-51011AFEBE93}">
  <ds:schemaRefs>
    <ds:schemaRef ds:uri="http://www.w3.org/XML/1998/namespace"/>
    <ds:schemaRef ds:uri="http://schemas.microsoft.com/office/2006/documentManagement/types"/>
    <ds:schemaRef ds:uri="http://schemas.microsoft.com/office/2006/metadata/properties"/>
    <ds:schemaRef ds:uri="ba4790f2-98c4-4268-a930-bdc80538f7bb"/>
    <ds:schemaRef ds:uri="http://purl.org/dc/terms/"/>
    <ds:schemaRef ds:uri="http://purl.org/dc/dcmitype/"/>
    <ds:schemaRef ds:uri="http://schemas.openxmlformats.org/package/2006/metadata/core-properties"/>
    <ds:schemaRef ds:uri="http://purl.org/dc/elements/1.1/"/>
    <ds:schemaRef ds:uri="http://schemas.microsoft.com/office/infopath/2007/PartnerControls"/>
    <ds:schemaRef ds:uri="8fbddb0b-d445-4dd8-9109-d024cb069346"/>
  </ds:schemaRefs>
</ds:datastoreItem>
</file>

<file path=customXml/itemProps5.xml><?xml version="1.0" encoding="utf-8"?>
<ds:datastoreItem xmlns:ds="http://schemas.openxmlformats.org/officeDocument/2006/customXml" ds:itemID="{21DB727F-2D90-49EB-8DF5-52E063861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17</vt:i4>
      </vt:variant>
      <vt:variant>
        <vt:lpstr>Benoemde bereiken</vt:lpstr>
      </vt:variant>
      <vt:variant>
        <vt:i4>1</vt:i4>
      </vt:variant>
    </vt:vector>
  </HeadingPairs>
  <TitlesOfParts>
    <vt:vector size="18" baseType="lpstr">
      <vt:lpstr>Totaaloverzicht</vt:lpstr>
      <vt:lpstr>P1 Overijssel</vt:lpstr>
      <vt:lpstr>P2 Twente Milieu</vt:lpstr>
      <vt:lpstr>P3 ROVA</vt:lpstr>
      <vt:lpstr>P4 Dalfsen</vt:lpstr>
      <vt:lpstr>P4 Dinkelland</vt:lpstr>
      <vt:lpstr>P4 Hardenberg</vt:lpstr>
      <vt:lpstr>P4 Hellendoorn</vt:lpstr>
      <vt:lpstr>P4 Kampen</vt:lpstr>
      <vt:lpstr>P4 Losser</vt:lpstr>
      <vt:lpstr>P4 Staphorst</vt:lpstr>
      <vt:lpstr>P4 Steenwijkerland</vt:lpstr>
      <vt:lpstr>P4 Twenterand</vt:lpstr>
      <vt:lpstr>P4 Tubbergen</vt:lpstr>
      <vt:lpstr>P4 Wierden</vt:lpstr>
      <vt:lpstr>P4 Zwartewaterland</vt:lpstr>
      <vt:lpstr>P5 Rijssen - Holten</vt:lpstr>
      <vt:lpstr>Totaaloverzicht!Afdrukbereik</vt:lpstr>
    </vt:vector>
  </TitlesOfParts>
  <Manager/>
  <Company>Provincie Overijssel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aalc</dc:creator>
  <cp:keywords/>
  <dc:description/>
  <cp:lastModifiedBy>Brand, J. (Johan)</cp:lastModifiedBy>
  <cp:revision/>
  <dcterms:created xsi:type="dcterms:W3CDTF">2017-02-08T13:03:57Z</dcterms:created>
  <dcterms:modified xsi:type="dcterms:W3CDTF">2025-07-23T12:44:42Z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hc177bb5d1a84cadb04e5c71ff211ad4">
    <vt:lpwstr>Verkeer en vervoer|1067d225-fad3-46b5-babf-1d4fb2eab7e5</vt:lpwstr>
  </property>
  <property fmtid="{D5CDD505-2E9C-101B-9397-08002B2CF9AE}" pid="4" name="g4911d1be07a4422a8ee2ce893e0df3b">
    <vt:lpwstr>WK|57d7adc0-b076-4b57-bbb8-6fbed65b0296</vt:lpwstr>
  </property>
  <property fmtid="{D5CDD505-2E9C-101B-9397-08002B2CF9AE}" pid="5" name="_dlc_DocIdItemGuid">
    <vt:lpwstr>cd6a498b-7416-48bb-8c5a-b0bc512d2ffd</vt:lpwstr>
  </property>
  <property fmtid="{D5CDD505-2E9C-101B-9397-08002B2CF9AE}" pid="6" name="MSIP_Label_1f7c1374-3856-4efe-8a20-c736d592c69d_Enabled">
    <vt:lpwstr>True</vt:lpwstr>
  </property>
  <property fmtid="{D5CDD505-2E9C-101B-9397-08002B2CF9AE}" pid="7" name="MSIP_Label_1f7c1374-3856-4efe-8a20-c736d592c69d_SiteId">
    <vt:lpwstr>198fc6c4-dbc7-4471-82ef-764d9e62caf1</vt:lpwstr>
  </property>
  <property fmtid="{D5CDD505-2E9C-101B-9397-08002B2CF9AE}" pid="8" name="MSIP_Label_1f7c1374-3856-4efe-8a20-c736d592c69d_SetDate">
    <vt:lpwstr>2024-07-03T09:05:38Z</vt:lpwstr>
  </property>
  <property fmtid="{D5CDD505-2E9C-101B-9397-08002B2CF9AE}" pid="9" name="MSIP_Label_1f7c1374-3856-4efe-8a20-c736d592c69d_Name">
    <vt:lpwstr>Intern</vt:lpwstr>
  </property>
  <property fmtid="{D5CDD505-2E9C-101B-9397-08002B2CF9AE}" pid="10" name="MSIP_Label_1f7c1374-3856-4efe-8a20-c736d592c69d_ActionId">
    <vt:lpwstr>2f9d8619-6990-4b63-8d62-425721db42c7</vt:lpwstr>
  </property>
  <property fmtid="{D5CDD505-2E9C-101B-9397-08002B2CF9AE}" pid="11" name="MSIP_Label_1f7c1374-3856-4efe-8a20-c736d592c69d_Removed">
    <vt:lpwstr>False</vt:lpwstr>
  </property>
  <property fmtid="{D5CDD505-2E9C-101B-9397-08002B2CF9AE}" pid="12" name="MSIP_Label_1f7c1374-3856-4efe-8a20-c736d592c69d_Extended_MSFT_Method">
    <vt:lpwstr>Standard</vt:lpwstr>
  </property>
  <property fmtid="{D5CDD505-2E9C-101B-9397-08002B2CF9AE}" pid="13" name="Sensitivity">
    <vt:lpwstr>Intern</vt:lpwstr>
  </property>
  <property fmtid="{D5CDD505-2E9C-101B-9397-08002B2CF9AE}" pid="14" name="MediaServiceImageTags">
    <vt:lpwstr/>
  </property>
  <property fmtid="{D5CDD505-2E9C-101B-9397-08002B2CF9AE}" pid="15" name="gdee63a8b651439cb8bd2cdd061035cb">
    <vt:lpwstr/>
  </property>
  <property fmtid="{D5CDD505-2E9C-101B-9397-08002B2CF9AE}" pid="16" name="Verantwoordelijk organisatieonderdeel">
    <vt:lpwstr>2;#WK|57d7adc0-b076-4b57-bbb8-6fbed65b0296</vt:lpwstr>
  </property>
  <property fmtid="{D5CDD505-2E9C-101B-9397-08002B2CF9AE}" pid="17" name="Documenttype">
    <vt:lpwstr/>
  </property>
  <property fmtid="{D5CDD505-2E9C-101B-9397-08002B2CF9AE}" pid="18" name="Documentstatus">
    <vt:lpwstr/>
  </property>
  <property fmtid="{D5CDD505-2E9C-101B-9397-08002B2CF9AE}" pid="19" name="Verantwoordelijk_x0020_organisatieonderdeel">
    <vt:lpwstr>2;#WK|57d7adc0-b076-4b57-bbb8-6fbed65b0296</vt:lpwstr>
  </property>
  <property fmtid="{D5CDD505-2E9C-101B-9397-08002B2CF9AE}" pid="20" name="Secretariaat">
    <vt:lpwstr/>
  </property>
  <property fmtid="{D5CDD505-2E9C-101B-9397-08002B2CF9AE}" pid="21" name="Proces">
    <vt:lpwstr/>
  </property>
  <property fmtid="{D5CDD505-2E9C-101B-9397-08002B2CF9AE}" pid="22" name="b7d5404cb2a5404d83710578ba68e687">
    <vt:lpwstr/>
  </property>
  <property fmtid="{D5CDD505-2E9C-101B-9397-08002B2CF9AE}" pid="23" name="i3a97997f2484179be2952c5602acc27">
    <vt:lpwstr/>
  </property>
  <property fmtid="{D5CDD505-2E9C-101B-9397-08002B2CF9AE}" pid="24" name="Hotspot">
    <vt:lpwstr/>
  </property>
  <property fmtid="{D5CDD505-2E9C-101B-9397-08002B2CF9AE}" pid="25" name="lcf76f155ced4ddcb4097134ff3c332f">
    <vt:lpwstr/>
  </property>
  <property fmtid="{D5CDD505-2E9C-101B-9397-08002B2CF9AE}" pid="26" name="Taakveld">
    <vt:lpwstr>1;#Verkeer en vervoer|1067d225-fad3-46b5-babf-1d4fb2eab7e5</vt:lpwstr>
  </property>
</Properties>
</file>