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6\Begeleiding\Albeda\"/>
    </mc:Choice>
  </mc:AlternateContent>
  <xr:revisionPtr revIDLastSave="0" documentId="8_{2F43FF37-1E5C-4E4B-954F-9C93503443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ecificatie" sheetId="1" r:id="rId1"/>
  </sheets>
  <definedNames>
    <definedName name="_xlnm.Print_Area" localSheetId="0">specificatie!$A$1:$P$59</definedName>
    <definedName name="_xlnm.Print_Titles" localSheetId="0">specificatie!$1:$4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1" l="1"/>
  <c r="J35" i="1"/>
  <c r="M35" i="1"/>
  <c r="N35" i="1"/>
  <c r="O35" i="1"/>
  <c r="P35" i="1"/>
  <c r="P49" i="1"/>
  <c r="L49" i="1"/>
  <c r="K49" i="1"/>
  <c r="M49" i="1" s="1"/>
  <c r="P48" i="1"/>
  <c r="L48" i="1"/>
  <c r="K48" i="1"/>
  <c r="M48" i="1" s="1"/>
  <c r="N47" i="1"/>
  <c r="M47" i="1"/>
  <c r="O47" i="1" s="1"/>
  <c r="H47" i="1"/>
  <c r="J47" i="1" s="1"/>
  <c r="M46" i="1"/>
  <c r="O46" i="1" s="1"/>
  <c r="L46" i="1"/>
  <c r="N46" i="1" s="1"/>
  <c r="P46" i="1" s="1"/>
  <c r="P45" i="1"/>
  <c r="L45" i="1"/>
  <c r="K45" i="1"/>
  <c r="M45" i="1" s="1"/>
  <c r="M44" i="1"/>
  <c r="O44" i="1" s="1"/>
  <c r="L44" i="1"/>
  <c r="N44" i="1" s="1"/>
  <c r="P44" i="1" s="1"/>
  <c r="P43" i="1"/>
  <c r="L43" i="1"/>
  <c r="K43" i="1"/>
  <c r="M43" i="1" s="1"/>
  <c r="M42" i="1"/>
  <c r="O42" i="1" s="1"/>
  <c r="L42" i="1"/>
  <c r="N42" i="1" s="1"/>
  <c r="P42" i="1" s="1"/>
  <c r="P41" i="1"/>
  <c r="L41" i="1"/>
  <c r="K41" i="1"/>
  <c r="M41" i="1" s="1"/>
  <c r="N40" i="1"/>
  <c r="M40" i="1"/>
  <c r="O40" i="1" s="1"/>
  <c r="H40" i="1"/>
  <c r="J40" i="1" s="1"/>
  <c r="M39" i="1"/>
  <c r="O39" i="1" s="1"/>
  <c r="L39" i="1"/>
  <c r="N39" i="1" s="1"/>
  <c r="P39" i="1" s="1"/>
  <c r="P38" i="1"/>
  <c r="L38" i="1"/>
  <c r="K38" i="1"/>
  <c r="M38" i="1" s="1"/>
  <c r="P37" i="1"/>
  <c r="L37" i="1"/>
  <c r="K37" i="1"/>
  <c r="M37" i="1" s="1"/>
  <c r="P36" i="1"/>
  <c r="L36" i="1"/>
  <c r="K36" i="1"/>
  <c r="M36" i="1" s="1"/>
  <c r="P34" i="1"/>
  <c r="L34" i="1"/>
  <c r="K34" i="1"/>
  <c r="M34" i="1" s="1"/>
  <c r="P33" i="1"/>
  <c r="L33" i="1"/>
  <c r="K33" i="1"/>
  <c r="M33" i="1" s="1"/>
  <c r="N32" i="1"/>
  <c r="M32" i="1"/>
  <c r="O32" i="1" s="1"/>
  <c r="H32" i="1"/>
  <c r="J32" i="1" s="1"/>
  <c r="P31" i="1"/>
  <c r="L31" i="1"/>
  <c r="K31" i="1"/>
  <c r="M31" i="1" s="1"/>
  <c r="N30" i="1"/>
  <c r="M30" i="1"/>
  <c r="O30" i="1" s="1"/>
  <c r="H30" i="1"/>
  <c r="J30" i="1" s="1"/>
  <c r="P29" i="1"/>
  <c r="L29" i="1"/>
  <c r="K29" i="1"/>
  <c r="M29" i="1" s="1"/>
  <c r="N28" i="1"/>
  <c r="M28" i="1"/>
  <c r="O28" i="1" s="1"/>
  <c r="H28" i="1"/>
  <c r="J28" i="1" s="1"/>
  <c r="P27" i="1"/>
  <c r="L27" i="1"/>
  <c r="K27" i="1"/>
  <c r="M27" i="1" s="1"/>
  <c r="P26" i="1"/>
  <c r="L26" i="1"/>
  <c r="K26" i="1"/>
  <c r="M26" i="1" s="1"/>
  <c r="P25" i="1"/>
  <c r="L25" i="1"/>
  <c r="K25" i="1"/>
  <c r="M25" i="1" s="1"/>
  <c r="P24" i="1"/>
  <c r="L24" i="1"/>
  <c r="K24" i="1"/>
  <c r="M24" i="1" s="1"/>
  <c r="N23" i="1"/>
  <c r="M23" i="1"/>
  <c r="O23" i="1" s="1"/>
  <c r="H23" i="1"/>
  <c r="J23" i="1" s="1"/>
  <c r="N22" i="1"/>
  <c r="M22" i="1"/>
  <c r="O22" i="1" s="1"/>
  <c r="H22" i="1"/>
  <c r="J22" i="1" s="1"/>
  <c r="P21" i="1"/>
  <c r="L21" i="1"/>
  <c r="K21" i="1"/>
  <c r="M21" i="1" s="1"/>
  <c r="N20" i="1"/>
  <c r="M20" i="1"/>
  <c r="O20" i="1" s="1"/>
  <c r="H20" i="1"/>
  <c r="J20" i="1" s="1"/>
  <c r="P19" i="1"/>
  <c r="L19" i="1"/>
  <c r="K19" i="1"/>
  <c r="M19" i="1" s="1"/>
  <c r="N18" i="1"/>
  <c r="M18" i="1"/>
  <c r="O18" i="1" s="1"/>
  <c r="H18" i="1"/>
  <c r="J18" i="1" s="1"/>
  <c r="P17" i="1"/>
  <c r="L17" i="1"/>
  <c r="K17" i="1"/>
  <c r="M17" i="1" s="1"/>
  <c r="M16" i="1"/>
  <c r="O16" i="1" s="1"/>
  <c r="L16" i="1"/>
  <c r="N16" i="1" s="1"/>
  <c r="P16" i="1" s="1"/>
  <c r="P15" i="1"/>
  <c r="L15" i="1"/>
  <c r="K15" i="1"/>
  <c r="M15" i="1" s="1"/>
  <c r="M14" i="1"/>
  <c r="O14" i="1" s="1"/>
  <c r="L14" i="1"/>
  <c r="N14" i="1" s="1"/>
  <c r="P14" i="1" s="1"/>
  <c r="P13" i="1"/>
  <c r="L13" i="1"/>
  <c r="K13" i="1"/>
  <c r="M13" i="1" s="1"/>
  <c r="M12" i="1"/>
  <c r="O12" i="1" s="1"/>
  <c r="L12" i="1"/>
  <c r="N12" i="1" s="1"/>
  <c r="P12" i="1" s="1"/>
  <c r="N11" i="1"/>
  <c r="M11" i="1"/>
  <c r="O11" i="1" s="1"/>
  <c r="H11" i="1"/>
  <c r="J11" i="1" s="1"/>
  <c r="M10" i="1"/>
  <c r="O10" i="1" s="1"/>
  <c r="P10" i="1" s="1"/>
  <c r="P9" i="1"/>
  <c r="K9" i="1"/>
  <c r="M9" i="1" s="1"/>
  <c r="M8" i="1"/>
  <c r="O8" i="1" s="1"/>
  <c r="P8" i="1" s="1"/>
  <c r="P7" i="1"/>
  <c r="K7" i="1"/>
  <c r="M7" i="1" s="1"/>
  <c r="P6" i="1"/>
  <c r="K6" i="1"/>
  <c r="M6" i="1" s="1"/>
  <c r="P5" i="1"/>
  <c r="K5" i="1"/>
  <c r="M5" i="1" s="1"/>
  <c r="P11" i="1" l="1"/>
  <c r="P18" i="1"/>
  <c r="P20" i="1"/>
  <c r="P22" i="1"/>
  <c r="P23" i="1"/>
  <c r="P28" i="1"/>
  <c r="P30" i="1"/>
  <c r="P32" i="1"/>
  <c r="P40" i="1"/>
  <c r="P47" i="1"/>
  <c r="N51" i="1" l="1"/>
  <c r="I51" i="1"/>
  <c r="O51" i="1" l="1"/>
  <c r="M51" i="1"/>
  <c r="K51" i="1"/>
  <c r="H51" i="1" l="1"/>
  <c r="P51" i="1" l="1"/>
  <c r="P56" i="1" s="1"/>
  <c r="L51" i="1"/>
  <c r="J51" i="1"/>
</calcChain>
</file>

<file path=xl/sharedStrings.xml><?xml version="1.0" encoding="utf-8"?>
<sst xmlns="http://schemas.openxmlformats.org/spreadsheetml/2006/main" count="292" uniqueCount="124">
  <si>
    <t>Rotterdam</t>
  </si>
  <si>
    <t>nummer</t>
  </si>
  <si>
    <t>Hellevoetsluis</t>
  </si>
  <si>
    <t xml:space="preserve">Fazantenlaan </t>
  </si>
  <si>
    <t>1c</t>
  </si>
  <si>
    <t>Poortugaal</t>
  </si>
  <si>
    <t>Albrandswaardsedijk</t>
  </si>
  <si>
    <t>Maassluis</t>
  </si>
  <si>
    <t>Vloot, De</t>
  </si>
  <si>
    <t>Schiedam</t>
  </si>
  <si>
    <t>Schiedamseweg</t>
  </si>
  <si>
    <t>Spijkenisse</t>
  </si>
  <si>
    <t>Rhoon</t>
  </si>
  <si>
    <t>Ambachtsweg</t>
  </si>
  <si>
    <t>Oude Tonge</t>
  </si>
  <si>
    <t>Rosestraat</t>
  </si>
  <si>
    <t>1101/1103</t>
  </si>
  <si>
    <t>Weena</t>
  </si>
  <si>
    <t>Haastrechtstraat</t>
  </si>
  <si>
    <t>Vlaardingen</t>
  </si>
  <si>
    <t>Alexanderlaan, Prins</t>
  </si>
  <si>
    <t>Spinozaweg</t>
  </si>
  <si>
    <t>Baljuwstraat</t>
  </si>
  <si>
    <t>Thorbeckelaan</t>
  </si>
  <si>
    <t>Naaldwijk</t>
  </si>
  <si>
    <t>Gebouwen</t>
  </si>
  <si>
    <t>ADRES</t>
  </si>
  <si>
    <t>TOTAAL</t>
  </si>
  <si>
    <t>3 en 5</t>
  </si>
  <si>
    <t>Bedrijfsuitrusting</t>
  </si>
  <si>
    <t>verbouwingskosten</t>
  </si>
  <si>
    <t>Postcode</t>
  </si>
  <si>
    <t>3222 AM</t>
  </si>
  <si>
    <t>3144 PC</t>
  </si>
  <si>
    <t>3255 TV</t>
  </si>
  <si>
    <t>3172 AA</t>
  </si>
  <si>
    <t>3161 GL</t>
  </si>
  <si>
    <t>3068 PN</t>
  </si>
  <si>
    <t>3039 AK</t>
  </si>
  <si>
    <t>3079 DC</t>
  </si>
  <si>
    <t>3089 JR</t>
  </si>
  <si>
    <t>3071 AL</t>
  </si>
  <si>
    <t>3076 ET</t>
  </si>
  <si>
    <t>3013 AL</t>
  </si>
  <si>
    <t>3118 JB</t>
  </si>
  <si>
    <t>3201 WJ</t>
  </si>
  <si>
    <t>3132 SC</t>
  </si>
  <si>
    <t>3089 JW</t>
  </si>
  <si>
    <t xml:space="preserve">Scheepsbouwweg </t>
  </si>
  <si>
    <t>2672 ZX</t>
  </si>
  <si>
    <t>Europa</t>
  </si>
  <si>
    <t>3225 PA</t>
  </si>
  <si>
    <t>3033 BW / CD</t>
  </si>
  <si>
    <t>61,67,68</t>
  </si>
  <si>
    <t>Forel</t>
  </si>
  <si>
    <t>Buys-Ballotlaan</t>
  </si>
  <si>
    <t xml:space="preserve">in aanvulling op het reeds genoemde in artikel 4.9 </t>
  </si>
  <si>
    <t>Plaats</t>
  </si>
  <si>
    <t>Straat</t>
  </si>
  <si>
    <t>Nummer</t>
  </si>
  <si>
    <t>Rapport</t>
  </si>
  <si>
    <t>BMI</t>
  </si>
  <si>
    <t>Sprinkler</t>
  </si>
  <si>
    <t>BMI Gecertificeerd</t>
  </si>
  <si>
    <t>Zonnepanelen</t>
  </si>
  <si>
    <t>Ja</t>
  </si>
  <si>
    <t>Nee</t>
  </si>
  <si>
    <t>zomer 2020</t>
  </si>
  <si>
    <t>3045 AT</t>
  </si>
  <si>
    <t>Lutonbaan</t>
  </si>
  <si>
    <t>ja</t>
  </si>
  <si>
    <t>per 01-04-2021</t>
  </si>
  <si>
    <t>indexcijfer 153,1</t>
  </si>
  <si>
    <t>per 01-04-2022</t>
  </si>
  <si>
    <t>3024 BJ</t>
  </si>
  <si>
    <t>Pieter de Hoochweg, streamingapparatuur</t>
  </si>
  <si>
    <t>nee</t>
  </si>
  <si>
    <t>? Onderhoud bij eig</t>
  </si>
  <si>
    <t>1, 3 en 5</t>
  </si>
  <si>
    <t>3072 AM</t>
  </si>
  <si>
    <t>3e Katendrechtse Hoofd (SS Rotterdam)</t>
  </si>
  <si>
    <t>3072 AG</t>
  </si>
  <si>
    <t xml:space="preserve">Posthumalaan </t>
  </si>
  <si>
    <t>Sommelsdijk</t>
  </si>
  <si>
    <t>3245 KG</t>
  </si>
  <si>
    <t>Langeweg</t>
  </si>
  <si>
    <t>3133 EE</t>
  </si>
  <si>
    <t>Industrieweg</t>
  </si>
  <si>
    <t>per 01-04-2023</t>
  </si>
  <si>
    <t>indexcijfer 124,9</t>
  </si>
  <si>
    <t>indexcijfer 122,5</t>
  </si>
  <si>
    <t>1101-1103</t>
  </si>
  <si>
    <t>1, 15 en 21</t>
  </si>
  <si>
    <t>398-400</t>
  </si>
  <si>
    <t>Westzeedijk</t>
  </si>
  <si>
    <t>3024 EL</t>
  </si>
  <si>
    <t>staat leeg wordt verkocht zie activiteit in Finly 170523</t>
  </si>
  <si>
    <t>Hennekeplein, Zuster</t>
  </si>
  <si>
    <t>per 01-04-2024</t>
  </si>
  <si>
    <t>indexcijfer 129,2</t>
  </si>
  <si>
    <t>indexcijfer 127,1</t>
  </si>
  <si>
    <t>RDM-Kade **</t>
  </si>
  <si>
    <t>** verzekerde som is inclusief huurdersbelang</t>
  </si>
  <si>
    <t>4091409-11</t>
  </si>
  <si>
    <t>#13 gebouwen getaxeerd door Lengkeek Taxaties d.d. 15-07-2024, inclusief fundering</t>
  </si>
  <si>
    <t>#13</t>
  </si>
  <si>
    <t>4091409-7</t>
  </si>
  <si>
    <t>4091409-8</t>
  </si>
  <si>
    <t>4091409-9</t>
  </si>
  <si>
    <t>4091409-1</t>
  </si>
  <si>
    <t>4091409-6</t>
  </si>
  <si>
    <t>4091409-2</t>
  </si>
  <si>
    <t>4091409-5</t>
  </si>
  <si>
    <t>4091409-3</t>
  </si>
  <si>
    <t>4091409-10</t>
  </si>
  <si>
    <t>4091409-4</t>
  </si>
  <si>
    <t>per 01-04-2025</t>
  </si>
  <si>
    <t>indexcijfer 134,4</t>
  </si>
  <si>
    <t>indexcijfer 131,0</t>
  </si>
  <si>
    <t>Mercuriuslaan (leegstaand)</t>
  </si>
  <si>
    <t>#14</t>
  </si>
  <si>
    <t>290552-02-0</t>
  </si>
  <si>
    <t>#14 inventaris/computerappartuur/huurdersbelang getaxeerd door Troostwijk Taxaties d.d. 31-03-2025, rapportnummer 290552-05-0</t>
  </si>
  <si>
    <t>Inbraak (opvraagbaar)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</si>
</sst>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 [$€-413]\ * #,##0.00_ ;_ [$€-413]\ * \-#,##0.00_ ;_ [$€-413]\ * &quot;-&quot;??_ ;_ @_ 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1" fillId="0" borderId="2" xfId="0" applyFont="1" applyBorder="1"/>
    <xf numFmtId="0" fontId="1" fillId="0" borderId="8" xfId="0" applyFont="1" applyBorder="1" applyAlignment="1">
      <alignment horizontal="left"/>
    </xf>
    <xf numFmtId="166" fontId="3" fillId="0" borderId="9" xfId="2" applyNumberFormat="1" applyFont="1" applyBorder="1"/>
    <xf numFmtId="166" fontId="3" fillId="0" borderId="0" xfId="2" applyNumberFormat="1" applyFont="1"/>
    <xf numFmtId="0" fontId="3" fillId="2" borderId="13" xfId="0" applyFont="1" applyFill="1" applyBorder="1" applyAlignment="1"/>
    <xf numFmtId="0" fontId="3" fillId="2" borderId="14" xfId="0" applyFont="1" applyFill="1" applyBorder="1" applyAlignment="1"/>
    <xf numFmtId="166" fontId="3" fillId="2" borderId="15" xfId="2" applyNumberFormat="1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horizontal="left"/>
    </xf>
    <xf numFmtId="0" fontId="3" fillId="2" borderId="3" xfId="2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3" fillId="2" borderId="2" xfId="0" applyFont="1" applyFill="1" applyBorder="1"/>
    <xf numFmtId="164" fontId="3" fillId="0" borderId="19" xfId="3" applyFont="1" applyBorder="1"/>
    <xf numFmtId="164" fontId="3" fillId="0" borderId="2" xfId="3" applyFont="1" applyBorder="1"/>
    <xf numFmtId="164" fontId="3" fillId="0" borderId="7" xfId="3" applyFont="1" applyBorder="1"/>
    <xf numFmtId="164" fontId="3" fillId="0" borderId="20" xfId="3" applyFont="1" applyBorder="1"/>
    <xf numFmtId="164" fontId="3" fillId="0" borderId="21" xfId="3" applyFont="1" applyBorder="1"/>
    <xf numFmtId="164" fontId="3" fillId="0" borderId="18" xfId="3" applyFont="1" applyBorder="1"/>
    <xf numFmtId="0" fontId="3" fillId="2" borderId="23" xfId="0" applyFont="1" applyFill="1" applyBorder="1"/>
    <xf numFmtId="0" fontId="1" fillId="2" borderId="18" xfId="0" applyFont="1" applyFill="1" applyBorder="1"/>
    <xf numFmtId="164" fontId="3" fillId="0" borderId="17" xfId="3" applyFont="1" applyBorder="1"/>
    <xf numFmtId="0" fontId="1" fillId="2" borderId="8" xfId="0" applyFont="1" applyFill="1" applyBorder="1" applyAlignment="1">
      <alignment horizontal="left"/>
    </xf>
    <xf numFmtId="0" fontId="1" fillId="0" borderId="17" xfId="0" applyFont="1" applyBorder="1"/>
    <xf numFmtId="0" fontId="1" fillId="0" borderId="17" xfId="0" applyFont="1" applyBorder="1" applyAlignment="1">
      <alignment horizontal="left"/>
    </xf>
    <xf numFmtId="44" fontId="3" fillId="0" borderId="24" xfId="0" applyNumberFormat="1" applyFont="1" applyBorder="1"/>
    <xf numFmtId="0" fontId="1" fillId="0" borderId="16" xfId="0" applyFont="1" applyBorder="1"/>
    <xf numFmtId="0" fontId="1" fillId="0" borderId="23" xfId="0" applyFont="1" applyBorder="1"/>
    <xf numFmtId="0" fontId="1" fillId="0" borderId="26" xfId="0" applyFont="1" applyBorder="1" applyAlignment="1">
      <alignment horizontal="left"/>
    </xf>
    <xf numFmtId="0" fontId="3" fillId="2" borderId="30" xfId="0" applyFont="1" applyFill="1" applyBorder="1"/>
    <xf numFmtId="0" fontId="3" fillId="2" borderId="31" xfId="0" applyFont="1" applyFill="1" applyBorder="1"/>
    <xf numFmtId="17" fontId="3" fillId="2" borderId="31" xfId="0" quotePrefix="1" applyNumberFormat="1" applyFont="1" applyFill="1" applyBorder="1"/>
    <xf numFmtId="0" fontId="3" fillId="2" borderId="2" xfId="0" applyNumberFormat="1" applyFont="1" applyFill="1" applyBorder="1"/>
    <xf numFmtId="0" fontId="3" fillId="2" borderId="32" xfId="2" quotePrefix="1" applyNumberFormat="1" applyFont="1" applyFill="1" applyBorder="1"/>
    <xf numFmtId="166" fontId="3" fillId="2" borderId="3" xfId="2" applyNumberFormat="1" applyFont="1" applyFill="1" applyBorder="1"/>
    <xf numFmtId="166" fontId="3" fillId="2" borderId="2" xfId="2" applyNumberFormat="1" applyFont="1" applyFill="1" applyBorder="1"/>
    <xf numFmtId="166" fontId="3" fillId="2" borderId="32" xfId="2" quotePrefix="1" applyNumberFormat="1" applyFont="1" applyFill="1" applyBorder="1"/>
    <xf numFmtId="164" fontId="1" fillId="0" borderId="25" xfId="3" applyFont="1" applyBorder="1"/>
    <xf numFmtId="164" fontId="5" fillId="0" borderId="17" xfId="3" applyFont="1" applyBorder="1"/>
    <xf numFmtId="0" fontId="1" fillId="0" borderId="0" xfId="0" applyFont="1"/>
    <xf numFmtId="4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44" fontId="3" fillId="0" borderId="0" xfId="0" applyNumberFormat="1" applyFont="1"/>
    <xf numFmtId="164" fontId="1" fillId="0" borderId="17" xfId="3" applyFont="1" applyBorder="1"/>
    <xf numFmtId="0" fontId="1" fillId="0" borderId="0" xfId="0" applyFont="1" applyBorder="1"/>
    <xf numFmtId="164" fontId="1" fillId="0" borderId="26" xfId="3" applyFont="1" applyBorder="1"/>
    <xf numFmtId="166" fontId="1" fillId="0" borderId="17" xfId="2" applyNumberFormat="1" applyFont="1" applyBorder="1"/>
    <xf numFmtId="14" fontId="1" fillId="0" borderId="17" xfId="2" quotePrefix="1" applyNumberFormat="1" applyFont="1" applyBorder="1"/>
    <xf numFmtId="0" fontId="1" fillId="0" borderId="16" xfId="0" applyFont="1" applyFill="1" applyBorder="1"/>
    <xf numFmtId="167" fontId="1" fillId="0" borderId="17" xfId="2" applyNumberFormat="1" applyFont="1" applyBorder="1"/>
    <xf numFmtId="166" fontId="1" fillId="0" borderId="26" xfId="2" applyNumberFormat="1" applyFont="1" applyBorder="1"/>
    <xf numFmtId="167" fontId="1" fillId="0" borderId="26" xfId="2" applyNumberFormat="1" applyFont="1" applyBorder="1"/>
    <xf numFmtId="164" fontId="3" fillId="0" borderId="8" xfId="3" applyFont="1" applyBorder="1"/>
    <xf numFmtId="164" fontId="3" fillId="0" borderId="26" xfId="3" applyFont="1" applyBorder="1"/>
    <xf numFmtId="164" fontId="3" fillId="0" borderId="22" xfId="3" applyFont="1" applyBorder="1"/>
    <xf numFmtId="164" fontId="3" fillId="0" borderId="0" xfId="3" applyFont="1" applyBorder="1"/>
    <xf numFmtId="166" fontId="3" fillId="0" borderId="4" xfId="2" applyNumberFormat="1" applyFont="1" applyBorder="1"/>
    <xf numFmtId="0" fontId="1" fillId="0" borderId="12" xfId="0" applyFont="1" applyBorder="1"/>
    <xf numFmtId="164" fontId="1" fillId="0" borderId="0" xfId="0" applyNumberFormat="1" applyFont="1"/>
    <xf numFmtId="164" fontId="1" fillId="0" borderId="0" xfId="3" applyFont="1" applyBorder="1"/>
    <xf numFmtId="164" fontId="1" fillId="0" borderId="0" xfId="3" applyFont="1"/>
    <xf numFmtId="164" fontId="1" fillId="0" borderId="8" xfId="3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164" fontId="1" fillId="0" borderId="22" xfId="3" applyFont="1" applyBorder="1"/>
    <xf numFmtId="0" fontId="1" fillId="0" borderId="10" xfId="0" applyFont="1" applyBorder="1"/>
    <xf numFmtId="0" fontId="1" fillId="0" borderId="0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11" xfId="0" applyFont="1" applyBorder="1"/>
    <xf numFmtId="166" fontId="1" fillId="0" borderId="4" xfId="2" applyNumberFormat="1" applyFont="1" applyBorder="1"/>
    <xf numFmtId="164" fontId="1" fillId="0" borderId="0" xfId="0" applyNumberFormat="1" applyFont="1" applyFill="1"/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"/>
  <sheetViews>
    <sheetView tabSelected="1" topLeftCell="C1" zoomScaleNormal="100" workbookViewId="0">
      <selection activeCell="R4" sqref="R4"/>
    </sheetView>
  </sheetViews>
  <sheetFormatPr defaultColWidth="9.109375" defaultRowHeight="13.2" x14ac:dyDescent="0.25"/>
  <cols>
    <col min="1" max="1" width="15.5546875" style="42" bestFit="1" customWidth="1"/>
    <col min="2" max="2" width="13.109375" style="42" customWidth="1"/>
    <col min="3" max="3" width="43.44140625" style="42" bestFit="1" customWidth="1"/>
    <col min="4" max="4" width="9.5546875" style="44" bestFit="1" customWidth="1"/>
    <col min="5" max="5" width="17.33203125" style="42" customWidth="1"/>
    <col min="6" max="6" width="6.33203125" style="42" customWidth="1"/>
    <col min="7" max="8" width="21.5546875" style="42" hidden="1" customWidth="1"/>
    <col min="9" max="13" width="20" style="4" hidden="1" customWidth="1"/>
    <col min="14" max="15" width="20" style="4" customWidth="1"/>
    <col min="16" max="16" width="22.6640625" style="42" bestFit="1" customWidth="1"/>
    <col min="17" max="17" width="46.109375" style="42" bestFit="1" customWidth="1"/>
    <col min="18" max="18" width="19.33203125" style="42" bestFit="1" customWidth="1"/>
    <col min="19" max="19" width="4.33203125" style="42" bestFit="1" customWidth="1"/>
    <col min="20" max="20" width="8.33203125" style="42" bestFit="1" customWidth="1"/>
    <col min="21" max="21" width="17" style="42" bestFit="1" customWidth="1"/>
    <col min="22" max="22" width="12.44140625" style="42" bestFit="1" customWidth="1"/>
    <col min="23" max="16384" width="9.109375" style="42"/>
  </cols>
  <sheetData>
    <row r="1" spans="1:23" ht="13.8" thickTop="1" x14ac:dyDescent="0.25">
      <c r="A1" s="79" t="s">
        <v>26</v>
      </c>
      <c r="B1" s="80"/>
      <c r="C1" s="81"/>
      <c r="D1" s="81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32" t="s">
        <v>27</v>
      </c>
    </row>
    <row r="2" spans="1:23" x14ac:dyDescent="0.25">
      <c r="A2" s="8" t="s">
        <v>57</v>
      </c>
      <c r="B2" s="22" t="s">
        <v>31</v>
      </c>
      <c r="C2" s="9" t="s">
        <v>58</v>
      </c>
      <c r="D2" s="10" t="s">
        <v>59</v>
      </c>
      <c r="E2" s="82" t="s">
        <v>60</v>
      </c>
      <c r="F2" s="83"/>
      <c r="G2" s="11" t="s">
        <v>25</v>
      </c>
      <c r="H2" s="11" t="s">
        <v>25</v>
      </c>
      <c r="I2" s="37" t="s">
        <v>29</v>
      </c>
      <c r="J2" s="11" t="s">
        <v>25</v>
      </c>
      <c r="K2" s="37" t="s">
        <v>29</v>
      </c>
      <c r="L2" s="11" t="s">
        <v>25</v>
      </c>
      <c r="M2" s="37" t="s">
        <v>29</v>
      </c>
      <c r="N2" s="11" t="s">
        <v>25</v>
      </c>
      <c r="O2" s="37" t="s">
        <v>29</v>
      </c>
      <c r="P2" s="33" t="s">
        <v>116</v>
      </c>
    </row>
    <row r="3" spans="1:23" x14ac:dyDescent="0.25">
      <c r="A3" s="12"/>
      <c r="B3" s="23"/>
      <c r="C3" s="13"/>
      <c r="D3" s="14"/>
      <c r="E3" s="15" t="s">
        <v>1</v>
      </c>
      <c r="F3" s="15"/>
      <c r="G3" s="35" t="s">
        <v>71</v>
      </c>
      <c r="H3" s="35" t="s">
        <v>73</v>
      </c>
      <c r="I3" s="38" t="s">
        <v>30</v>
      </c>
      <c r="J3" s="35" t="s">
        <v>88</v>
      </c>
      <c r="K3" s="38" t="s">
        <v>30</v>
      </c>
      <c r="L3" s="35" t="s">
        <v>98</v>
      </c>
      <c r="M3" s="38" t="s">
        <v>30</v>
      </c>
      <c r="N3" s="35" t="s">
        <v>116</v>
      </c>
      <c r="O3" s="38" t="s">
        <v>30</v>
      </c>
      <c r="P3" s="34"/>
    </row>
    <row r="4" spans="1:23" x14ac:dyDescent="0.25">
      <c r="A4" s="12"/>
      <c r="B4" s="23"/>
      <c r="C4" s="13"/>
      <c r="D4" s="25"/>
      <c r="E4" s="13"/>
      <c r="F4" s="13"/>
      <c r="G4" s="36" t="s">
        <v>72</v>
      </c>
      <c r="H4" s="36"/>
      <c r="I4" s="39"/>
      <c r="J4" s="36" t="s">
        <v>89</v>
      </c>
      <c r="K4" s="36" t="s">
        <v>90</v>
      </c>
      <c r="L4" s="36" t="s">
        <v>99</v>
      </c>
      <c r="M4" s="36" t="s">
        <v>100</v>
      </c>
      <c r="N4" s="36" t="s">
        <v>117</v>
      </c>
      <c r="O4" s="36" t="s">
        <v>118</v>
      </c>
      <c r="P4" s="33"/>
      <c r="R4" s="42" t="s">
        <v>123</v>
      </c>
      <c r="S4" s="42" t="s">
        <v>61</v>
      </c>
      <c r="T4" s="42" t="s">
        <v>62</v>
      </c>
      <c r="U4" s="42" t="s">
        <v>63</v>
      </c>
      <c r="V4" s="42" t="s">
        <v>64</v>
      </c>
      <c r="W4" s="45"/>
    </row>
    <row r="5" spans="1:23" x14ac:dyDescent="0.25">
      <c r="A5" s="29" t="s">
        <v>2</v>
      </c>
      <c r="B5" s="26" t="s">
        <v>32</v>
      </c>
      <c r="C5" s="26" t="s">
        <v>3</v>
      </c>
      <c r="D5" s="27" t="s">
        <v>4</v>
      </c>
      <c r="E5" s="26" t="s">
        <v>121</v>
      </c>
      <c r="F5" s="51" t="s">
        <v>120</v>
      </c>
      <c r="G5" s="47"/>
      <c r="H5" s="47"/>
      <c r="I5" s="47">
        <v>985000</v>
      </c>
      <c r="J5" s="49"/>
      <c r="K5" s="47">
        <f t="shared" ref="K5:K7" si="0">ROUND(I5/109.4*122.5,0)</f>
        <v>1102948</v>
      </c>
      <c r="L5" s="49"/>
      <c r="M5" s="47">
        <f>ROUND(K5/122.5*127.1,0)</f>
        <v>1144365</v>
      </c>
      <c r="N5" s="49"/>
      <c r="O5" s="47">
        <v>880000</v>
      </c>
      <c r="P5" s="40">
        <f>N5+O5</f>
        <v>880000</v>
      </c>
      <c r="S5" s="42" t="s">
        <v>70</v>
      </c>
      <c r="T5" s="42" t="s">
        <v>76</v>
      </c>
      <c r="U5" s="42" t="s">
        <v>77</v>
      </c>
    </row>
    <row r="6" spans="1:23" x14ac:dyDescent="0.25">
      <c r="A6" s="29" t="s">
        <v>2</v>
      </c>
      <c r="B6" s="26" t="s">
        <v>51</v>
      </c>
      <c r="C6" s="26" t="s">
        <v>54</v>
      </c>
      <c r="D6" s="27">
        <v>9</v>
      </c>
      <c r="E6" s="26" t="s">
        <v>121</v>
      </c>
      <c r="F6" s="51" t="s">
        <v>120</v>
      </c>
      <c r="G6" s="47"/>
      <c r="H6" s="47"/>
      <c r="I6" s="47">
        <v>165000</v>
      </c>
      <c r="J6" s="49"/>
      <c r="K6" s="47">
        <f t="shared" si="0"/>
        <v>184758</v>
      </c>
      <c r="L6" s="49"/>
      <c r="M6" s="47">
        <f t="shared" ref="M6:M34" si="1">ROUND(K6/122.5*127.1,0)</f>
        <v>191696</v>
      </c>
      <c r="N6" s="49"/>
      <c r="O6" s="47">
        <v>130000</v>
      </c>
      <c r="P6" s="40">
        <f t="shared" ref="P6:P49" si="2">N6+O6</f>
        <v>130000</v>
      </c>
    </row>
    <row r="7" spans="1:23" x14ac:dyDescent="0.25">
      <c r="A7" s="29" t="s">
        <v>7</v>
      </c>
      <c r="B7" s="26" t="s">
        <v>33</v>
      </c>
      <c r="C7" s="26" t="s">
        <v>8</v>
      </c>
      <c r="D7" s="27" t="s">
        <v>53</v>
      </c>
      <c r="E7" s="26" t="s">
        <v>121</v>
      </c>
      <c r="F7" s="51" t="s">
        <v>120</v>
      </c>
      <c r="G7" s="47"/>
      <c r="H7" s="47"/>
      <c r="I7" s="47">
        <v>2100000</v>
      </c>
      <c r="J7" s="49"/>
      <c r="K7" s="47">
        <f t="shared" si="0"/>
        <v>2351463</v>
      </c>
      <c r="L7" s="49"/>
      <c r="M7" s="47">
        <f t="shared" si="1"/>
        <v>2439763</v>
      </c>
      <c r="N7" s="49"/>
      <c r="O7" s="47">
        <v>2085000</v>
      </c>
      <c r="P7" s="40">
        <f t="shared" si="2"/>
        <v>2085000</v>
      </c>
      <c r="S7" s="42" t="s">
        <v>70</v>
      </c>
      <c r="T7" s="42" t="s">
        <v>76</v>
      </c>
      <c r="U7" s="42" t="s">
        <v>77</v>
      </c>
    </row>
    <row r="8" spans="1:23" x14ac:dyDescent="0.25">
      <c r="A8" s="29"/>
      <c r="B8" s="26"/>
      <c r="C8" s="26"/>
      <c r="D8" s="27"/>
      <c r="E8" s="26"/>
      <c r="F8" s="50"/>
      <c r="G8" s="47"/>
      <c r="H8" s="47"/>
      <c r="I8" s="47"/>
      <c r="J8" s="49"/>
      <c r="K8" s="49"/>
      <c r="L8" s="49"/>
      <c r="M8" s="47">
        <f t="shared" si="1"/>
        <v>0</v>
      </c>
      <c r="N8" s="49"/>
      <c r="O8" s="47">
        <f t="shared" ref="O8" si="3">ROUND(M8/127.1*131,-2)</f>
        <v>0</v>
      </c>
      <c r="P8" s="40">
        <f t="shared" si="2"/>
        <v>0</v>
      </c>
    </row>
    <row r="9" spans="1:23" x14ac:dyDescent="0.25">
      <c r="A9" s="29" t="s">
        <v>24</v>
      </c>
      <c r="B9" s="26" t="s">
        <v>49</v>
      </c>
      <c r="C9" s="26" t="s">
        <v>50</v>
      </c>
      <c r="D9" s="27">
        <v>1</v>
      </c>
      <c r="E9" s="26" t="s">
        <v>121</v>
      </c>
      <c r="F9" s="51" t="s">
        <v>120</v>
      </c>
      <c r="G9" s="47"/>
      <c r="H9" s="47"/>
      <c r="I9" s="47">
        <v>350000</v>
      </c>
      <c r="J9" s="49"/>
      <c r="K9" s="47">
        <f>ROUND(I9/109.4*122.5,0)</f>
        <v>391910</v>
      </c>
      <c r="L9" s="49"/>
      <c r="M9" s="47">
        <f t="shared" si="1"/>
        <v>406627</v>
      </c>
      <c r="N9" s="49"/>
      <c r="O9" s="47">
        <v>775000</v>
      </c>
      <c r="P9" s="40">
        <f t="shared" si="2"/>
        <v>775000</v>
      </c>
    </row>
    <row r="10" spans="1:23" x14ac:dyDescent="0.25">
      <c r="A10" s="29"/>
      <c r="B10" s="26"/>
      <c r="C10" s="26"/>
      <c r="D10" s="27"/>
      <c r="E10" s="26"/>
      <c r="F10" s="51"/>
      <c r="G10" s="47"/>
      <c r="H10" s="47"/>
      <c r="I10" s="47"/>
      <c r="J10" s="49"/>
      <c r="K10" s="49"/>
      <c r="L10" s="49"/>
      <c r="M10" s="47">
        <f t="shared" si="1"/>
        <v>0</v>
      </c>
      <c r="N10" s="49"/>
      <c r="O10" s="47">
        <f t="shared" ref="O10:O12" si="4">ROUND(M10/127.1*131,-2)</f>
        <v>0</v>
      </c>
      <c r="P10" s="40">
        <f t="shared" si="2"/>
        <v>0</v>
      </c>
    </row>
    <row r="11" spans="1:23" x14ac:dyDescent="0.25">
      <c r="A11" s="29" t="s">
        <v>14</v>
      </c>
      <c r="B11" s="26" t="s">
        <v>34</v>
      </c>
      <c r="C11" s="26" t="s">
        <v>119</v>
      </c>
      <c r="D11" s="27">
        <v>16</v>
      </c>
      <c r="E11" s="26" t="s">
        <v>103</v>
      </c>
      <c r="F11" s="51" t="s">
        <v>105</v>
      </c>
      <c r="G11" s="47">
        <v>5476361</v>
      </c>
      <c r="H11" s="47">
        <f t="shared" ref="H11" si="5">ROUND(G11/153.1*161.5,0)</f>
        <v>5776828</v>
      </c>
      <c r="I11" s="50"/>
      <c r="J11" s="47">
        <f>ROUND(H11/161.5*176.5,0)</f>
        <v>6313375</v>
      </c>
      <c r="K11" s="54"/>
      <c r="L11" s="47">
        <v>6300000</v>
      </c>
      <c r="M11" s="47">
        <f t="shared" si="1"/>
        <v>0</v>
      </c>
      <c r="N11" s="47">
        <f>ROUND(L11/130.8*134.4,-2)</f>
        <v>6473400</v>
      </c>
      <c r="O11" s="47">
        <f t="shared" si="4"/>
        <v>0</v>
      </c>
      <c r="P11" s="40">
        <f t="shared" si="2"/>
        <v>6473400</v>
      </c>
      <c r="Q11" s="62" t="s">
        <v>96</v>
      </c>
      <c r="R11" s="43"/>
    </row>
    <row r="12" spans="1:23" x14ac:dyDescent="0.25">
      <c r="A12" s="29"/>
      <c r="B12" s="26"/>
      <c r="C12" s="26"/>
      <c r="D12" s="27"/>
      <c r="E12" s="26"/>
      <c r="F12" s="51"/>
      <c r="G12" s="47"/>
      <c r="H12" s="47"/>
      <c r="I12" s="47"/>
      <c r="J12" s="49"/>
      <c r="K12" s="49"/>
      <c r="L12" s="47">
        <f t="shared" ref="L12:L17" si="6">ROUND(J12/124.9*129.2,0)</f>
        <v>0</v>
      </c>
      <c r="M12" s="47">
        <f t="shared" si="1"/>
        <v>0</v>
      </c>
      <c r="N12" s="47">
        <f t="shared" ref="N12" si="7">ROUND(L12/130.8*134.4,-2)</f>
        <v>0</v>
      </c>
      <c r="O12" s="47">
        <f t="shared" si="4"/>
        <v>0</v>
      </c>
      <c r="P12" s="40">
        <f t="shared" si="2"/>
        <v>0</v>
      </c>
    </row>
    <row r="13" spans="1:23" x14ac:dyDescent="0.25">
      <c r="A13" s="29" t="s">
        <v>5</v>
      </c>
      <c r="B13" s="26" t="s">
        <v>35</v>
      </c>
      <c r="C13" s="26" t="s">
        <v>6</v>
      </c>
      <c r="D13" s="27">
        <v>74</v>
      </c>
      <c r="E13" s="26" t="s">
        <v>121</v>
      </c>
      <c r="F13" s="51" t="s">
        <v>120</v>
      </c>
      <c r="G13" s="47"/>
      <c r="H13" s="47"/>
      <c r="I13" s="47">
        <v>1730000</v>
      </c>
      <c r="J13" s="49"/>
      <c r="K13" s="47">
        <f>ROUND(I13/109.4*122.5,0)</f>
        <v>1937157</v>
      </c>
      <c r="L13" s="47">
        <f t="shared" si="6"/>
        <v>0</v>
      </c>
      <c r="M13" s="47">
        <f t="shared" si="1"/>
        <v>2009899</v>
      </c>
      <c r="N13" s="47"/>
      <c r="O13" s="47">
        <v>2130000</v>
      </c>
      <c r="P13" s="40">
        <f t="shared" si="2"/>
        <v>2130000</v>
      </c>
      <c r="S13" s="42" t="s">
        <v>70</v>
      </c>
      <c r="T13" s="42" t="s">
        <v>76</v>
      </c>
      <c r="U13" s="42" t="s">
        <v>77</v>
      </c>
    </row>
    <row r="14" spans="1:23" x14ac:dyDescent="0.25">
      <c r="A14" s="29"/>
      <c r="B14" s="26"/>
      <c r="C14" s="26"/>
      <c r="D14" s="27"/>
      <c r="E14" s="26"/>
      <c r="F14" s="51"/>
      <c r="G14" s="47"/>
      <c r="H14" s="47"/>
      <c r="I14" s="47"/>
      <c r="J14" s="49"/>
      <c r="K14" s="49"/>
      <c r="L14" s="47">
        <f t="shared" si="6"/>
        <v>0</v>
      </c>
      <c r="M14" s="47">
        <f t="shared" si="1"/>
        <v>0</v>
      </c>
      <c r="N14" s="47">
        <f t="shared" ref="N14" si="8">ROUND(L14/130.8*134.4,-2)</f>
        <v>0</v>
      </c>
      <c r="O14" s="47">
        <f t="shared" ref="O14" si="9">ROUND(M14/127.1*131,-2)</f>
        <v>0</v>
      </c>
      <c r="P14" s="40">
        <f t="shared" si="2"/>
        <v>0</v>
      </c>
    </row>
    <row r="15" spans="1:23" x14ac:dyDescent="0.25">
      <c r="A15" s="29" t="s">
        <v>12</v>
      </c>
      <c r="B15" s="26" t="s">
        <v>36</v>
      </c>
      <c r="C15" s="26" t="s">
        <v>13</v>
      </c>
      <c r="D15" s="27">
        <v>17</v>
      </c>
      <c r="E15" s="26" t="s">
        <v>121</v>
      </c>
      <c r="F15" s="51" t="s">
        <v>120</v>
      </c>
      <c r="G15" s="47"/>
      <c r="H15" s="47"/>
      <c r="I15" s="47">
        <v>410000</v>
      </c>
      <c r="J15" s="49"/>
      <c r="K15" s="47">
        <f>ROUND(I15/109.4*122.5,0)</f>
        <v>459095</v>
      </c>
      <c r="L15" s="47">
        <f t="shared" si="6"/>
        <v>0</v>
      </c>
      <c r="M15" s="47">
        <f t="shared" si="1"/>
        <v>476334</v>
      </c>
      <c r="N15" s="47"/>
      <c r="O15" s="47">
        <v>460000</v>
      </c>
      <c r="P15" s="40">
        <f t="shared" si="2"/>
        <v>460000</v>
      </c>
    </row>
    <row r="16" spans="1:23" x14ac:dyDescent="0.25">
      <c r="A16" s="29"/>
      <c r="B16" s="26"/>
      <c r="C16" s="26"/>
      <c r="D16" s="27"/>
      <c r="E16" s="26"/>
      <c r="F16" s="50"/>
      <c r="G16" s="47"/>
      <c r="H16" s="47"/>
      <c r="I16" s="47"/>
      <c r="J16" s="49"/>
      <c r="K16" s="49"/>
      <c r="L16" s="47">
        <f t="shared" si="6"/>
        <v>0</v>
      </c>
      <c r="M16" s="47">
        <f t="shared" si="1"/>
        <v>0</v>
      </c>
      <c r="N16" s="47">
        <f t="shared" ref="N16" si="10">ROUND(L16/130.8*134.4,-2)</f>
        <v>0</v>
      </c>
      <c r="O16" s="47">
        <f t="shared" ref="O16" si="11">ROUND(M16/127.1*131,-2)</f>
        <v>0</v>
      </c>
      <c r="P16" s="40">
        <f t="shared" si="2"/>
        <v>0</v>
      </c>
    </row>
    <row r="17" spans="1:22" x14ac:dyDescent="0.25">
      <c r="A17" s="29" t="s">
        <v>0</v>
      </c>
      <c r="B17" s="26" t="s">
        <v>37</v>
      </c>
      <c r="C17" s="26" t="s">
        <v>20</v>
      </c>
      <c r="D17" s="27">
        <v>41</v>
      </c>
      <c r="E17" s="26" t="s">
        <v>121</v>
      </c>
      <c r="F17" s="51" t="s">
        <v>120</v>
      </c>
      <c r="G17" s="47"/>
      <c r="H17" s="47"/>
      <c r="I17" s="47">
        <v>9700000</v>
      </c>
      <c r="J17" s="49"/>
      <c r="K17" s="47">
        <f>ROUND(I17/109.4*122.5,0)</f>
        <v>10861517</v>
      </c>
      <c r="L17" s="47">
        <f t="shared" si="6"/>
        <v>0</v>
      </c>
      <c r="M17" s="47">
        <f t="shared" si="1"/>
        <v>11269378</v>
      </c>
      <c r="N17" s="47"/>
      <c r="O17" s="47">
        <v>10990000</v>
      </c>
      <c r="P17" s="40">
        <f t="shared" si="2"/>
        <v>10990000</v>
      </c>
      <c r="R17" s="44"/>
      <c r="S17" s="44" t="s">
        <v>65</v>
      </c>
      <c r="T17" s="44" t="s">
        <v>66</v>
      </c>
      <c r="U17" s="44" t="s">
        <v>66</v>
      </c>
      <c r="V17" s="44"/>
    </row>
    <row r="18" spans="1:22" x14ac:dyDescent="0.25">
      <c r="A18" s="29" t="s">
        <v>0</v>
      </c>
      <c r="B18" s="26" t="s">
        <v>38</v>
      </c>
      <c r="C18" s="26" t="s">
        <v>22</v>
      </c>
      <c r="D18" s="27">
        <v>2</v>
      </c>
      <c r="E18" s="26" t="s">
        <v>106</v>
      </c>
      <c r="F18" s="51" t="s">
        <v>105</v>
      </c>
      <c r="G18" s="47">
        <v>16369557</v>
      </c>
      <c r="H18" s="47">
        <f t="shared" ref="H18" si="12">ROUND(G18/153.1*161.5,0)</f>
        <v>17267691</v>
      </c>
      <c r="I18" s="47"/>
      <c r="J18" s="47">
        <f>ROUND(H18/161.5*176.5,0)</f>
        <v>18871501</v>
      </c>
      <c r="K18" s="49"/>
      <c r="L18" s="47">
        <v>20400000</v>
      </c>
      <c r="M18" s="47">
        <f t="shared" si="1"/>
        <v>0</v>
      </c>
      <c r="N18" s="47">
        <f t="shared" ref="N18" si="13">ROUND(L18/130.8*134.4,-2)</f>
        <v>20961500</v>
      </c>
      <c r="O18" s="47">
        <f t="shared" ref="O18" si="14">ROUND(M18/127.1*131,-2)</f>
        <v>0</v>
      </c>
      <c r="P18" s="40">
        <f t="shared" si="2"/>
        <v>20961500</v>
      </c>
      <c r="Q18" s="62"/>
      <c r="R18" s="43"/>
      <c r="S18" s="42" t="s">
        <v>65</v>
      </c>
      <c r="T18" s="42" t="s">
        <v>66</v>
      </c>
      <c r="U18" s="42" t="s">
        <v>66</v>
      </c>
      <c r="V18" s="42" t="s">
        <v>67</v>
      </c>
    </row>
    <row r="19" spans="1:22" x14ac:dyDescent="0.25">
      <c r="A19" s="29" t="s">
        <v>0</v>
      </c>
      <c r="B19" s="26" t="s">
        <v>38</v>
      </c>
      <c r="C19" s="26" t="s">
        <v>22</v>
      </c>
      <c r="D19" s="27">
        <v>2</v>
      </c>
      <c r="E19" s="26" t="s">
        <v>121</v>
      </c>
      <c r="F19" s="51" t="s">
        <v>120</v>
      </c>
      <c r="G19" s="47"/>
      <c r="H19" s="47"/>
      <c r="I19" s="47">
        <v>4580000</v>
      </c>
      <c r="J19" s="49"/>
      <c r="K19" s="47">
        <f t="shared" ref="K19" si="15">ROUND(I19/109.4*122.5,0)</f>
        <v>5128428</v>
      </c>
      <c r="L19" s="47">
        <f t="shared" ref="L19" si="16">ROUND(J19/124.9*129.2,0)</f>
        <v>0</v>
      </c>
      <c r="M19" s="47">
        <f t="shared" si="1"/>
        <v>5321006</v>
      </c>
      <c r="N19" s="47"/>
      <c r="O19" s="47">
        <v>5260000</v>
      </c>
      <c r="P19" s="40">
        <f t="shared" si="2"/>
        <v>5260000</v>
      </c>
      <c r="R19" s="44"/>
      <c r="S19" s="44"/>
      <c r="T19" s="44"/>
      <c r="U19" s="44"/>
      <c r="V19" s="44"/>
    </row>
    <row r="20" spans="1:22" x14ac:dyDescent="0.25">
      <c r="A20" s="29" t="s">
        <v>0</v>
      </c>
      <c r="B20" s="26" t="s">
        <v>39</v>
      </c>
      <c r="C20" s="26" t="s">
        <v>18</v>
      </c>
      <c r="D20" s="27">
        <v>1</v>
      </c>
      <c r="E20" s="26" t="s">
        <v>107</v>
      </c>
      <c r="F20" s="51" t="s">
        <v>105</v>
      </c>
      <c r="G20" s="47">
        <v>666687</v>
      </c>
      <c r="H20" s="47">
        <f t="shared" ref="H20" si="17">ROUND(G20/153.1*161.5,0)</f>
        <v>703266</v>
      </c>
      <c r="I20" s="47"/>
      <c r="J20" s="47">
        <f>ROUND(H20/161.5*176.5,0)</f>
        <v>768585</v>
      </c>
      <c r="K20" s="49"/>
      <c r="L20" s="47">
        <v>875000</v>
      </c>
      <c r="M20" s="47">
        <f t="shared" si="1"/>
        <v>0</v>
      </c>
      <c r="N20" s="47">
        <f t="shared" ref="N20" si="18">ROUND(L20/130.8*134.4,-2)</f>
        <v>899100</v>
      </c>
      <c r="O20" s="47">
        <f t="shared" ref="O20" si="19">ROUND(M20/127.1*131,-2)</f>
        <v>0</v>
      </c>
      <c r="P20" s="40">
        <f t="shared" si="2"/>
        <v>899100</v>
      </c>
      <c r="Q20" s="62"/>
      <c r="R20" s="46"/>
      <c r="S20" s="45" t="s">
        <v>66</v>
      </c>
      <c r="T20" s="45" t="s">
        <v>66</v>
      </c>
      <c r="U20" s="45" t="s">
        <v>66</v>
      </c>
      <c r="V20" s="45"/>
    </row>
    <row r="21" spans="1:22" x14ac:dyDescent="0.25">
      <c r="A21" s="29" t="s">
        <v>0</v>
      </c>
      <c r="B21" s="26" t="s">
        <v>39</v>
      </c>
      <c r="C21" s="26" t="s">
        <v>18</v>
      </c>
      <c r="D21" s="27" t="s">
        <v>78</v>
      </c>
      <c r="E21" s="26" t="s">
        <v>121</v>
      </c>
      <c r="F21" s="51" t="s">
        <v>120</v>
      </c>
      <c r="G21" s="47"/>
      <c r="H21" s="47"/>
      <c r="I21" s="47">
        <v>8400000</v>
      </c>
      <c r="J21" s="49"/>
      <c r="K21" s="47">
        <f>ROUND(I21/109.4*122.5,0)</f>
        <v>9405850</v>
      </c>
      <c r="L21" s="47">
        <f t="shared" ref="L21" si="20">ROUND(J21/124.9*129.2,0)</f>
        <v>0</v>
      </c>
      <c r="M21" s="47">
        <f t="shared" si="1"/>
        <v>9759049</v>
      </c>
      <c r="N21" s="47"/>
      <c r="O21" s="47">
        <v>9570000</v>
      </c>
      <c r="P21" s="40">
        <f t="shared" si="2"/>
        <v>9570000</v>
      </c>
      <c r="R21" s="45"/>
      <c r="S21" s="45"/>
      <c r="T21" s="45"/>
      <c r="U21" s="45"/>
      <c r="V21" s="45"/>
    </row>
    <row r="22" spans="1:22" x14ac:dyDescent="0.25">
      <c r="A22" s="29" t="s">
        <v>0</v>
      </c>
      <c r="B22" s="26" t="s">
        <v>39</v>
      </c>
      <c r="C22" s="26" t="s">
        <v>18</v>
      </c>
      <c r="D22" s="27" t="s">
        <v>28</v>
      </c>
      <c r="E22" s="26" t="s">
        <v>108</v>
      </c>
      <c r="F22" s="51" t="s">
        <v>105</v>
      </c>
      <c r="G22" s="47">
        <v>29584253</v>
      </c>
      <c r="H22" s="47">
        <f t="shared" ref="H22" si="21">ROUND(G22/153.1*161.5,0)</f>
        <v>31207426</v>
      </c>
      <c r="I22" s="47"/>
      <c r="J22" s="47">
        <f t="shared" ref="J22:J23" si="22">ROUND(H22/161.5*176.5,0)</f>
        <v>34105949</v>
      </c>
      <c r="K22" s="49"/>
      <c r="L22" s="47">
        <v>36000000</v>
      </c>
      <c r="M22" s="47">
        <f t="shared" si="1"/>
        <v>0</v>
      </c>
      <c r="N22" s="47">
        <f t="shared" ref="N22:N23" si="23">ROUND(L22/130.8*134.4,-2)</f>
        <v>36990800</v>
      </c>
      <c r="O22" s="47">
        <f t="shared" ref="O22:O23" si="24">ROUND(M22/127.1*131,-2)</f>
        <v>0</v>
      </c>
      <c r="P22" s="40">
        <f t="shared" si="2"/>
        <v>36990800</v>
      </c>
      <c r="Q22" s="62"/>
      <c r="R22" s="46"/>
      <c r="S22" s="45" t="s">
        <v>65</v>
      </c>
      <c r="T22" s="45" t="s">
        <v>66</v>
      </c>
      <c r="U22" s="45" t="s">
        <v>66</v>
      </c>
      <c r="V22" s="45" t="s">
        <v>65</v>
      </c>
    </row>
    <row r="23" spans="1:22" x14ac:dyDescent="0.25">
      <c r="A23" s="29" t="s">
        <v>0</v>
      </c>
      <c r="B23" s="26" t="s">
        <v>52</v>
      </c>
      <c r="C23" s="26" t="s">
        <v>97</v>
      </c>
      <c r="D23" s="27">
        <v>80</v>
      </c>
      <c r="E23" s="26" t="s">
        <v>112</v>
      </c>
      <c r="F23" s="51" t="s">
        <v>105</v>
      </c>
      <c r="G23" s="47">
        <v>18869635</v>
      </c>
      <c r="H23" s="47">
        <f>ROUND(G23/153.1*161.5,0)</f>
        <v>19904938</v>
      </c>
      <c r="I23" s="47"/>
      <c r="J23" s="47">
        <f t="shared" si="22"/>
        <v>21753694</v>
      </c>
      <c r="K23" s="49"/>
      <c r="L23" s="47">
        <v>21200000</v>
      </c>
      <c r="M23" s="47">
        <f t="shared" si="1"/>
        <v>0</v>
      </c>
      <c r="N23" s="47">
        <f t="shared" si="23"/>
        <v>21783500</v>
      </c>
      <c r="O23" s="47">
        <f t="shared" si="24"/>
        <v>0</v>
      </c>
      <c r="P23" s="40">
        <f t="shared" si="2"/>
        <v>21783500</v>
      </c>
      <c r="Q23" s="62"/>
      <c r="R23" s="43"/>
      <c r="S23" s="42" t="s">
        <v>65</v>
      </c>
      <c r="T23" s="42" t="s">
        <v>66</v>
      </c>
      <c r="U23" s="42" t="s">
        <v>66</v>
      </c>
    </row>
    <row r="24" spans="1:22" x14ac:dyDescent="0.25">
      <c r="A24" s="29" t="s">
        <v>0</v>
      </c>
      <c r="B24" s="26" t="s">
        <v>52</v>
      </c>
      <c r="C24" s="26" t="s">
        <v>97</v>
      </c>
      <c r="D24" s="27">
        <v>80</v>
      </c>
      <c r="E24" s="26" t="s">
        <v>121</v>
      </c>
      <c r="F24" s="51" t="s">
        <v>120</v>
      </c>
      <c r="G24" s="47"/>
      <c r="H24" s="47"/>
      <c r="I24" s="47">
        <v>2325000</v>
      </c>
      <c r="J24" s="49"/>
      <c r="K24" s="47">
        <f t="shared" ref="K24:K27" si="25">ROUND(I24/109.4*122.5,0)</f>
        <v>2603405</v>
      </c>
      <c r="L24" s="47">
        <f t="shared" ref="L24:L27" si="26">ROUND(J24/124.9*129.2,0)</f>
        <v>0</v>
      </c>
      <c r="M24" s="47">
        <f t="shared" si="1"/>
        <v>2701166</v>
      </c>
      <c r="N24" s="47"/>
      <c r="O24" s="47">
        <v>3745000</v>
      </c>
      <c r="P24" s="40">
        <f t="shared" si="2"/>
        <v>3745000</v>
      </c>
      <c r="Q24" s="62"/>
    </row>
    <row r="25" spans="1:22" x14ac:dyDescent="0.25">
      <c r="A25" s="29" t="s">
        <v>0</v>
      </c>
      <c r="B25" s="26" t="s">
        <v>74</v>
      </c>
      <c r="C25" s="26" t="s">
        <v>75</v>
      </c>
      <c r="D25" s="27">
        <v>222</v>
      </c>
      <c r="E25" s="26" t="s">
        <v>121</v>
      </c>
      <c r="F25" s="51" t="s">
        <v>120</v>
      </c>
      <c r="G25" s="47"/>
      <c r="H25" s="47"/>
      <c r="I25" s="53">
        <v>20000</v>
      </c>
      <c r="J25" s="55"/>
      <c r="K25" s="47">
        <f t="shared" si="25"/>
        <v>22395</v>
      </c>
      <c r="L25" s="47">
        <f t="shared" si="26"/>
        <v>0</v>
      </c>
      <c r="M25" s="47">
        <f t="shared" si="1"/>
        <v>23236</v>
      </c>
      <c r="N25" s="47"/>
      <c r="O25" s="47">
        <v>825000</v>
      </c>
      <c r="P25" s="40">
        <f t="shared" si="2"/>
        <v>825000</v>
      </c>
      <c r="Q25" s="63"/>
    </row>
    <row r="26" spans="1:22" x14ac:dyDescent="0.25">
      <c r="A26" s="29" t="s">
        <v>0</v>
      </c>
      <c r="B26" s="26" t="s">
        <v>40</v>
      </c>
      <c r="C26" s="26" t="s">
        <v>101</v>
      </c>
      <c r="D26" s="27">
        <v>59</v>
      </c>
      <c r="E26" s="26" t="s">
        <v>121</v>
      </c>
      <c r="F26" s="51" t="s">
        <v>120</v>
      </c>
      <c r="G26" s="47"/>
      <c r="H26" s="47"/>
      <c r="I26" s="47">
        <v>13800000</v>
      </c>
      <c r="J26" s="49"/>
      <c r="K26" s="47">
        <f t="shared" si="25"/>
        <v>15452468</v>
      </c>
      <c r="L26" s="47">
        <f t="shared" si="26"/>
        <v>0</v>
      </c>
      <c r="M26" s="47">
        <f t="shared" si="1"/>
        <v>16032724</v>
      </c>
      <c r="N26" s="47"/>
      <c r="O26" s="47">
        <v>15400000</v>
      </c>
      <c r="P26" s="40">
        <f t="shared" si="2"/>
        <v>15400000</v>
      </c>
      <c r="S26" s="42" t="s">
        <v>70</v>
      </c>
      <c r="T26" s="42" t="s">
        <v>70</v>
      </c>
      <c r="U26" s="42" t="s">
        <v>77</v>
      </c>
    </row>
    <row r="27" spans="1:22" x14ac:dyDescent="0.25">
      <c r="A27" s="29" t="s">
        <v>0</v>
      </c>
      <c r="B27" s="26" t="s">
        <v>41</v>
      </c>
      <c r="C27" s="26" t="s">
        <v>15</v>
      </c>
      <c r="D27" s="27" t="s">
        <v>91</v>
      </c>
      <c r="E27" s="26" t="s">
        <v>121</v>
      </c>
      <c r="F27" s="51" t="s">
        <v>120</v>
      </c>
      <c r="G27" s="47"/>
      <c r="H27" s="47"/>
      <c r="I27" s="47">
        <v>11200000</v>
      </c>
      <c r="J27" s="49"/>
      <c r="K27" s="47">
        <f t="shared" si="25"/>
        <v>12541133</v>
      </c>
      <c r="L27" s="47">
        <f t="shared" si="26"/>
        <v>0</v>
      </c>
      <c r="M27" s="47">
        <f t="shared" si="1"/>
        <v>13012065</v>
      </c>
      <c r="N27" s="47"/>
      <c r="O27" s="47">
        <v>12600000</v>
      </c>
      <c r="P27" s="40">
        <f t="shared" si="2"/>
        <v>12600000</v>
      </c>
      <c r="R27" s="45"/>
      <c r="S27" s="45" t="s">
        <v>65</v>
      </c>
      <c r="T27" s="45" t="s">
        <v>65</v>
      </c>
      <c r="U27" s="45" t="s">
        <v>65</v>
      </c>
      <c r="V27" s="45"/>
    </row>
    <row r="28" spans="1:22" x14ac:dyDescent="0.25">
      <c r="A28" s="29" t="s">
        <v>0</v>
      </c>
      <c r="B28" s="26" t="s">
        <v>41</v>
      </c>
      <c r="C28" s="26" t="s">
        <v>15</v>
      </c>
      <c r="D28" s="27" t="s">
        <v>16</v>
      </c>
      <c r="E28" s="26" t="s">
        <v>110</v>
      </c>
      <c r="F28" s="51" t="s">
        <v>105</v>
      </c>
      <c r="G28" s="47">
        <v>59275653</v>
      </c>
      <c r="H28" s="47">
        <f t="shared" ref="H28" si="27">ROUND(G28/153.1*161.5,0)</f>
        <v>62527877</v>
      </c>
      <c r="I28" s="47"/>
      <c r="J28" s="47">
        <f>ROUND(H28/161.5*176.5,0)</f>
        <v>68335420</v>
      </c>
      <c r="K28" s="49"/>
      <c r="L28" s="47">
        <v>68800000</v>
      </c>
      <c r="M28" s="47">
        <f t="shared" si="1"/>
        <v>0</v>
      </c>
      <c r="N28" s="47">
        <f t="shared" ref="N28" si="28">ROUND(L28/130.8*134.4,-2)</f>
        <v>70693600</v>
      </c>
      <c r="O28" s="47">
        <f t="shared" ref="O28" si="29">ROUND(M28/127.1*131,-2)</f>
        <v>0</v>
      </c>
      <c r="P28" s="40">
        <f t="shared" si="2"/>
        <v>70693600</v>
      </c>
      <c r="Q28" s="62"/>
      <c r="R28" s="46"/>
      <c r="S28" s="45"/>
      <c r="T28" s="45"/>
      <c r="U28" s="45"/>
      <c r="V28" s="45"/>
    </row>
    <row r="29" spans="1:22" x14ac:dyDescent="0.25">
      <c r="A29" s="29" t="s">
        <v>0</v>
      </c>
      <c r="B29" s="26" t="s">
        <v>47</v>
      </c>
      <c r="C29" s="26" t="s">
        <v>48</v>
      </c>
      <c r="D29" s="27" t="s">
        <v>92</v>
      </c>
      <c r="E29" s="26" t="s">
        <v>121</v>
      </c>
      <c r="F29" s="51" t="s">
        <v>120</v>
      </c>
      <c r="G29" s="47"/>
      <c r="H29" s="47"/>
      <c r="I29" s="47">
        <v>9725000</v>
      </c>
      <c r="J29" s="49"/>
      <c r="K29" s="47">
        <f>ROUND(I29/109.4*122.5,0)+44000</f>
        <v>10933511</v>
      </c>
      <c r="L29" s="47">
        <f t="shared" ref="L29" si="30">ROUND(J29/124.9*129.2,0)</f>
        <v>0</v>
      </c>
      <c r="M29" s="47">
        <f t="shared" si="1"/>
        <v>11344075</v>
      </c>
      <c r="N29" s="47"/>
      <c r="O29" s="47">
        <v>12490000</v>
      </c>
      <c r="P29" s="40">
        <f t="shared" si="2"/>
        <v>12490000</v>
      </c>
      <c r="S29" s="42" t="s">
        <v>65</v>
      </c>
      <c r="T29" s="42" t="s">
        <v>66</v>
      </c>
      <c r="U29" s="42" t="s">
        <v>66</v>
      </c>
    </row>
    <row r="30" spans="1:22" x14ac:dyDescent="0.25">
      <c r="A30" s="29" t="s">
        <v>0</v>
      </c>
      <c r="B30" s="26" t="s">
        <v>42</v>
      </c>
      <c r="C30" s="26" t="s">
        <v>21</v>
      </c>
      <c r="D30" s="27" t="s">
        <v>93</v>
      </c>
      <c r="E30" s="26" t="s">
        <v>111</v>
      </c>
      <c r="F30" s="51" t="s">
        <v>105</v>
      </c>
      <c r="G30" s="47">
        <v>14250443</v>
      </c>
      <c r="H30" s="47">
        <f t="shared" ref="H30" si="31">ROUND(G30/153.1*161.5,0)</f>
        <v>15032309</v>
      </c>
      <c r="I30" s="47"/>
      <c r="J30" s="47">
        <f>ROUND(H30/161.5*176.5,0)</f>
        <v>16428499</v>
      </c>
      <c r="K30" s="49"/>
      <c r="L30" s="47">
        <v>16425000</v>
      </c>
      <c r="M30" s="47">
        <f t="shared" si="1"/>
        <v>0</v>
      </c>
      <c r="N30" s="47">
        <f t="shared" ref="N30" si="32">ROUND(L30/130.8*134.4,-2)</f>
        <v>16877100</v>
      </c>
      <c r="O30" s="47">
        <f t="shared" ref="O30" si="33">ROUND(M30/127.1*131,-2)</f>
        <v>0</v>
      </c>
      <c r="P30" s="40">
        <f t="shared" si="2"/>
        <v>16877100</v>
      </c>
      <c r="Q30" s="62"/>
      <c r="R30" s="45"/>
      <c r="S30" s="45" t="s">
        <v>65</v>
      </c>
      <c r="T30" s="45" t="s">
        <v>66</v>
      </c>
      <c r="U30" s="45" t="s">
        <v>66</v>
      </c>
      <c r="V30" s="45" t="s">
        <v>67</v>
      </c>
    </row>
    <row r="31" spans="1:22" x14ac:dyDescent="0.25">
      <c r="A31" s="29" t="s">
        <v>0</v>
      </c>
      <c r="B31" s="26" t="s">
        <v>42</v>
      </c>
      <c r="C31" s="26" t="s">
        <v>21</v>
      </c>
      <c r="D31" s="27" t="s">
        <v>93</v>
      </c>
      <c r="E31" s="26" t="s">
        <v>121</v>
      </c>
      <c r="F31" s="51" t="s">
        <v>120</v>
      </c>
      <c r="G31" s="47"/>
      <c r="H31" s="47"/>
      <c r="I31" s="47">
        <v>1910000</v>
      </c>
      <c r="J31" s="49"/>
      <c r="K31" s="47">
        <f>ROUND(I31/109.4*122.5,0)</f>
        <v>2138711</v>
      </c>
      <c r="L31" s="47">
        <f t="shared" ref="L31" si="34">ROUND(J31/124.9*129.2,0)</f>
        <v>0</v>
      </c>
      <c r="M31" s="47">
        <f t="shared" si="1"/>
        <v>2219022</v>
      </c>
      <c r="N31" s="47"/>
      <c r="O31" s="47">
        <v>2020000</v>
      </c>
      <c r="P31" s="40">
        <f t="shared" si="2"/>
        <v>2020000</v>
      </c>
      <c r="R31" s="45"/>
      <c r="S31" s="45"/>
      <c r="T31" s="45"/>
      <c r="U31" s="45"/>
      <c r="V31" s="45"/>
    </row>
    <row r="32" spans="1:22" x14ac:dyDescent="0.25">
      <c r="A32" s="29" t="s">
        <v>0</v>
      </c>
      <c r="B32" s="26" t="s">
        <v>43</v>
      </c>
      <c r="C32" s="26" t="s">
        <v>17</v>
      </c>
      <c r="D32" s="27">
        <v>743</v>
      </c>
      <c r="E32" s="26" t="s">
        <v>113</v>
      </c>
      <c r="F32" s="51" t="s">
        <v>105</v>
      </c>
      <c r="G32" s="47">
        <v>15738585</v>
      </c>
      <c r="H32" s="47">
        <f t="shared" ref="H32" si="35">ROUND(G32/153.1*161.5,0)</f>
        <v>16602100</v>
      </c>
      <c r="I32" s="47"/>
      <c r="J32" s="47">
        <f>ROUND(H32/161.5*176.5,0)</f>
        <v>18144091</v>
      </c>
      <c r="K32" s="49"/>
      <c r="L32" s="47">
        <v>18650000</v>
      </c>
      <c r="M32" s="47">
        <f t="shared" si="1"/>
        <v>0</v>
      </c>
      <c r="N32" s="47">
        <f t="shared" ref="N32" si="36">ROUND(L32/130.8*134.4,-2)</f>
        <v>19163300</v>
      </c>
      <c r="O32" s="47">
        <f t="shared" ref="O32" si="37">ROUND(M32/127.1*131,-2)</f>
        <v>0</v>
      </c>
      <c r="P32" s="40">
        <f t="shared" si="2"/>
        <v>19163300</v>
      </c>
      <c r="Q32" s="62"/>
      <c r="R32" s="43"/>
    </row>
    <row r="33" spans="1:22" x14ac:dyDescent="0.25">
      <c r="A33" s="29" t="s">
        <v>0</v>
      </c>
      <c r="B33" s="26" t="s">
        <v>43</v>
      </c>
      <c r="C33" s="26" t="s">
        <v>17</v>
      </c>
      <c r="D33" s="27">
        <v>743</v>
      </c>
      <c r="E33" s="26" t="s">
        <v>121</v>
      </c>
      <c r="F33" s="51" t="s">
        <v>120</v>
      </c>
      <c r="G33" s="47"/>
      <c r="H33" s="47"/>
      <c r="I33" s="47">
        <v>2950000</v>
      </c>
      <c r="J33" s="49"/>
      <c r="K33" s="47">
        <f t="shared" ref="K33" si="38">ROUND(I33/109.4*122.5,0)</f>
        <v>3303245</v>
      </c>
      <c r="L33" s="47">
        <f t="shared" ref="L33:L34" si="39">ROUND(J33/124.9*129.2,0)</f>
        <v>0</v>
      </c>
      <c r="M33" s="47">
        <f t="shared" si="1"/>
        <v>3427285</v>
      </c>
      <c r="N33" s="47"/>
      <c r="O33" s="47">
        <v>3170000</v>
      </c>
      <c r="P33" s="40">
        <f t="shared" si="2"/>
        <v>3170000</v>
      </c>
      <c r="R33" s="43"/>
      <c r="S33" s="42" t="s">
        <v>65</v>
      </c>
      <c r="T33" s="42" t="s">
        <v>66</v>
      </c>
      <c r="U33" s="42" t="s">
        <v>66</v>
      </c>
      <c r="V33" s="42" t="s">
        <v>67</v>
      </c>
    </row>
    <row r="34" spans="1:22" s="48" customFormat="1" x14ac:dyDescent="0.25">
      <c r="A34" s="29" t="s">
        <v>0</v>
      </c>
      <c r="B34" s="26" t="s">
        <v>95</v>
      </c>
      <c r="C34" s="26" t="s">
        <v>94</v>
      </c>
      <c r="D34" s="27">
        <v>487</v>
      </c>
      <c r="E34" s="26" t="s">
        <v>121</v>
      </c>
      <c r="F34" s="51" t="s">
        <v>120</v>
      </c>
      <c r="G34" s="47"/>
      <c r="H34" s="47"/>
      <c r="I34" s="47">
        <v>365000</v>
      </c>
      <c r="J34" s="49"/>
      <c r="K34" s="47">
        <f>ROUND(I34/109.4*122.5,0)</f>
        <v>408707</v>
      </c>
      <c r="L34" s="47">
        <f t="shared" si="39"/>
        <v>0</v>
      </c>
      <c r="M34" s="47">
        <f t="shared" si="1"/>
        <v>424054</v>
      </c>
      <c r="N34" s="47"/>
      <c r="O34" s="47">
        <v>855000</v>
      </c>
      <c r="P34" s="40">
        <f t="shared" si="2"/>
        <v>855000</v>
      </c>
      <c r="Q34" s="42"/>
      <c r="R34" s="42"/>
      <c r="S34" s="42"/>
      <c r="T34" s="42"/>
      <c r="U34" s="42"/>
      <c r="V34" s="42"/>
    </row>
    <row r="35" spans="1:22" s="48" customFormat="1" x14ac:dyDescent="0.25">
      <c r="A35" s="29" t="s">
        <v>0</v>
      </c>
      <c r="B35" s="26" t="s">
        <v>68</v>
      </c>
      <c r="C35" s="26" t="s">
        <v>69</v>
      </c>
      <c r="D35" s="27">
        <v>9</v>
      </c>
      <c r="E35" s="26" t="s">
        <v>109</v>
      </c>
      <c r="F35" s="51" t="s">
        <v>105</v>
      </c>
      <c r="G35" s="47">
        <v>8479304</v>
      </c>
      <c r="H35" s="47">
        <f t="shared" ref="H35" si="40">ROUND(G35/153.1*161.5,0)</f>
        <v>8944530</v>
      </c>
      <c r="I35" s="47"/>
      <c r="J35" s="47">
        <f>ROUND(H35/161.5*176.5,0)</f>
        <v>9775291</v>
      </c>
      <c r="K35" s="49"/>
      <c r="L35" s="47">
        <v>11000000</v>
      </c>
      <c r="M35" s="47">
        <f t="shared" ref="M35:M49" si="41">ROUND(K35/122.5*127.1,0)</f>
        <v>0</v>
      </c>
      <c r="N35" s="47">
        <f t="shared" ref="N35" si="42">ROUND(L35/130.8*134.4,-2)</f>
        <v>11302800</v>
      </c>
      <c r="O35" s="47">
        <f t="shared" ref="O35" si="43">ROUND(M35/127.1*131,-2)</f>
        <v>0</v>
      </c>
      <c r="P35" s="40">
        <f t="shared" si="2"/>
        <v>11302800</v>
      </c>
      <c r="R35" s="42"/>
      <c r="S35" s="42" t="s">
        <v>70</v>
      </c>
      <c r="T35" s="42" t="s">
        <v>66</v>
      </c>
      <c r="U35" s="42"/>
      <c r="V35" s="42"/>
    </row>
    <row r="36" spans="1:22" s="48" customFormat="1" x14ac:dyDescent="0.25">
      <c r="A36" s="29" t="s">
        <v>0</v>
      </c>
      <c r="B36" s="26" t="s">
        <v>68</v>
      </c>
      <c r="C36" s="26" t="s">
        <v>69</v>
      </c>
      <c r="D36" s="27">
        <v>9</v>
      </c>
      <c r="E36" s="26" t="s">
        <v>121</v>
      </c>
      <c r="F36" s="51" t="s">
        <v>120</v>
      </c>
      <c r="G36" s="47"/>
      <c r="H36" s="47"/>
      <c r="I36" s="47">
        <v>1570000</v>
      </c>
      <c r="J36" s="49"/>
      <c r="K36" s="47">
        <f t="shared" ref="K36" si="44">ROUND(I36/109.4*122.5,0)</f>
        <v>1757998</v>
      </c>
      <c r="L36" s="47">
        <f t="shared" ref="L36:L39" si="45">ROUND(J36/124.9*129.2,0)</f>
        <v>0</v>
      </c>
      <c r="M36" s="47">
        <f t="shared" si="41"/>
        <v>1824013</v>
      </c>
      <c r="N36" s="47"/>
      <c r="O36" s="47">
        <v>2635000</v>
      </c>
      <c r="P36" s="40">
        <f t="shared" si="2"/>
        <v>2635000</v>
      </c>
      <c r="R36" s="42"/>
      <c r="S36" s="42" t="s">
        <v>70</v>
      </c>
      <c r="T36" s="42" t="s">
        <v>66</v>
      </c>
      <c r="U36" s="42"/>
      <c r="V36" s="42"/>
    </row>
    <row r="37" spans="1:22" s="48" customFormat="1" x14ac:dyDescent="0.25">
      <c r="A37" s="29" t="s">
        <v>0</v>
      </c>
      <c r="B37" s="26" t="s">
        <v>79</v>
      </c>
      <c r="C37" s="26" t="s">
        <v>80</v>
      </c>
      <c r="D37" s="27">
        <v>25</v>
      </c>
      <c r="E37" s="26" t="s">
        <v>121</v>
      </c>
      <c r="F37" s="51" t="s">
        <v>120</v>
      </c>
      <c r="G37" s="47"/>
      <c r="H37" s="47"/>
      <c r="I37" s="47">
        <v>55000</v>
      </c>
      <c r="J37" s="49"/>
      <c r="K37" s="47">
        <f t="shared" ref="K37:K38" si="46">ROUND(I37/109.4*122.5,0)</f>
        <v>61586</v>
      </c>
      <c r="L37" s="47">
        <f t="shared" si="45"/>
        <v>0</v>
      </c>
      <c r="M37" s="47">
        <f t="shared" si="41"/>
        <v>63899</v>
      </c>
      <c r="N37" s="47"/>
      <c r="O37" s="47">
        <v>80000</v>
      </c>
      <c r="P37" s="40">
        <f t="shared" si="2"/>
        <v>80000</v>
      </c>
      <c r="R37" s="42"/>
      <c r="S37" s="42"/>
      <c r="T37" s="42"/>
      <c r="U37" s="42"/>
      <c r="V37" s="42"/>
    </row>
    <row r="38" spans="1:22" s="48" customFormat="1" x14ac:dyDescent="0.25">
      <c r="A38" s="29" t="s">
        <v>0</v>
      </c>
      <c r="B38" s="26" t="s">
        <v>81</v>
      </c>
      <c r="C38" s="26" t="s">
        <v>82</v>
      </c>
      <c r="D38" s="27">
        <v>90</v>
      </c>
      <c r="E38" s="26" t="s">
        <v>121</v>
      </c>
      <c r="F38" s="51" t="s">
        <v>120</v>
      </c>
      <c r="G38" s="47"/>
      <c r="H38" s="47"/>
      <c r="I38" s="47">
        <v>2150000</v>
      </c>
      <c r="J38" s="49"/>
      <c r="K38" s="47">
        <f t="shared" si="46"/>
        <v>2407450</v>
      </c>
      <c r="L38" s="47">
        <f t="shared" si="45"/>
        <v>0</v>
      </c>
      <c r="M38" s="47">
        <f t="shared" si="41"/>
        <v>2497852</v>
      </c>
      <c r="N38" s="47"/>
      <c r="O38" s="47">
        <v>2455000</v>
      </c>
      <c r="P38" s="40">
        <f t="shared" si="2"/>
        <v>2455000</v>
      </c>
      <c r="R38" s="42"/>
      <c r="S38" s="42"/>
      <c r="T38" s="42"/>
      <c r="U38" s="42"/>
      <c r="V38" s="42"/>
    </row>
    <row r="39" spans="1:22" x14ac:dyDescent="0.25">
      <c r="A39" s="52"/>
      <c r="B39" s="26"/>
      <c r="C39" s="26"/>
      <c r="D39" s="27"/>
      <c r="E39" s="26"/>
      <c r="F39" s="26"/>
      <c r="G39" s="47"/>
      <c r="H39" s="47"/>
      <c r="I39" s="53"/>
      <c r="J39" s="55"/>
      <c r="K39" s="55"/>
      <c r="L39" s="47">
        <f t="shared" si="45"/>
        <v>0</v>
      </c>
      <c r="M39" s="47">
        <f t="shared" si="41"/>
        <v>0</v>
      </c>
      <c r="N39" s="47">
        <f t="shared" ref="N39:N40" si="47">ROUND(L39/130.8*134.4,-2)</f>
        <v>0</v>
      </c>
      <c r="O39" s="47">
        <f t="shared" ref="O39:O40" si="48">ROUND(M39/127.1*131,-2)</f>
        <v>0</v>
      </c>
      <c r="P39" s="40">
        <f t="shared" si="2"/>
        <v>0</v>
      </c>
    </row>
    <row r="40" spans="1:22" x14ac:dyDescent="0.25">
      <c r="A40" s="29" t="s">
        <v>9</v>
      </c>
      <c r="B40" s="26" t="s">
        <v>44</v>
      </c>
      <c r="C40" s="26" t="s">
        <v>10</v>
      </c>
      <c r="D40" s="27">
        <v>245</v>
      </c>
      <c r="E40" s="26" t="s">
        <v>114</v>
      </c>
      <c r="F40" s="51" t="s">
        <v>105</v>
      </c>
      <c r="G40" s="47">
        <v>15940972</v>
      </c>
      <c r="H40" s="47">
        <f>ROUND(G40/153.1*161.5,0)</f>
        <v>16815591</v>
      </c>
      <c r="I40" s="47"/>
      <c r="J40" s="47">
        <f>ROUND(H40/161.5*176.5,0)</f>
        <v>18377411</v>
      </c>
      <c r="K40" s="49"/>
      <c r="L40" s="47">
        <v>19500000</v>
      </c>
      <c r="M40" s="47">
        <f t="shared" si="41"/>
        <v>0</v>
      </c>
      <c r="N40" s="47">
        <f t="shared" si="47"/>
        <v>20036700</v>
      </c>
      <c r="O40" s="47">
        <f t="shared" si="48"/>
        <v>0</v>
      </c>
      <c r="P40" s="40">
        <f t="shared" si="2"/>
        <v>20036700</v>
      </c>
      <c r="Q40" s="62"/>
      <c r="R40" s="43"/>
      <c r="S40" s="42" t="s">
        <v>65</v>
      </c>
      <c r="T40" s="42" t="s">
        <v>66</v>
      </c>
      <c r="U40" s="42" t="s">
        <v>66</v>
      </c>
    </row>
    <row r="41" spans="1:22" x14ac:dyDescent="0.25">
      <c r="A41" s="29" t="s">
        <v>9</v>
      </c>
      <c r="B41" s="26" t="s">
        <v>44</v>
      </c>
      <c r="C41" s="26" t="s">
        <v>10</v>
      </c>
      <c r="D41" s="27">
        <v>245</v>
      </c>
      <c r="E41" s="26" t="s">
        <v>121</v>
      </c>
      <c r="F41" s="51" t="s">
        <v>120</v>
      </c>
      <c r="G41" s="47"/>
      <c r="H41" s="47"/>
      <c r="I41" s="47">
        <v>5000000</v>
      </c>
      <c r="J41" s="49"/>
      <c r="K41" s="47">
        <f>ROUND(I41/109.4*122.5,0)</f>
        <v>5598720</v>
      </c>
      <c r="L41" s="47">
        <f t="shared" ref="L41:L46" si="49">ROUND(J41/124.9*129.2,0)</f>
        <v>0</v>
      </c>
      <c r="M41" s="47">
        <f t="shared" si="41"/>
        <v>5808958</v>
      </c>
      <c r="N41" s="47"/>
      <c r="O41" s="47">
        <v>5630000</v>
      </c>
      <c r="P41" s="40">
        <f t="shared" si="2"/>
        <v>5630000</v>
      </c>
    </row>
    <row r="42" spans="1:22" x14ac:dyDescent="0.25">
      <c r="A42" s="29"/>
      <c r="B42" s="26"/>
      <c r="C42" s="26"/>
      <c r="D42" s="27"/>
      <c r="E42" s="26"/>
      <c r="F42" s="50"/>
      <c r="G42" s="47"/>
      <c r="H42" s="47"/>
      <c r="I42" s="47"/>
      <c r="J42" s="49"/>
      <c r="K42" s="49"/>
      <c r="L42" s="47">
        <f t="shared" si="49"/>
        <v>0</v>
      </c>
      <c r="M42" s="47">
        <f t="shared" si="41"/>
        <v>0</v>
      </c>
      <c r="N42" s="47">
        <f t="shared" ref="N42" si="50">ROUND(L42/130.8*134.4,-2)</f>
        <v>0</v>
      </c>
      <c r="O42" s="47">
        <f t="shared" ref="O42" si="51">ROUND(M42/127.1*131,-2)</f>
        <v>0</v>
      </c>
      <c r="P42" s="40">
        <f t="shared" si="2"/>
        <v>0</v>
      </c>
    </row>
    <row r="43" spans="1:22" s="48" customFormat="1" x14ac:dyDescent="0.25">
      <c r="A43" s="29" t="s">
        <v>83</v>
      </c>
      <c r="B43" s="26" t="s">
        <v>84</v>
      </c>
      <c r="C43" s="26" t="s">
        <v>85</v>
      </c>
      <c r="D43" s="27">
        <v>111</v>
      </c>
      <c r="E43" s="26" t="s">
        <v>121</v>
      </c>
      <c r="F43" s="51" t="s">
        <v>120</v>
      </c>
      <c r="G43" s="47"/>
      <c r="H43" s="47"/>
      <c r="I43" s="47">
        <v>860000</v>
      </c>
      <c r="J43" s="49"/>
      <c r="K43" s="47">
        <f>ROUND(I43/109.4*122.5,0)</f>
        <v>962980</v>
      </c>
      <c r="L43" s="47">
        <f t="shared" si="49"/>
        <v>0</v>
      </c>
      <c r="M43" s="47">
        <f t="shared" si="41"/>
        <v>999141</v>
      </c>
      <c r="N43" s="47"/>
      <c r="O43" s="47">
        <v>980000</v>
      </c>
      <c r="P43" s="40">
        <f t="shared" si="2"/>
        <v>980000</v>
      </c>
      <c r="R43" s="42"/>
      <c r="S43" s="42"/>
      <c r="T43" s="42"/>
      <c r="U43" s="42"/>
      <c r="V43" s="42"/>
    </row>
    <row r="44" spans="1:22" x14ac:dyDescent="0.25">
      <c r="A44" s="29"/>
      <c r="B44" s="26"/>
      <c r="C44" s="26"/>
      <c r="D44" s="27"/>
      <c r="E44" s="26"/>
      <c r="F44" s="50"/>
      <c r="G44" s="47"/>
      <c r="H44" s="47"/>
      <c r="I44" s="47"/>
      <c r="J44" s="49"/>
      <c r="K44" s="49"/>
      <c r="L44" s="47">
        <f t="shared" si="49"/>
        <v>0</v>
      </c>
      <c r="M44" s="47">
        <f t="shared" si="41"/>
        <v>0</v>
      </c>
      <c r="N44" s="47">
        <f t="shared" ref="N44" si="52">ROUND(L44/130.8*134.4,-2)</f>
        <v>0</v>
      </c>
      <c r="O44" s="47">
        <f t="shared" ref="O44" si="53">ROUND(M44/127.1*131,-2)</f>
        <v>0</v>
      </c>
      <c r="P44" s="40">
        <f t="shared" si="2"/>
        <v>0</v>
      </c>
    </row>
    <row r="45" spans="1:22" x14ac:dyDescent="0.25">
      <c r="A45" s="29" t="s">
        <v>11</v>
      </c>
      <c r="B45" s="26" t="s">
        <v>45</v>
      </c>
      <c r="C45" s="26" t="s">
        <v>23</v>
      </c>
      <c r="D45" s="27">
        <v>63</v>
      </c>
      <c r="E45" s="26" t="s">
        <v>121</v>
      </c>
      <c r="F45" s="51" t="s">
        <v>120</v>
      </c>
      <c r="G45" s="47"/>
      <c r="H45" s="47"/>
      <c r="I45" s="47">
        <v>4140000</v>
      </c>
      <c r="J45" s="49"/>
      <c r="K45" s="47">
        <f>ROUND(I45/109.4*122.5,0)</f>
        <v>4635740</v>
      </c>
      <c r="L45" s="47">
        <f t="shared" si="49"/>
        <v>0</v>
      </c>
      <c r="M45" s="47">
        <f t="shared" si="41"/>
        <v>4809817</v>
      </c>
      <c r="N45" s="47"/>
      <c r="O45" s="47">
        <v>4720000</v>
      </c>
      <c r="P45" s="40">
        <f t="shared" si="2"/>
        <v>4720000</v>
      </c>
      <c r="R45" s="43"/>
      <c r="S45" s="42" t="s">
        <v>65</v>
      </c>
      <c r="T45" s="42" t="s">
        <v>66</v>
      </c>
      <c r="U45" s="42" t="s">
        <v>66</v>
      </c>
    </row>
    <row r="46" spans="1:22" x14ac:dyDescent="0.25">
      <c r="A46" s="29"/>
      <c r="B46" s="26"/>
      <c r="C46" s="26"/>
      <c r="D46" s="27"/>
      <c r="E46" s="26"/>
      <c r="F46" s="50"/>
      <c r="G46" s="47"/>
      <c r="H46" s="47"/>
      <c r="I46" s="47"/>
      <c r="J46" s="49"/>
      <c r="K46" s="49"/>
      <c r="L46" s="47">
        <f t="shared" si="49"/>
        <v>0</v>
      </c>
      <c r="M46" s="47">
        <f t="shared" si="41"/>
        <v>0</v>
      </c>
      <c r="N46" s="47">
        <f t="shared" ref="N46:N47" si="54">ROUND(L46/130.8*134.4,-2)</f>
        <v>0</v>
      </c>
      <c r="O46" s="47">
        <f t="shared" ref="O46:O47" si="55">ROUND(M46/127.1*131,-2)</f>
        <v>0</v>
      </c>
      <c r="P46" s="40">
        <f t="shared" si="2"/>
        <v>0</v>
      </c>
      <c r="U46" s="64"/>
    </row>
    <row r="47" spans="1:22" x14ac:dyDescent="0.25">
      <c r="A47" s="29" t="s">
        <v>19</v>
      </c>
      <c r="B47" s="26" t="s">
        <v>46</v>
      </c>
      <c r="C47" s="26" t="s">
        <v>55</v>
      </c>
      <c r="D47" s="27">
        <v>25</v>
      </c>
      <c r="E47" s="26" t="s">
        <v>115</v>
      </c>
      <c r="F47" s="51" t="s">
        <v>105</v>
      </c>
      <c r="G47" s="47">
        <v>12905163</v>
      </c>
      <c r="H47" s="47">
        <f>ROUND(G47/153.1*161.5,0)</f>
        <v>13613219</v>
      </c>
      <c r="I47" s="47"/>
      <c r="J47" s="47">
        <f>ROUND(H47/161.5*176.5,0)</f>
        <v>14877605</v>
      </c>
      <c r="K47" s="49"/>
      <c r="L47" s="47">
        <v>15425000</v>
      </c>
      <c r="M47" s="47">
        <f t="shared" si="41"/>
        <v>0</v>
      </c>
      <c r="N47" s="47">
        <f t="shared" si="54"/>
        <v>15849500</v>
      </c>
      <c r="O47" s="47">
        <f t="shared" si="55"/>
        <v>0</v>
      </c>
      <c r="P47" s="40">
        <f t="shared" si="2"/>
        <v>15849500</v>
      </c>
      <c r="Q47" s="62"/>
      <c r="R47" s="43"/>
      <c r="S47" s="42" t="s">
        <v>65</v>
      </c>
      <c r="T47" s="42" t="s">
        <v>66</v>
      </c>
      <c r="U47" s="42" t="s">
        <v>66</v>
      </c>
    </row>
    <row r="48" spans="1:22" x14ac:dyDescent="0.25">
      <c r="A48" s="29" t="s">
        <v>19</v>
      </c>
      <c r="B48" s="26" t="s">
        <v>46</v>
      </c>
      <c r="C48" s="26" t="s">
        <v>55</v>
      </c>
      <c r="D48" s="27">
        <v>25</v>
      </c>
      <c r="E48" s="26" t="s">
        <v>121</v>
      </c>
      <c r="F48" s="51" t="s">
        <v>120</v>
      </c>
      <c r="G48" s="47"/>
      <c r="H48" s="47"/>
      <c r="I48" s="47">
        <v>2450000</v>
      </c>
      <c r="J48" s="49"/>
      <c r="K48" s="47">
        <f t="shared" ref="K48:K49" si="56">ROUND(I48/109.4*122.5,0)</f>
        <v>2743373</v>
      </c>
      <c r="L48" s="47">
        <f t="shared" ref="L48:L49" si="57">ROUND(J48/124.9*129.2,0)</f>
        <v>0</v>
      </c>
      <c r="M48" s="47">
        <f t="shared" si="41"/>
        <v>2846389</v>
      </c>
      <c r="N48" s="47"/>
      <c r="O48" s="47">
        <v>2930000</v>
      </c>
      <c r="P48" s="40">
        <f t="shared" si="2"/>
        <v>2930000</v>
      </c>
      <c r="Q48" s="62"/>
      <c r="R48" s="43"/>
      <c r="S48" s="42" t="s">
        <v>65</v>
      </c>
      <c r="T48" s="42" t="s">
        <v>66</v>
      </c>
      <c r="U48" s="42" t="s">
        <v>66</v>
      </c>
    </row>
    <row r="49" spans="1:22" s="48" customFormat="1" x14ac:dyDescent="0.25">
      <c r="A49" s="29" t="s">
        <v>19</v>
      </c>
      <c r="B49" s="26" t="s">
        <v>86</v>
      </c>
      <c r="C49" s="26" t="s">
        <v>87</v>
      </c>
      <c r="D49" s="27">
        <v>14</v>
      </c>
      <c r="E49" s="26" t="s">
        <v>121</v>
      </c>
      <c r="F49" s="51" t="s">
        <v>120</v>
      </c>
      <c r="G49" s="47"/>
      <c r="H49" s="47"/>
      <c r="I49" s="47">
        <v>785000</v>
      </c>
      <c r="J49" s="49"/>
      <c r="K49" s="47">
        <f t="shared" si="56"/>
        <v>878999</v>
      </c>
      <c r="L49" s="47">
        <f t="shared" si="57"/>
        <v>0</v>
      </c>
      <c r="M49" s="47">
        <f t="shared" si="41"/>
        <v>912006</v>
      </c>
      <c r="N49" s="47"/>
      <c r="O49" s="47">
        <v>1235000</v>
      </c>
      <c r="P49" s="40">
        <f t="shared" si="2"/>
        <v>1235000</v>
      </c>
      <c r="R49" s="42"/>
      <c r="S49" s="42"/>
      <c r="T49" s="42"/>
      <c r="U49" s="42"/>
      <c r="V49" s="42"/>
    </row>
    <row r="50" spans="1:22" x14ac:dyDescent="0.25">
      <c r="A50" s="29"/>
      <c r="B50" s="26"/>
      <c r="C50" s="26"/>
      <c r="D50" s="27"/>
      <c r="E50" s="26"/>
      <c r="F50" s="50"/>
      <c r="G50" s="47"/>
      <c r="H50" s="47"/>
      <c r="I50" s="47"/>
      <c r="J50" s="49"/>
      <c r="K50" s="49"/>
      <c r="L50" s="49"/>
      <c r="M50" s="49"/>
      <c r="N50" s="49"/>
      <c r="O50" s="49"/>
      <c r="P50" s="40"/>
      <c r="U50" s="64"/>
    </row>
    <row r="51" spans="1:22" x14ac:dyDescent="0.25">
      <c r="A51" s="29"/>
      <c r="B51" s="30"/>
      <c r="C51" s="26"/>
      <c r="D51" s="31"/>
      <c r="E51" s="26"/>
      <c r="F51" s="26"/>
      <c r="G51" s="41">
        <v>212699941</v>
      </c>
      <c r="H51" s="41">
        <f t="shared" ref="H51:P51" si="58">SUM(H5:H50)</f>
        <v>208395775</v>
      </c>
      <c r="I51" s="41">
        <f t="shared" si="58"/>
        <v>87725000</v>
      </c>
      <c r="J51" s="41">
        <f t="shared" si="58"/>
        <v>227751421</v>
      </c>
      <c r="K51" s="41">
        <f t="shared" si="58"/>
        <v>98273547</v>
      </c>
      <c r="L51" s="41">
        <f t="shared" si="58"/>
        <v>234575000</v>
      </c>
      <c r="M51" s="41">
        <f t="shared" si="58"/>
        <v>101963819</v>
      </c>
      <c r="N51" s="41">
        <f t="shared" si="58"/>
        <v>241031300</v>
      </c>
      <c r="O51" s="41">
        <f t="shared" si="58"/>
        <v>104050000</v>
      </c>
      <c r="P51" s="40">
        <f t="shared" si="58"/>
        <v>345081300</v>
      </c>
      <c r="Q51" s="43"/>
      <c r="U51" s="64"/>
    </row>
    <row r="52" spans="1:22" x14ac:dyDescent="0.25">
      <c r="A52" s="29"/>
      <c r="B52" s="26"/>
      <c r="C52" s="1"/>
      <c r="D52" s="2"/>
      <c r="E52" s="1"/>
      <c r="F52" s="1"/>
      <c r="G52" s="65"/>
      <c r="H52" s="65"/>
      <c r="I52" s="17"/>
      <c r="J52" s="56"/>
      <c r="K52" s="56"/>
      <c r="L52" s="56"/>
      <c r="M52" s="56"/>
      <c r="N52" s="56"/>
      <c r="O52" s="56"/>
      <c r="P52" s="16"/>
      <c r="U52" s="64"/>
    </row>
    <row r="53" spans="1:22" x14ac:dyDescent="0.25">
      <c r="A53" s="29"/>
      <c r="B53" s="26"/>
      <c r="C53" s="26" t="s">
        <v>56</v>
      </c>
      <c r="D53" s="27"/>
      <c r="E53" s="26"/>
      <c r="F53" s="26"/>
      <c r="G53" s="49"/>
      <c r="H53" s="49"/>
      <c r="I53" s="24"/>
      <c r="J53" s="57"/>
      <c r="K53" s="57"/>
      <c r="L53" s="57"/>
      <c r="M53" s="57"/>
      <c r="N53" s="57"/>
      <c r="O53" s="57"/>
      <c r="P53" s="40">
        <v>7500000</v>
      </c>
      <c r="Q53" s="48"/>
      <c r="R53" s="48"/>
      <c r="S53" s="48"/>
      <c r="T53" s="48"/>
    </row>
    <row r="54" spans="1:22" ht="13.8" thickBot="1" x14ac:dyDescent="0.3">
      <c r="A54" s="66"/>
      <c r="B54" s="67"/>
      <c r="C54" s="67"/>
      <c r="D54" s="68"/>
      <c r="E54" s="69"/>
      <c r="F54" s="69"/>
      <c r="G54" s="70"/>
      <c r="H54" s="70"/>
      <c r="I54" s="18"/>
      <c r="J54" s="58"/>
      <c r="K54" s="58"/>
      <c r="L54" s="58"/>
      <c r="M54" s="58"/>
      <c r="N54" s="58"/>
      <c r="O54" s="58"/>
      <c r="P54" s="19"/>
      <c r="Q54" s="48"/>
      <c r="R54" s="48"/>
      <c r="S54" s="48"/>
      <c r="T54" s="48"/>
      <c r="U54" s="43"/>
    </row>
    <row r="55" spans="1:22" x14ac:dyDescent="0.25">
      <c r="A55" s="71"/>
      <c r="B55" s="48"/>
      <c r="C55" s="48"/>
      <c r="D55" s="72"/>
      <c r="E55" s="73"/>
      <c r="F55" s="48"/>
      <c r="G55" s="63"/>
      <c r="H55" s="63"/>
      <c r="I55" s="21"/>
      <c r="J55" s="59"/>
      <c r="K55" s="59"/>
      <c r="L55" s="59"/>
      <c r="M55" s="59"/>
      <c r="N55" s="59"/>
      <c r="O55" s="59"/>
      <c r="P55" s="20"/>
      <c r="Q55" s="48"/>
      <c r="R55" s="48"/>
      <c r="S55" s="48"/>
      <c r="T55" s="48"/>
    </row>
    <row r="56" spans="1:22" ht="13.8" thickBot="1" x14ac:dyDescent="0.3">
      <c r="A56" s="61" t="s">
        <v>102</v>
      </c>
      <c r="B56" s="74"/>
      <c r="C56" s="74"/>
      <c r="D56" s="75"/>
      <c r="E56" s="76"/>
      <c r="F56" s="74"/>
      <c r="G56" s="77"/>
      <c r="H56" s="77"/>
      <c r="I56" s="3"/>
      <c r="J56" s="60"/>
      <c r="K56" s="60"/>
      <c r="L56" s="60"/>
      <c r="M56" s="60"/>
      <c r="N56" s="60"/>
      <c r="O56" s="60"/>
      <c r="P56" s="28">
        <f>P51+P53</f>
        <v>352581300</v>
      </c>
      <c r="Q56" s="48"/>
      <c r="R56" s="48"/>
      <c r="S56" s="48"/>
      <c r="T56" s="48"/>
    </row>
    <row r="57" spans="1:22" ht="13.8" thickTop="1" x14ac:dyDescent="0.25"/>
    <row r="58" spans="1:22" x14ac:dyDescent="0.25">
      <c r="A58" s="42" t="s">
        <v>104</v>
      </c>
    </row>
    <row r="59" spans="1:22" x14ac:dyDescent="0.25">
      <c r="A59" s="42" t="s">
        <v>122</v>
      </c>
      <c r="Q59" s="78"/>
    </row>
    <row r="61" spans="1:22" x14ac:dyDescent="0.25">
      <c r="Q61" s="43"/>
    </row>
  </sheetData>
  <mergeCells count="2">
    <mergeCell ref="A1:D1"/>
    <mergeCell ref="E2:F2"/>
  </mergeCells>
  <phoneticPr fontId="2" type="noConversion"/>
  <pageMargins left="0.59055118110236227" right="0.59055118110236227" top="1.7716535433070868" bottom="0.94488188976377963" header="0.51181102362204722" footer="0.70866141732283472"/>
  <pageSetup paperSize="9" scale="81" fitToHeight="3" orientation="landscape" r:id="rId1"/>
  <headerFooter scaleWithDoc="0" alignWithMargins="0">
    <oddFooter>&amp;L&amp;F 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De Keizer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Victor van der Vliet</cp:lastModifiedBy>
  <cp:lastPrinted>2026-01-14T06:31:41Z</cp:lastPrinted>
  <dcterms:created xsi:type="dcterms:W3CDTF">2010-11-05T10:52:12Z</dcterms:created>
  <dcterms:modified xsi:type="dcterms:W3CDTF">2026-01-23T13:58:42Z</dcterms:modified>
</cp:coreProperties>
</file>