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atsbosbeheer.sharepoint.com/teams/31ec1b/Gedeelde documenten/General/aanbesteding 2024/2. Offerte uitvraag - beschrijvend document/2.4 NvI/2e NvI/herziene aanbestedingsdocumenten na 2e NvI/"/>
    </mc:Choice>
  </mc:AlternateContent>
  <xr:revisionPtr revIDLastSave="1570" documentId="8_{7BF114C6-5378-481C-9329-2E5F64516229}" xr6:coauthVersionLast="47" xr6:coauthVersionMax="47" xr10:uidLastSave="{BEF33C49-72C8-41EC-9276-7410D46E55F0}"/>
  <bookViews>
    <workbookView xWindow="28680" yWindow="-120" windowWidth="29040" windowHeight="15720" xr2:uid="{3872AA08-1043-4301-B10C-A55A6D80936A}"/>
  </bookViews>
  <sheets>
    <sheet name="Bijlage 13, Oogstgebieden" sheetId="5" r:id="rId1"/>
    <sheet name="Bijlage 13a, omvang opdracht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5" l="1"/>
  <c r="E14" i="5" s="1"/>
  <c r="D11" i="8"/>
  <c r="F11" i="8"/>
  <c r="B12" i="8"/>
  <c r="B9" i="8"/>
  <c r="E37" i="5"/>
  <c r="C31" i="5"/>
  <c r="E31" i="5" s="1"/>
  <c r="C30" i="5"/>
  <c r="E30" i="5" s="1"/>
  <c r="C29" i="5"/>
  <c r="E29" i="5" s="1"/>
  <c r="C28" i="5"/>
  <c r="C21" i="5"/>
  <c r="C20" i="5"/>
  <c r="C19" i="5"/>
  <c r="C18" i="5"/>
  <c r="C11" i="5"/>
  <c r="C10" i="5"/>
  <c r="C9" i="5"/>
  <c r="C8" i="5"/>
  <c r="C12" i="5" l="1"/>
  <c r="D11" i="5" s="1"/>
  <c r="E8" i="5"/>
  <c r="E9" i="5"/>
  <c r="E10" i="5"/>
  <c r="E11" i="5"/>
  <c r="C22" i="5"/>
  <c r="E18" i="5"/>
  <c r="E19" i="5"/>
  <c r="E20" i="5"/>
  <c r="E21" i="5"/>
  <c r="C32" i="5"/>
  <c r="E28" i="5"/>
  <c r="E32" i="5" s="1"/>
  <c r="C10" i="8"/>
  <c r="C13" i="8" s="1"/>
  <c r="D12" i="8"/>
  <c r="F12" i="8" s="1"/>
  <c r="D10" i="8"/>
  <c r="F10" i="8" s="1"/>
  <c r="D9" i="8"/>
  <c r="F9" i="8" s="1"/>
  <c r="C33" i="5" l="1"/>
  <c r="C34" i="5" s="1"/>
  <c r="B8" i="8" s="1"/>
  <c r="D8" i="8" s="1"/>
  <c r="F8" i="8" s="1"/>
  <c r="E33" i="5"/>
  <c r="E34" i="5" s="1"/>
  <c r="C23" i="5"/>
  <c r="C24" i="5" s="1"/>
  <c r="B7" i="8" s="1"/>
  <c r="D7" i="8" s="1"/>
  <c r="F7" i="8" s="1"/>
  <c r="D9" i="5"/>
  <c r="D8" i="5"/>
  <c r="C13" i="5"/>
  <c r="D10" i="5"/>
  <c r="D19" i="5"/>
  <c r="D21" i="5"/>
  <c r="D20" i="5"/>
  <c r="D18" i="5"/>
  <c r="C14" i="5"/>
  <c r="B6" i="8" s="1"/>
  <c r="E22" i="5"/>
  <c r="E23" i="5" l="1"/>
  <c r="E24" i="5" s="1"/>
  <c r="D12" i="5"/>
  <c r="D22" i="5"/>
  <c r="B13" i="8"/>
  <c r="D6" i="8"/>
  <c r="F6" i="8" l="1"/>
  <c r="F13" i="8" s="1"/>
  <c r="D13" i="8"/>
</calcChain>
</file>

<file path=xl/sharedStrings.xml><?xml version="1.0" encoding="utf-8"?>
<sst xmlns="http://schemas.openxmlformats.org/spreadsheetml/2006/main" count="88" uniqueCount="50">
  <si>
    <t>Aanbesteding Houtoogstwerkzaamheden 2026</t>
  </si>
  <si>
    <t xml:space="preserve">NB. Aan de gegevens uit deze bijlage kunnen geen rechten worden ontleend. </t>
  </si>
  <si>
    <t>Geografisch Oogstgebied</t>
  </si>
  <si>
    <t>Provinciale eenheid</t>
  </si>
  <si>
    <t>Gemiddelde meerjaren prognose oogstvolume (m3/jaar)</t>
  </si>
  <si>
    <t xml:space="preserve">percentage van totale prognose oogstvolume </t>
  </si>
  <si>
    <t>garantievolume (ca. 75% van MJ-prognose oogstvolume)</t>
  </si>
  <si>
    <t>Perceel 1, Oogstgebied 1. Noord</t>
  </si>
  <si>
    <t>Groningen</t>
  </si>
  <si>
    <t>Friesland</t>
  </si>
  <si>
    <t>Drenthe</t>
  </si>
  <si>
    <t>Overijssel</t>
  </si>
  <si>
    <t>subtotaal</t>
  </si>
  <si>
    <t>Af: 10% zwaar hout</t>
  </si>
  <si>
    <t>Totaal</t>
  </si>
  <si>
    <t>Perceel 2, Oogstgebied 2. Midden</t>
  </si>
  <si>
    <t>Gelderland</t>
  </si>
  <si>
    <t>Utrecht</t>
  </si>
  <si>
    <t>Flevoland</t>
  </si>
  <si>
    <t>Noord Holland</t>
  </si>
  <si>
    <t>Af: 15% zwaar hout</t>
  </si>
  <si>
    <t>Perceel 3, Oogstgebied 3. Zuid</t>
  </si>
  <si>
    <t>Zeeland</t>
  </si>
  <si>
    <t>Noord Brabant</t>
  </si>
  <si>
    <t>Limburg</t>
  </si>
  <si>
    <t>Zuid Holland</t>
  </si>
  <si>
    <t>Specialistisch Oogstgebied</t>
  </si>
  <si>
    <t>percentage van totale prognose oogstvolume</t>
  </si>
  <si>
    <t>garantievolume (ca. 60% van MJ-prognose oogstvolume)</t>
  </si>
  <si>
    <t>Perceel 4, Oogstgebied 4. Zware vellingen</t>
  </si>
  <si>
    <t>Landelijk</t>
  </si>
  <si>
    <t>Perceel 5, Oogstgebied 5. Complexe vellingen - RECREATIEF</t>
  </si>
  <si>
    <t>Perceel 6 Oogstgebied 6. Complexe vellingen - ECOLOGISCH</t>
  </si>
  <si>
    <t>Perceel 7, Oogstgebied 7. Lichte vellingen</t>
  </si>
  <si>
    <t>Maximale oogstvolume in m3 Raamovereenkomsten per oogstgebied</t>
  </si>
  <si>
    <r>
      <rPr>
        <b/>
        <sz val="12"/>
        <color rgb="FFFFC000"/>
        <rFont val="Agrofont"/>
      </rPr>
      <t>Perceel/</t>
    </r>
    <r>
      <rPr>
        <b/>
        <sz val="12"/>
        <color theme="0"/>
        <rFont val="Agrofont"/>
        <family val="2"/>
      </rPr>
      <t>Oogstgebied</t>
    </r>
  </si>
  <si>
    <t>Gemiddelde garantievolume per jaar (75% van prognose oogstvolume)</t>
  </si>
  <si>
    <t>Maximale oogstvolume/jr (150% van prognose oogstvolume)</t>
  </si>
  <si>
    <t>maximale looptijd overeenkomst in jaren</t>
  </si>
  <si>
    <t>totaal maximale oogstvolume (m3)</t>
  </si>
  <si>
    <t>maximaal aantal te contracteren aannemers</t>
  </si>
  <si>
    <t>1. Noord</t>
  </si>
  <si>
    <t>2. Midden</t>
  </si>
  <si>
    <t>3. Zuid</t>
  </si>
  <si>
    <t>4. Zware vellingen</t>
  </si>
  <si>
    <t>5. Complexe vellingen recreatief</t>
  </si>
  <si>
    <t>6. Complexe vellingen ecologisch</t>
  </si>
  <si>
    <t>7. Lichte vellingen</t>
  </si>
  <si>
    <r>
      <t xml:space="preserve">Bijlage 13, Oogstgebieden </t>
    </r>
    <r>
      <rPr>
        <b/>
        <sz val="12"/>
        <color rgb="FF00B050"/>
        <rFont val="Agrofont"/>
      </rPr>
      <t>na 2e NvI</t>
    </r>
  </si>
  <si>
    <r>
      <t xml:space="preserve">Bijlage 13a, Omvang opdracht </t>
    </r>
    <r>
      <rPr>
        <b/>
        <sz val="12"/>
        <color rgb="FF00B050"/>
        <rFont val="Agrofont"/>
      </rPr>
      <t>na 2e NvI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</si>
</sst>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theme="1"/>
      <name val="Agrofont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grofont"/>
      <family val="2"/>
    </font>
    <font>
      <sz val="10"/>
      <color rgb="FFFF0000"/>
      <name val="Agrofont"/>
      <family val="2"/>
    </font>
    <font>
      <b/>
      <sz val="10"/>
      <color theme="1"/>
      <name val="Agrofont"/>
      <family val="2"/>
    </font>
    <font>
      <b/>
      <sz val="10"/>
      <color theme="0"/>
      <name val="Agrofont"/>
      <family val="2"/>
    </font>
    <font>
      <b/>
      <sz val="12"/>
      <color theme="0"/>
      <name val="Agrofont"/>
      <family val="2"/>
    </font>
    <font>
      <b/>
      <sz val="10"/>
      <color rgb="FFFF0000"/>
      <name val="Agrofont"/>
      <family val="2"/>
    </font>
    <font>
      <sz val="10"/>
      <name val="Agrofont"/>
      <family val="2"/>
    </font>
    <font>
      <b/>
      <sz val="12"/>
      <color theme="1"/>
      <name val="Agrofont"/>
      <family val="2"/>
    </font>
    <font>
      <b/>
      <sz val="10"/>
      <name val="Agrofont"/>
      <family val="2"/>
    </font>
    <font>
      <b/>
      <sz val="12"/>
      <color rgb="FF000000"/>
      <name val="Agrofont"/>
      <family val="2"/>
    </font>
    <font>
      <sz val="10"/>
      <color rgb="FF000000"/>
      <name val="Agrofont"/>
      <family val="2"/>
    </font>
    <font>
      <b/>
      <sz val="10"/>
      <color rgb="FF000000"/>
      <name val="Agrofont"/>
      <family val="2"/>
    </font>
    <font>
      <b/>
      <sz val="12"/>
      <color rgb="FFFFFFFF"/>
      <name val="Agrofont"/>
      <family val="2"/>
    </font>
    <font>
      <b/>
      <sz val="10"/>
      <color rgb="FFFFFFFF"/>
      <name val="Agrofont"/>
      <family val="2"/>
    </font>
    <font>
      <b/>
      <sz val="10"/>
      <color rgb="FFFFFFFF"/>
      <name val="Arial"/>
      <family val="2"/>
    </font>
    <font>
      <sz val="12"/>
      <color rgb="FFFFFFFF"/>
      <name val="Agrofont"/>
      <family val="2"/>
    </font>
    <font>
      <sz val="10"/>
      <color rgb="FFFFFFFF"/>
      <name val="Agrofont"/>
      <family val="2"/>
    </font>
    <font>
      <b/>
      <sz val="10"/>
      <color rgb="FFFF0000"/>
      <name val="Arial"/>
      <family val="2"/>
    </font>
    <font>
      <sz val="9"/>
      <color rgb="FF000000"/>
      <name val="Agrofont"/>
      <family val="2"/>
    </font>
    <font>
      <b/>
      <sz val="9"/>
      <name val="Arial"/>
      <family val="2"/>
    </font>
    <font>
      <b/>
      <sz val="9"/>
      <name val="Agrofont"/>
      <family val="2"/>
    </font>
    <font>
      <sz val="9"/>
      <name val="Agrofont"/>
      <family val="2"/>
    </font>
    <font>
      <sz val="9"/>
      <color theme="1"/>
      <name val="Agrofont"/>
      <family val="2"/>
    </font>
    <font>
      <b/>
      <sz val="12"/>
      <color rgb="FFFFC000"/>
      <name val="Agrofont"/>
    </font>
    <font>
      <b/>
      <sz val="12"/>
      <color theme="0"/>
      <name val="Agrofont"/>
    </font>
    <font>
      <b/>
      <sz val="10"/>
      <color rgb="FF00B050"/>
      <name val="Agrofont"/>
      <family val="2"/>
    </font>
    <font>
      <b/>
      <sz val="10"/>
      <color rgb="FF00B050"/>
      <name val="Arial"/>
      <family val="2"/>
    </font>
    <font>
      <b/>
      <sz val="12"/>
      <color rgb="FF00B050"/>
      <name val="Agrofont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/>
    <xf numFmtId="0" fontId="8" fillId="0" borderId="0" xfId="0" applyFont="1"/>
    <xf numFmtId="0" fontId="16" fillId="5" borderId="7" xfId="0" applyFont="1" applyFill="1" applyBorder="1" applyAlignment="1">
      <alignment wrapText="1"/>
    </xf>
    <xf numFmtId="0" fontId="16" fillId="5" borderId="15" xfId="0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/>
    </xf>
    <xf numFmtId="9" fontId="13" fillId="4" borderId="1" xfId="0" applyNumberFormat="1" applyFont="1" applyFill="1" applyBorder="1" applyAlignment="1">
      <alignment horizontal="center"/>
    </xf>
    <xf numFmtId="0" fontId="13" fillId="4" borderId="0" xfId="0" applyFont="1" applyFill="1"/>
    <xf numFmtId="3" fontId="13" fillId="4" borderId="4" xfId="0" applyNumberFormat="1" applyFont="1" applyFill="1" applyBorder="1" applyAlignment="1">
      <alignment horizontal="center" vertical="center"/>
    </xf>
    <xf numFmtId="3" fontId="13" fillId="4" borderId="13" xfId="0" applyNumberFormat="1" applyFont="1" applyFill="1" applyBorder="1" applyAlignment="1">
      <alignment horizontal="center" vertical="center"/>
    </xf>
    <xf numFmtId="9" fontId="13" fillId="4" borderId="38" xfId="0" applyNumberFormat="1" applyFont="1" applyFill="1" applyBorder="1" applyAlignment="1">
      <alignment horizontal="center"/>
    </xf>
    <xf numFmtId="0" fontId="13" fillId="4" borderId="9" xfId="0" applyFont="1" applyFill="1" applyBorder="1"/>
    <xf numFmtId="0" fontId="1" fillId="4" borderId="12" xfId="0" applyFont="1" applyFill="1" applyBorder="1" applyAlignment="1">
      <alignment horizontal="right"/>
    </xf>
    <xf numFmtId="3" fontId="14" fillId="4" borderId="2" xfId="0" applyNumberFormat="1" applyFont="1" applyFill="1" applyBorder="1" applyAlignment="1">
      <alignment horizontal="center" vertical="center"/>
    </xf>
    <xf numFmtId="9" fontId="14" fillId="4" borderId="2" xfId="0" applyNumberFormat="1" applyFont="1" applyFill="1" applyBorder="1" applyAlignment="1">
      <alignment horizontal="center"/>
    </xf>
    <xf numFmtId="3" fontId="11" fillId="0" borderId="8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0" fontId="14" fillId="0" borderId="19" xfId="0" applyFont="1" applyBorder="1"/>
    <xf numFmtId="3" fontId="1" fillId="0" borderId="11" xfId="0" applyNumberFormat="1" applyFont="1" applyBorder="1" applyAlignment="1">
      <alignment horizontal="center"/>
    </xf>
    <xf numFmtId="0" fontId="16" fillId="5" borderId="28" xfId="0" applyFont="1" applyFill="1" applyBorder="1" applyAlignment="1">
      <alignment wrapText="1"/>
    </xf>
    <xf numFmtId="0" fontId="16" fillId="5" borderId="28" xfId="0" applyFont="1" applyFill="1" applyBorder="1" applyAlignment="1">
      <alignment horizontal="justify" vertical="center"/>
    </xf>
    <xf numFmtId="0" fontId="16" fillId="5" borderId="28" xfId="0" applyFont="1" applyFill="1" applyBorder="1" applyAlignment="1">
      <alignment horizontal="justify"/>
    </xf>
    <xf numFmtId="3" fontId="13" fillId="4" borderId="2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3" fontId="1" fillId="0" borderId="2" xfId="0" applyNumberFormat="1" applyFont="1" applyBorder="1" applyAlignment="1">
      <alignment horizontal="center"/>
    </xf>
    <xf numFmtId="9" fontId="11" fillId="0" borderId="2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9" fillId="5" borderId="28" xfId="0" applyFont="1" applyFill="1" applyBorder="1" applyAlignment="1">
      <alignment wrapText="1"/>
    </xf>
    <xf numFmtId="0" fontId="19" fillId="5" borderId="28" xfId="0" applyFont="1" applyFill="1" applyBorder="1" applyAlignment="1">
      <alignment horizontal="justify" vertical="center"/>
    </xf>
    <xf numFmtId="0" fontId="19" fillId="5" borderId="28" xfId="0" applyFont="1" applyFill="1" applyBorder="1" applyAlignment="1">
      <alignment horizontal="justify"/>
    </xf>
    <xf numFmtId="9" fontId="13" fillId="4" borderId="2" xfId="0" applyNumberFormat="1" applyFont="1" applyFill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9" fontId="13" fillId="4" borderId="4" xfId="0" applyNumberFormat="1" applyFont="1" applyFill="1" applyBorder="1" applyAlignment="1">
      <alignment horizontal="center"/>
    </xf>
    <xf numFmtId="9" fontId="13" fillId="4" borderId="13" xfId="0" applyNumberFormat="1" applyFont="1" applyFill="1" applyBorder="1" applyAlignment="1">
      <alignment horizontal="center"/>
    </xf>
    <xf numFmtId="0" fontId="16" fillId="6" borderId="28" xfId="0" applyFont="1" applyFill="1" applyBorder="1" applyAlignment="1">
      <alignment wrapText="1"/>
    </xf>
    <xf numFmtId="0" fontId="16" fillId="6" borderId="29" xfId="0" applyFont="1" applyFill="1" applyBorder="1" applyAlignment="1">
      <alignment horizontal="justify" vertical="center"/>
    </xf>
    <xf numFmtId="0" fontId="16" fillId="6" borderId="30" xfId="0" applyFont="1" applyFill="1" applyBorder="1" applyAlignment="1">
      <alignment horizontal="center" wrapText="1"/>
    </xf>
    <xf numFmtId="0" fontId="15" fillId="6" borderId="6" xfId="0" applyFont="1" applyFill="1" applyBorder="1" applyAlignment="1">
      <alignment wrapText="1"/>
    </xf>
    <xf numFmtId="0" fontId="1" fillId="4" borderId="32" xfId="0" applyFont="1" applyFill="1" applyBorder="1"/>
    <xf numFmtId="3" fontId="0" fillId="4" borderId="32" xfId="0" applyNumberFormat="1" applyFill="1" applyBorder="1" applyAlignment="1">
      <alignment horizontal="center" vertical="center"/>
    </xf>
    <xf numFmtId="0" fontId="16" fillId="6" borderId="7" xfId="0" applyFont="1" applyFill="1" applyBorder="1" applyAlignment="1">
      <alignment wrapText="1"/>
    </xf>
    <xf numFmtId="0" fontId="16" fillId="6" borderId="23" xfId="0" applyFont="1" applyFill="1" applyBorder="1" applyAlignment="1">
      <alignment horizontal="justify" vertical="center"/>
    </xf>
    <xf numFmtId="0" fontId="16" fillId="6" borderId="41" xfId="0" applyFont="1" applyFill="1" applyBorder="1" applyAlignment="1">
      <alignment horizontal="center" wrapText="1"/>
    </xf>
    <xf numFmtId="0" fontId="1" fillId="4" borderId="17" xfId="0" applyFont="1" applyFill="1" applyBorder="1"/>
    <xf numFmtId="0" fontId="0" fillId="4" borderId="17" xfId="0" applyFill="1" applyBorder="1" applyAlignment="1">
      <alignment horizontal="center" vertical="center"/>
    </xf>
    <xf numFmtId="9" fontId="13" fillId="4" borderId="17" xfId="0" applyNumberFormat="1" applyFont="1" applyFill="1" applyBorder="1" applyAlignment="1">
      <alignment horizontal="center"/>
    </xf>
    <xf numFmtId="0" fontId="16" fillId="6" borderId="24" xfId="0" applyFont="1" applyFill="1" applyBorder="1" applyAlignment="1">
      <alignment wrapText="1"/>
    </xf>
    <xf numFmtId="0" fontId="16" fillId="6" borderId="25" xfId="0" applyFont="1" applyFill="1" applyBorder="1" applyAlignment="1">
      <alignment horizontal="justify" vertical="center"/>
    </xf>
    <xf numFmtId="0" fontId="16" fillId="6" borderId="26" xfId="0" applyFont="1" applyFill="1" applyBorder="1" applyAlignment="1">
      <alignment horizontal="center" wrapText="1"/>
    </xf>
    <xf numFmtId="3" fontId="0" fillId="4" borderId="17" xfId="0" applyNumberFormat="1" applyFill="1" applyBorder="1" applyAlignment="1">
      <alignment horizontal="center" vertical="center"/>
    </xf>
    <xf numFmtId="0" fontId="5" fillId="0" borderId="12" xfId="0" applyFont="1" applyBorder="1"/>
    <xf numFmtId="3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/>
    <xf numFmtId="0" fontId="5" fillId="0" borderId="3" xfId="0" applyFont="1" applyBorder="1"/>
    <xf numFmtId="3" fontId="0" fillId="0" borderId="4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3" fontId="5" fillId="0" borderId="3" xfId="0" applyNumberFormat="1" applyFont="1" applyBorder="1"/>
    <xf numFmtId="0" fontId="5" fillId="0" borderId="0" xfId="0" applyFont="1"/>
    <xf numFmtId="3" fontId="4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10" fillId="0" borderId="0" xfId="0" applyFont="1"/>
    <xf numFmtId="0" fontId="6" fillId="2" borderId="37" xfId="0" applyFont="1" applyFill="1" applyBorder="1" applyAlignment="1">
      <alignment horizontal="center" vertical="center" wrapText="1" shrinkToFit="1"/>
    </xf>
    <xf numFmtId="0" fontId="6" fillId="2" borderId="42" xfId="0" applyFont="1" applyFill="1" applyBorder="1" applyAlignment="1">
      <alignment horizontal="center" vertical="center" wrapText="1" shrinkToFit="1"/>
    </xf>
    <xf numFmtId="3" fontId="13" fillId="0" borderId="4" xfId="0" applyNumberFormat="1" applyFont="1" applyBorder="1" applyAlignment="1">
      <alignment horizontal="center" vertical="center"/>
    </xf>
    <xf numFmtId="0" fontId="11" fillId="0" borderId="10" xfId="0" quotePrefix="1" applyFont="1" applyBorder="1" applyAlignment="1">
      <alignment horizontal="right"/>
    </xf>
    <xf numFmtId="0" fontId="13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right"/>
    </xf>
    <xf numFmtId="3" fontId="14" fillId="4" borderId="38" xfId="0" applyNumberFormat="1" applyFont="1" applyFill="1" applyBorder="1" applyAlignment="1">
      <alignment horizontal="center" vertical="center"/>
    </xf>
    <xf numFmtId="9" fontId="14" fillId="4" borderId="38" xfId="0" applyNumberFormat="1" applyFont="1" applyFill="1" applyBorder="1" applyAlignment="1">
      <alignment horizontal="center"/>
    </xf>
    <xf numFmtId="3" fontId="11" fillId="0" borderId="39" xfId="0" applyNumberFormat="1" applyFont="1" applyBorder="1" applyAlignment="1">
      <alignment horizontal="center"/>
    </xf>
    <xf numFmtId="49" fontId="14" fillId="3" borderId="10" xfId="0" quotePrefix="1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3" fontId="1" fillId="0" borderId="38" xfId="0" applyNumberFormat="1" applyFont="1" applyBorder="1" applyAlignment="1">
      <alignment horizontal="center"/>
    </xf>
    <xf numFmtId="9" fontId="11" fillId="0" borderId="38" xfId="0" applyNumberFormat="1" applyFont="1" applyBorder="1" applyAlignment="1">
      <alignment horizontal="center"/>
    </xf>
    <xf numFmtId="0" fontId="22" fillId="0" borderId="12" xfId="0" applyFont="1" applyBorder="1" applyAlignment="1">
      <alignment horizontal="right"/>
    </xf>
    <xf numFmtId="3" fontId="23" fillId="0" borderId="2" xfId="0" applyNumberFormat="1" applyFont="1" applyBorder="1" applyAlignment="1">
      <alignment horizontal="center" vertical="center"/>
    </xf>
    <xf numFmtId="9" fontId="24" fillId="0" borderId="2" xfId="0" applyNumberFormat="1" applyFont="1" applyBorder="1" applyAlignment="1">
      <alignment horizontal="center"/>
    </xf>
    <xf numFmtId="3" fontId="23" fillId="0" borderId="8" xfId="0" applyNumberFormat="1" applyFont="1" applyBorder="1" applyAlignment="1">
      <alignment horizontal="center"/>
    </xf>
    <xf numFmtId="0" fontId="21" fillId="0" borderId="0" xfId="0" applyFont="1"/>
    <xf numFmtId="0" fontId="25" fillId="0" borderId="0" xfId="0" applyFont="1"/>
    <xf numFmtId="3" fontId="23" fillId="0" borderId="38" xfId="0" applyNumberFormat="1" applyFont="1" applyBorder="1" applyAlignment="1">
      <alignment horizontal="center" vertical="center"/>
    </xf>
    <xf numFmtId="9" fontId="24" fillId="0" borderId="38" xfId="0" applyNumberFormat="1" applyFont="1" applyBorder="1" applyAlignment="1">
      <alignment horizontal="center"/>
    </xf>
    <xf numFmtId="3" fontId="23" fillId="0" borderId="39" xfId="0" applyNumberFormat="1" applyFont="1" applyBorder="1" applyAlignment="1">
      <alignment horizontal="center"/>
    </xf>
    <xf numFmtId="0" fontId="13" fillId="0" borderId="43" xfId="0" applyFont="1" applyBorder="1"/>
    <xf numFmtId="0" fontId="13" fillId="0" borderId="43" xfId="0" applyFont="1" applyBorder="1" applyAlignment="1">
      <alignment vertical="center"/>
    </xf>
    <xf numFmtId="0" fontId="13" fillId="0" borderId="44" xfId="0" applyFont="1" applyBorder="1"/>
    <xf numFmtId="0" fontId="14" fillId="0" borderId="0" xfId="0" applyFont="1"/>
    <xf numFmtId="0" fontId="13" fillId="0" borderId="45" xfId="0" applyFont="1" applyBorder="1"/>
    <xf numFmtId="0" fontId="8" fillId="4" borderId="9" xfId="0" applyFont="1" applyFill="1" applyBorder="1"/>
    <xf numFmtId="0" fontId="14" fillId="4" borderId="0" xfId="0" applyFont="1" applyFill="1"/>
    <xf numFmtId="0" fontId="13" fillId="0" borderId="9" xfId="0" applyFont="1" applyBorder="1"/>
    <xf numFmtId="0" fontId="13" fillId="0" borderId="0" xfId="0" applyFont="1" applyAlignment="1">
      <alignment vertical="center"/>
    </xf>
    <xf numFmtId="3" fontId="1" fillId="0" borderId="0" xfId="0" applyNumberFormat="1" applyFont="1" applyAlignment="1">
      <alignment horizontal="center"/>
    </xf>
    <xf numFmtId="0" fontId="13" fillId="4" borderId="0" xfId="0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0" fontId="21" fillId="4" borderId="9" xfId="0" applyFont="1" applyFill="1" applyBorder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5" fillId="6" borderId="46" xfId="0" applyFont="1" applyFill="1" applyBorder="1" applyAlignment="1">
      <alignment wrapText="1"/>
    </xf>
    <xf numFmtId="0" fontId="13" fillId="4" borderId="45" xfId="0" applyFont="1" applyFill="1" applyBorder="1"/>
    <xf numFmtId="0" fontId="1" fillId="0" borderId="0" xfId="0" applyFont="1"/>
    <xf numFmtId="3" fontId="20" fillId="0" borderId="0" xfId="0" applyNumberFormat="1" applyFont="1" applyAlignment="1">
      <alignment horizontal="center"/>
    </xf>
    <xf numFmtId="0" fontId="1" fillId="4" borderId="0" xfId="0" applyFont="1" applyFill="1"/>
    <xf numFmtId="0" fontId="14" fillId="4" borderId="9" xfId="0" applyFont="1" applyFill="1" applyBorder="1"/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5" fillId="6" borderId="48" xfId="0" applyFont="1" applyFill="1" applyBorder="1" applyAlignment="1">
      <alignment wrapText="1"/>
    </xf>
    <xf numFmtId="0" fontId="0" fillId="0" borderId="22" xfId="0" applyBorder="1"/>
    <xf numFmtId="0" fontId="0" fillId="0" borderId="49" xfId="0" applyBorder="1"/>
    <xf numFmtId="0" fontId="0" fillId="0" borderId="50" xfId="0" applyBorder="1"/>
    <xf numFmtId="0" fontId="12" fillId="7" borderId="20" xfId="0" applyFont="1" applyFill="1" applyBorder="1"/>
    <xf numFmtId="0" fontId="11" fillId="0" borderId="43" xfId="0" applyFont="1" applyBorder="1"/>
    <xf numFmtId="0" fontId="11" fillId="0" borderId="0" xfId="0" applyFont="1"/>
    <xf numFmtId="0" fontId="9" fillId="0" borderId="0" xfId="0" applyFont="1"/>
    <xf numFmtId="3" fontId="9" fillId="0" borderId="14" xfId="0" applyNumberFormat="1" applyFont="1" applyBorder="1" applyAlignment="1">
      <alignment horizontal="center"/>
    </xf>
    <xf numFmtId="3" fontId="9" fillId="0" borderId="39" xfId="0" applyNumberFormat="1" applyFont="1" applyBorder="1" applyAlignment="1">
      <alignment horizontal="center"/>
    </xf>
    <xf numFmtId="3" fontId="9" fillId="0" borderId="35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9" xfId="0" applyFont="1" applyBorder="1"/>
    <xf numFmtId="0" fontId="6" fillId="5" borderId="15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justify"/>
    </xf>
    <xf numFmtId="0" fontId="6" fillId="5" borderId="40" xfId="0" applyFont="1" applyFill="1" applyBorder="1" applyAlignment="1">
      <alignment horizontal="justify"/>
    </xf>
    <xf numFmtId="0" fontId="6" fillId="6" borderId="31" xfId="0" applyFont="1" applyFill="1" applyBorder="1" applyAlignment="1">
      <alignment horizontal="center" wrapText="1"/>
    </xf>
    <xf numFmtId="0" fontId="6" fillId="6" borderId="21" xfId="0" applyFont="1" applyFill="1" applyBorder="1" applyAlignment="1">
      <alignment horizontal="center" wrapText="1"/>
    </xf>
    <xf numFmtId="0" fontId="6" fillId="6" borderId="27" xfId="0" applyFont="1" applyFill="1" applyBorder="1" applyAlignment="1">
      <alignment horizontal="center" wrapText="1"/>
    </xf>
    <xf numFmtId="3" fontId="14" fillId="0" borderId="17" xfId="0" applyNumberFormat="1" applyFont="1" applyBorder="1" applyAlignment="1">
      <alignment horizontal="center" vertical="center"/>
    </xf>
    <xf numFmtId="3" fontId="14" fillId="0" borderId="18" xfId="0" applyNumberFormat="1" applyFont="1" applyBorder="1" applyAlignment="1">
      <alignment horizontal="center" vertical="center"/>
    </xf>
    <xf numFmtId="0" fontId="5" fillId="0" borderId="16" xfId="0" applyFont="1" applyBorder="1"/>
    <xf numFmtId="0" fontId="5" fillId="0" borderId="10" xfId="0" applyFont="1" applyBorder="1"/>
    <xf numFmtId="3" fontId="13" fillId="0" borderId="19" xfId="0" applyNumberFormat="1" applyFont="1" applyBorder="1" applyAlignment="1">
      <alignment horizontal="center" vertical="center"/>
    </xf>
    <xf numFmtId="3" fontId="13" fillId="0" borderId="19" xfId="0" applyNumberFormat="1" applyFont="1" applyBorder="1" applyAlignment="1">
      <alignment horizontal="center"/>
    </xf>
    <xf numFmtId="49" fontId="6" fillId="2" borderId="42" xfId="0" applyNumberFormat="1" applyFont="1" applyFill="1" applyBorder="1" applyAlignment="1">
      <alignment horizontal="center" vertical="center" wrapText="1" shrinkToFit="1"/>
    </xf>
    <xf numFmtId="3" fontId="0" fillId="0" borderId="51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3" fontId="13" fillId="0" borderId="52" xfId="0" applyNumberFormat="1" applyFont="1" applyBorder="1" applyAlignment="1">
      <alignment horizontal="center"/>
    </xf>
    <xf numFmtId="3" fontId="13" fillId="0" borderId="53" xfId="0" applyNumberFormat="1" applyFont="1" applyBorder="1" applyAlignment="1">
      <alignment horizontal="center"/>
    </xf>
    <xf numFmtId="0" fontId="14" fillId="0" borderId="45" xfId="0" applyFont="1" applyBorder="1"/>
    <xf numFmtId="0" fontId="17" fillId="4" borderId="45" xfId="0" applyFont="1" applyFill="1" applyBorder="1" applyAlignment="1">
      <alignment horizontal="justify"/>
    </xf>
    <xf numFmtId="0" fontId="9" fillId="4" borderId="45" xfId="0" applyFont="1" applyFill="1" applyBorder="1"/>
    <xf numFmtId="0" fontId="11" fillId="4" borderId="45" xfId="0" applyFont="1" applyFill="1" applyBorder="1"/>
    <xf numFmtId="0" fontId="14" fillId="4" borderId="45" xfId="0" applyFont="1" applyFill="1" applyBorder="1"/>
    <xf numFmtId="0" fontId="16" fillId="4" borderId="45" xfId="0" applyFont="1" applyFill="1" applyBorder="1" applyAlignment="1">
      <alignment horizontal="justify"/>
    </xf>
    <xf numFmtId="0" fontId="2" fillId="4" borderId="45" xfId="0" applyFont="1" applyFill="1" applyBorder="1"/>
    <xf numFmtId="0" fontId="21" fillId="4" borderId="45" xfId="0" applyFont="1" applyFill="1" applyBorder="1"/>
    <xf numFmtId="0" fontId="14" fillId="8" borderId="47" xfId="0" applyFont="1" applyFill="1" applyBorder="1" applyAlignment="1">
      <alignment wrapText="1"/>
    </xf>
    <xf numFmtId="0" fontId="14" fillId="8" borderId="16" xfId="0" applyFont="1" applyFill="1" applyBorder="1" applyAlignment="1">
      <alignment wrapText="1"/>
    </xf>
    <xf numFmtId="0" fontId="14" fillId="8" borderId="16" xfId="0" applyFont="1" applyFill="1" applyBorder="1"/>
    <xf numFmtId="0" fontId="9" fillId="0" borderId="18" xfId="0" applyFont="1" applyBorder="1" applyAlignment="1">
      <alignment horizontal="center" vertical="center"/>
    </xf>
    <xf numFmtId="3" fontId="9" fillId="0" borderId="18" xfId="0" applyNumberFormat="1" applyFont="1" applyBorder="1" applyAlignment="1">
      <alignment horizontal="center" vertical="center"/>
    </xf>
    <xf numFmtId="9" fontId="13" fillId="4" borderId="32" xfId="0" applyNumberFormat="1" applyFont="1" applyFill="1" applyBorder="1" applyAlignment="1">
      <alignment horizontal="center" vertical="center"/>
    </xf>
    <xf numFmtId="3" fontId="9" fillId="0" borderId="33" xfId="0" applyNumberFormat="1" applyFont="1" applyBorder="1" applyAlignment="1">
      <alignment horizontal="center" vertical="center"/>
    </xf>
    <xf numFmtId="0" fontId="1" fillId="4" borderId="58" xfId="0" applyFont="1" applyFill="1" applyBorder="1"/>
    <xf numFmtId="0" fontId="1" fillId="4" borderId="59" xfId="0" applyFont="1" applyFill="1" applyBorder="1"/>
    <xf numFmtId="0" fontId="1" fillId="4" borderId="60" xfId="0" applyFont="1" applyFill="1" applyBorder="1"/>
    <xf numFmtId="0" fontId="18" fillId="5" borderId="61" xfId="0" applyFont="1" applyFill="1" applyBorder="1" applyAlignment="1">
      <alignment wrapText="1"/>
    </xf>
    <xf numFmtId="0" fontId="14" fillId="8" borderId="54" xfId="0" applyFont="1" applyFill="1" applyBorder="1"/>
    <xf numFmtId="0" fontId="15" fillId="5" borderId="61" xfId="0" applyFont="1" applyFill="1" applyBorder="1" applyAlignment="1">
      <alignment wrapText="1"/>
    </xf>
    <xf numFmtId="0" fontId="1" fillId="4" borderId="64" xfId="0" applyFont="1" applyFill="1" applyBorder="1" applyAlignment="1">
      <alignment horizontal="left"/>
    </xf>
    <xf numFmtId="0" fontId="15" fillId="5" borderId="36" xfId="0" applyFont="1" applyFill="1" applyBorder="1" applyAlignment="1">
      <alignment wrapText="1"/>
    </xf>
    <xf numFmtId="0" fontId="13" fillId="8" borderId="62" xfId="0" applyFont="1" applyFill="1" applyBorder="1"/>
    <xf numFmtId="0" fontId="13" fillId="8" borderId="63" xfId="0" applyFont="1" applyFill="1" applyBorder="1"/>
    <xf numFmtId="0" fontId="27" fillId="2" borderId="36" xfId="0" applyFont="1" applyFill="1" applyBorder="1" applyAlignment="1">
      <alignment wrapText="1"/>
    </xf>
    <xf numFmtId="49" fontId="28" fillId="3" borderId="54" xfId="0" applyNumberFormat="1" applyFont="1" applyFill="1" applyBorder="1" applyAlignment="1">
      <alignment horizontal="center" vertical="center" wrapText="1" shrinkToFit="1"/>
    </xf>
    <xf numFmtId="3" fontId="28" fillId="3" borderId="55" xfId="0" applyNumberFormat="1" applyFont="1" applyFill="1" applyBorder="1" applyAlignment="1">
      <alignment horizontal="center"/>
    </xf>
    <xf numFmtId="1" fontId="28" fillId="3" borderId="56" xfId="0" applyNumberFormat="1" applyFont="1" applyFill="1" applyBorder="1" applyAlignment="1">
      <alignment horizontal="center" vertical="center"/>
    </xf>
    <xf numFmtId="3" fontId="29" fillId="3" borderId="56" xfId="0" applyNumberFormat="1" applyFont="1" applyFill="1" applyBorder="1" applyAlignment="1">
      <alignment horizontal="center" vertical="center"/>
    </xf>
    <xf numFmtId="3" fontId="28" fillId="3" borderId="56" xfId="0" applyNumberFormat="1" applyFont="1" applyFill="1" applyBorder="1" applyAlignment="1">
      <alignment horizontal="center" vertical="center"/>
    </xf>
    <xf numFmtId="3" fontId="28" fillId="3" borderId="57" xfId="0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53816</xdr:colOff>
      <xdr:row>0</xdr:row>
      <xdr:rowOff>66675</xdr:rowOff>
    </xdr:from>
    <xdr:to>
      <xdr:col>4</xdr:col>
      <xdr:colOff>1193484</xdr:colOff>
      <xdr:row>4</xdr:row>
      <xdr:rowOff>114936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D54DFF1-E574-544D-CDE5-0312388C4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879" y="66675"/>
          <a:ext cx="1139668" cy="818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0</xdr:row>
      <xdr:rowOff>85725</xdr:rowOff>
    </xdr:from>
    <xdr:to>
      <xdr:col>5</xdr:col>
      <xdr:colOff>952500</xdr:colOff>
      <xdr:row>3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9D5E1A5-FF9E-48AE-AFC0-FA301BD20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85725"/>
          <a:ext cx="97155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0632-3E5C-4B61-AC4F-B2396342ED14}">
  <sheetPr>
    <pageSetUpPr fitToPage="1"/>
  </sheetPr>
  <dimension ref="A1:G52"/>
  <sheetViews>
    <sheetView tabSelected="1" zoomScale="120" zoomScaleNormal="120" workbookViewId="0">
      <selection activeCell="A2" sqref="A2:E2"/>
    </sheetView>
  </sheetViews>
  <sheetFormatPr defaultRowHeight="12.5"/>
  <cols>
    <col min="1" max="1" width="38.1796875" customWidth="1"/>
    <col min="2" max="2" width="18.7265625" customWidth="1"/>
    <col min="3" max="3" width="14.453125" customWidth="1"/>
    <col min="4" max="4" width="17.7265625" customWidth="1"/>
    <col min="5" max="5" width="17.1796875" style="116" customWidth="1"/>
    <col min="6" max="6" width="6.54296875" customWidth="1"/>
    <col min="10" max="10" width="35.7265625" customWidth="1"/>
    <col min="11" max="11" width="14.453125" customWidth="1"/>
    <col min="12" max="12" width="16.453125" customWidth="1"/>
  </cols>
  <sheetData>
    <row r="1" spans="1:7" ht="16" thickBot="1">
      <c r="A1" s="113" t="s">
        <v>48</v>
      </c>
      <c r="B1" s="86"/>
      <c r="C1" s="87"/>
      <c r="D1" s="86"/>
      <c r="E1" s="114"/>
      <c r="F1" s="88"/>
      <c r="G1" s="2"/>
    </row>
    <row r="2" spans="1:7" ht="20.149999999999999" customHeight="1">
      <c r="A2" s="173" t="s">
        <v>0</v>
      </c>
      <c r="B2" s="174"/>
      <c r="C2" s="174"/>
      <c r="D2" s="174"/>
      <c r="E2" s="174"/>
      <c r="F2" s="141"/>
      <c r="G2" s="2"/>
    </row>
    <row r="3" spans="1:7" ht="13">
      <c r="A3" s="91" t="s">
        <v>1</v>
      </c>
      <c r="B3" s="92"/>
      <c r="C3" s="92"/>
      <c r="D3" s="92"/>
      <c r="E3" s="115"/>
      <c r="F3" s="141"/>
      <c r="G3" s="2"/>
    </row>
    <row r="4" spans="1:7" ht="13">
      <c r="A4" s="91"/>
      <c r="B4" s="92"/>
      <c r="C4" s="92"/>
      <c r="D4" s="92"/>
      <c r="E4" s="115"/>
      <c r="F4" s="141"/>
      <c r="G4" s="2"/>
    </row>
    <row r="5" spans="1:7" ht="13">
      <c r="A5" s="91"/>
      <c r="B5" s="92"/>
      <c r="C5" s="92"/>
      <c r="D5" s="92"/>
      <c r="E5" s="115"/>
      <c r="F5" s="141"/>
      <c r="G5" s="2"/>
    </row>
    <row r="6" spans="1:7" ht="13" thickBot="1">
      <c r="A6" s="93"/>
      <c r="B6" s="2"/>
      <c r="C6" s="94"/>
      <c r="D6" s="2"/>
      <c r="F6" s="90"/>
      <c r="G6" s="2"/>
    </row>
    <row r="7" spans="1:7" ht="65.5" thickBot="1">
      <c r="A7" s="163" t="s">
        <v>2</v>
      </c>
      <c r="B7" s="4" t="s">
        <v>3</v>
      </c>
      <c r="C7" s="5" t="s">
        <v>4</v>
      </c>
      <c r="D7" s="5" t="s">
        <v>5</v>
      </c>
      <c r="E7" s="124" t="s">
        <v>6</v>
      </c>
      <c r="F7" s="142"/>
      <c r="G7" s="2"/>
    </row>
    <row r="8" spans="1:7" ht="13">
      <c r="A8" s="160" t="s">
        <v>7</v>
      </c>
      <c r="B8" s="162" t="s">
        <v>8</v>
      </c>
      <c r="C8" s="6">
        <f>2880</f>
        <v>2880</v>
      </c>
      <c r="D8" s="7">
        <f>C8/C12</f>
        <v>5.168700646087581E-2</v>
      </c>
      <c r="E8" s="117">
        <f>C8*0.75</f>
        <v>2160</v>
      </c>
      <c r="F8" s="102"/>
      <c r="G8" s="2"/>
    </row>
    <row r="9" spans="1:7" ht="13">
      <c r="A9" s="164"/>
      <c r="B9" s="157" t="s">
        <v>9</v>
      </c>
      <c r="C9" s="9">
        <f>7340</f>
        <v>7340</v>
      </c>
      <c r="D9" s="7">
        <f>C9/C12</f>
        <v>0.13173007896625988</v>
      </c>
      <c r="E9" s="117">
        <f>C9*0.75</f>
        <v>5505</v>
      </c>
      <c r="F9" s="102"/>
      <c r="G9" s="2"/>
    </row>
    <row r="10" spans="1:7" ht="13">
      <c r="A10" s="164"/>
      <c r="B10" s="157" t="s">
        <v>10</v>
      </c>
      <c r="C10" s="9">
        <f>30680</f>
        <v>30680</v>
      </c>
      <c r="D10" s="7">
        <f>C10/C12</f>
        <v>0.55061019382627419</v>
      </c>
      <c r="E10" s="117">
        <f>C10*0.75</f>
        <v>23010</v>
      </c>
      <c r="F10" s="102"/>
      <c r="G10" s="2"/>
    </row>
    <row r="11" spans="1:7" ht="13.5" thickBot="1">
      <c r="A11" s="165"/>
      <c r="B11" s="158" t="s">
        <v>11</v>
      </c>
      <c r="C11" s="10">
        <f>14820</f>
        <v>14820</v>
      </c>
      <c r="D11" s="11">
        <f>C11/C12</f>
        <v>0.26597272074659012</v>
      </c>
      <c r="E11" s="118">
        <f>C11*0.75</f>
        <v>11115</v>
      </c>
      <c r="F11" s="102"/>
      <c r="G11" s="2"/>
    </row>
    <row r="12" spans="1:7" ht="13">
      <c r="A12" s="12"/>
      <c r="B12" s="13" t="s">
        <v>12</v>
      </c>
      <c r="C12" s="14">
        <f>SUM(C8:C11)</f>
        <v>55720</v>
      </c>
      <c r="D12" s="15">
        <f>SUM(D8:D11)</f>
        <v>1</v>
      </c>
      <c r="E12" s="16">
        <v>41790</v>
      </c>
      <c r="F12" s="143"/>
      <c r="G12" s="2"/>
    </row>
    <row r="13" spans="1:7" ht="13">
      <c r="A13" s="12"/>
      <c r="B13" s="69" t="s">
        <v>13</v>
      </c>
      <c r="C13" s="70">
        <f>0.1*C12</f>
        <v>5572</v>
      </c>
      <c r="D13" s="71"/>
      <c r="E13" s="72">
        <f>0.1*E12</f>
        <v>4179</v>
      </c>
      <c r="F13" s="144"/>
      <c r="G13" s="2"/>
    </row>
    <row r="14" spans="1:7" ht="13.5" thickBot="1">
      <c r="A14" s="12"/>
      <c r="B14" s="73" t="s">
        <v>14</v>
      </c>
      <c r="C14" s="17">
        <f>C12*0.9</f>
        <v>50148</v>
      </c>
      <c r="D14" s="18"/>
      <c r="E14" s="19">
        <f>E12-E13</f>
        <v>37611</v>
      </c>
      <c r="F14" s="145"/>
      <c r="G14" s="2"/>
    </row>
    <row r="15" spans="1:7" ht="13">
      <c r="A15" s="12"/>
      <c r="C15" s="95"/>
      <c r="D15" s="89"/>
      <c r="F15" s="145"/>
      <c r="G15" s="2"/>
    </row>
    <row r="16" spans="1:7" ht="13.5" thickBot="1">
      <c r="A16" s="12"/>
      <c r="B16" s="2"/>
      <c r="C16" s="94"/>
      <c r="D16" s="2"/>
      <c r="F16" s="145"/>
      <c r="G16" s="2"/>
    </row>
    <row r="17" spans="1:7" ht="65.5" thickBot="1">
      <c r="A17" s="161" t="s">
        <v>2</v>
      </c>
      <c r="B17" s="20" t="s">
        <v>3</v>
      </c>
      <c r="C17" s="21" t="s">
        <v>4</v>
      </c>
      <c r="D17" s="22" t="s">
        <v>5</v>
      </c>
      <c r="E17" s="125" t="s">
        <v>6</v>
      </c>
      <c r="F17" s="146"/>
      <c r="G17" s="2"/>
    </row>
    <row r="18" spans="1:7" ht="13">
      <c r="A18" s="160" t="s">
        <v>15</v>
      </c>
      <c r="B18" s="156" t="s">
        <v>16</v>
      </c>
      <c r="C18" s="23">
        <f>35000*0.76</f>
        <v>26600</v>
      </c>
      <c r="D18" s="7">
        <f>C18/C22</f>
        <v>0.50330744895024448</v>
      </c>
      <c r="E18" s="119">
        <f>C18*0.75</f>
        <v>19950</v>
      </c>
      <c r="F18" s="102"/>
      <c r="G18" s="2"/>
    </row>
    <row r="19" spans="1:7" ht="13">
      <c r="A19" s="164"/>
      <c r="B19" s="157" t="s">
        <v>17</v>
      </c>
      <c r="C19" s="9">
        <f>6980*0.76</f>
        <v>5304.8</v>
      </c>
      <c r="D19" s="7">
        <f>C19/C22</f>
        <v>0.10037388553350592</v>
      </c>
      <c r="E19" s="119">
        <f t="shared" ref="E19:E21" si="0">C19*0.75</f>
        <v>3978.6000000000004</v>
      </c>
      <c r="F19" s="102"/>
      <c r="G19" s="2"/>
    </row>
    <row r="20" spans="1:7" ht="13">
      <c r="A20" s="164"/>
      <c r="B20" s="157" t="s">
        <v>18</v>
      </c>
      <c r="C20" s="24">
        <f>23510*0.76</f>
        <v>17867.599999999999</v>
      </c>
      <c r="D20" s="7">
        <f>C20/C22</f>
        <v>0.33807880356629277</v>
      </c>
      <c r="E20" s="119">
        <f t="shared" si="0"/>
        <v>13400.699999999999</v>
      </c>
      <c r="F20" s="102"/>
      <c r="G20" s="2"/>
    </row>
    <row r="21" spans="1:7" ht="13.5" thickBot="1">
      <c r="A21" s="165"/>
      <c r="B21" s="158" t="s">
        <v>19</v>
      </c>
      <c r="C21" s="10">
        <f>4050*0.76</f>
        <v>3078</v>
      </c>
      <c r="D21" s="11">
        <f>C21/C22</f>
        <v>5.8239861949956867E-2</v>
      </c>
      <c r="E21" s="119">
        <f t="shared" si="0"/>
        <v>2308.5</v>
      </c>
      <c r="F21" s="102"/>
      <c r="G21" s="2"/>
    </row>
    <row r="22" spans="1:7" ht="13">
      <c r="A22" s="12"/>
      <c r="B22" s="25" t="s">
        <v>12</v>
      </c>
      <c r="C22" s="26">
        <f>SUM(C18:C21)</f>
        <v>52850.399999999994</v>
      </c>
      <c r="D22" s="27">
        <f>SUM(D18:D21)</f>
        <v>1</v>
      </c>
      <c r="E22" s="16">
        <f>SUM(E18:E21)</f>
        <v>39637.799999999996</v>
      </c>
      <c r="F22" s="147"/>
      <c r="G22" s="2"/>
    </row>
    <row r="23" spans="1:7" ht="13">
      <c r="A23" s="12"/>
      <c r="B23" s="74" t="s">
        <v>20</v>
      </c>
      <c r="C23" s="75">
        <f>0.15*C22</f>
        <v>7927.5599999999986</v>
      </c>
      <c r="D23" s="76"/>
      <c r="E23" s="72">
        <f>0.15*E22</f>
        <v>5945.6699999999992</v>
      </c>
      <c r="F23" s="102"/>
      <c r="G23" s="2"/>
    </row>
    <row r="24" spans="1:7" ht="13.5" thickBot="1">
      <c r="A24" s="12"/>
      <c r="B24" s="67" t="s">
        <v>14</v>
      </c>
      <c r="C24" s="17">
        <f>C22-C23</f>
        <v>44922.84</v>
      </c>
      <c r="D24" s="28"/>
      <c r="E24" s="19">
        <f>E22-E23</f>
        <v>33692.129999999997</v>
      </c>
      <c r="F24" s="102"/>
      <c r="G24" s="2"/>
    </row>
    <row r="25" spans="1:7">
      <c r="A25" s="12"/>
      <c r="B25" s="8"/>
      <c r="C25" s="96"/>
      <c r="D25" s="8"/>
      <c r="F25" s="102"/>
      <c r="G25" s="2"/>
    </row>
    <row r="26" spans="1:7" ht="13" thickBot="1">
      <c r="A26" s="12"/>
      <c r="B26" s="8"/>
      <c r="C26" s="97"/>
      <c r="D26" s="8"/>
      <c r="F26" s="102"/>
      <c r="G26" s="2"/>
    </row>
    <row r="27" spans="1:7" ht="63" thickBot="1">
      <c r="A27" s="159" t="s">
        <v>2</v>
      </c>
      <c r="B27" s="29" t="s">
        <v>3</v>
      </c>
      <c r="C27" s="30" t="s">
        <v>4</v>
      </c>
      <c r="D27" s="31" t="s">
        <v>5</v>
      </c>
      <c r="E27" s="126" t="s">
        <v>6</v>
      </c>
      <c r="F27" s="146"/>
      <c r="G27" s="2"/>
    </row>
    <row r="28" spans="1:7" ht="13">
      <c r="A28" s="160" t="s">
        <v>21</v>
      </c>
      <c r="B28" s="156" t="s">
        <v>22</v>
      </c>
      <c r="C28" s="23">
        <f>5900*0.88</f>
        <v>5192</v>
      </c>
      <c r="D28" s="32">
        <v>0.15</v>
      </c>
      <c r="E28" s="120">
        <f>C28*0.75</f>
        <v>3894</v>
      </c>
      <c r="F28" s="102"/>
      <c r="G28" s="2"/>
    </row>
    <row r="29" spans="1:7" ht="13">
      <c r="A29" s="164"/>
      <c r="B29" s="157" t="s">
        <v>23</v>
      </c>
      <c r="C29" s="9">
        <f>21610*0.88</f>
        <v>19016.8</v>
      </c>
      <c r="D29" s="34">
        <v>0.56000000000000005</v>
      </c>
      <c r="E29" s="120">
        <f t="shared" ref="E29:E31" si="1">C29*0.75</f>
        <v>14262.599999999999</v>
      </c>
      <c r="F29" s="102"/>
      <c r="G29" s="2"/>
    </row>
    <row r="30" spans="1:7" ht="13">
      <c r="A30" s="164"/>
      <c r="B30" s="157" t="s">
        <v>24</v>
      </c>
      <c r="C30" s="9">
        <f>7080*0.88</f>
        <v>6230.4</v>
      </c>
      <c r="D30" s="34">
        <v>0.19</v>
      </c>
      <c r="E30" s="120">
        <f t="shared" si="1"/>
        <v>4672.7999999999993</v>
      </c>
      <c r="F30" s="102"/>
      <c r="G30" s="2"/>
    </row>
    <row r="31" spans="1:7" ht="13.5" thickBot="1">
      <c r="A31" s="165"/>
      <c r="B31" s="158" t="s">
        <v>25</v>
      </c>
      <c r="C31" s="10">
        <f>3660*0.88</f>
        <v>3220.8</v>
      </c>
      <c r="D31" s="35">
        <v>0.1</v>
      </c>
      <c r="E31" s="121">
        <f t="shared" si="1"/>
        <v>2415.6000000000004</v>
      </c>
      <c r="F31" s="102"/>
      <c r="G31" s="2"/>
    </row>
    <row r="32" spans="1:7" s="82" customFormat="1" ht="11.5">
      <c r="A32" s="98"/>
      <c r="B32" s="77" t="s">
        <v>12</v>
      </c>
      <c r="C32" s="78">
        <f>SUM(C28:C31)</f>
        <v>33660</v>
      </c>
      <c r="D32" s="79">
        <v>1</v>
      </c>
      <c r="E32" s="80">
        <f>SUM(E28:E31)</f>
        <v>25245</v>
      </c>
      <c r="F32" s="148"/>
      <c r="G32" s="81"/>
    </row>
    <row r="33" spans="1:7" ht="13.5" thickBot="1">
      <c r="A33" s="98"/>
      <c r="B33" s="67" t="s">
        <v>20</v>
      </c>
      <c r="C33" s="83">
        <f>C32*0.15</f>
        <v>5049</v>
      </c>
      <c r="D33" s="84"/>
      <c r="E33" s="85">
        <f>0.15*E32</f>
        <v>3786.75</v>
      </c>
      <c r="F33" s="102"/>
      <c r="G33" s="2"/>
    </row>
    <row r="34" spans="1:7" ht="13.5" thickBot="1">
      <c r="A34" s="12"/>
      <c r="B34" s="67" t="s">
        <v>14</v>
      </c>
      <c r="C34" s="17">
        <f>C32-C33</f>
        <v>28611</v>
      </c>
      <c r="D34" s="28"/>
      <c r="E34" s="19">
        <f>E32-E33</f>
        <v>21458.25</v>
      </c>
      <c r="F34" s="102"/>
      <c r="G34" s="2"/>
    </row>
    <row r="35" spans="1:7" ht="13.5" thickBot="1">
      <c r="A35" s="12"/>
      <c r="B35" s="99"/>
      <c r="C35" s="95"/>
      <c r="D35" s="100"/>
      <c r="E35" s="95"/>
      <c r="F35" s="102"/>
      <c r="G35" s="2"/>
    </row>
    <row r="36" spans="1:7" ht="75.650000000000006" customHeight="1" thickBot="1">
      <c r="A36" s="101" t="s">
        <v>26</v>
      </c>
      <c r="B36" s="36" t="s">
        <v>3</v>
      </c>
      <c r="C36" s="37" t="s">
        <v>4</v>
      </c>
      <c r="D36" s="38" t="s">
        <v>27</v>
      </c>
      <c r="E36" s="127" t="s">
        <v>28</v>
      </c>
      <c r="F36" s="102"/>
      <c r="G36" s="8"/>
    </row>
    <row r="37" spans="1:7" ht="28" customHeight="1" thickBot="1">
      <c r="A37" s="149" t="s">
        <v>29</v>
      </c>
      <c r="B37" s="40" t="s">
        <v>30</v>
      </c>
      <c r="C37" s="41">
        <v>18500</v>
      </c>
      <c r="D37" s="154">
        <v>1</v>
      </c>
      <c r="E37" s="155">
        <f>C37*0.6</f>
        <v>11100</v>
      </c>
      <c r="F37" s="146"/>
      <c r="G37" s="2"/>
    </row>
    <row r="38" spans="1:7" ht="13">
      <c r="A38" s="12"/>
      <c r="B38" s="103"/>
      <c r="C38" s="104"/>
      <c r="D38" s="2"/>
      <c r="E38" s="95"/>
      <c r="F38" s="102"/>
      <c r="G38" s="2"/>
    </row>
    <row r="39" spans="1:7" ht="13.5" thickBot="1">
      <c r="A39" s="93"/>
      <c r="B39" s="103"/>
      <c r="C39" s="94"/>
      <c r="D39" s="2"/>
      <c r="F39" s="102"/>
      <c r="G39" s="2"/>
    </row>
    <row r="40" spans="1:7" ht="65.5" thickBot="1">
      <c r="A40" s="39" t="s">
        <v>26</v>
      </c>
      <c r="B40" s="42" t="s">
        <v>3</v>
      </c>
      <c r="C40" s="43" t="s">
        <v>4</v>
      </c>
      <c r="D40" s="44" t="s">
        <v>27</v>
      </c>
      <c r="E40" s="128" t="s">
        <v>6</v>
      </c>
      <c r="F40" s="102"/>
      <c r="G40" s="2"/>
    </row>
    <row r="41" spans="1:7" ht="35.5" customHeight="1" thickBot="1">
      <c r="A41" s="150" t="s">
        <v>31</v>
      </c>
      <c r="B41" s="45" t="s">
        <v>30</v>
      </c>
      <c r="C41" s="46">
        <v>0</v>
      </c>
      <c r="D41" s="47"/>
      <c r="E41" s="152">
        <v>0</v>
      </c>
      <c r="F41" s="146"/>
      <c r="G41" s="2"/>
    </row>
    <row r="42" spans="1:7" ht="13">
      <c r="A42" s="106"/>
      <c r="B42" s="105"/>
      <c r="C42" s="107"/>
      <c r="D42" s="68"/>
      <c r="E42" s="122"/>
      <c r="F42" s="102"/>
      <c r="G42" s="2"/>
    </row>
    <row r="43" spans="1:7" ht="13.5" thickBot="1">
      <c r="A43" s="93"/>
      <c r="B43" s="103"/>
      <c r="C43" s="108"/>
      <c r="D43" s="2"/>
      <c r="F43" s="102"/>
      <c r="G43" s="2"/>
    </row>
    <row r="44" spans="1:7" ht="65.5" thickBot="1">
      <c r="A44" s="39" t="s">
        <v>26</v>
      </c>
      <c r="B44" s="42" t="s">
        <v>3</v>
      </c>
      <c r="C44" s="43" t="s">
        <v>4</v>
      </c>
      <c r="D44" s="44" t="s">
        <v>27</v>
      </c>
      <c r="E44" s="128" t="s">
        <v>6</v>
      </c>
      <c r="F44" s="102"/>
      <c r="G44" s="2"/>
    </row>
    <row r="45" spans="1:7" ht="30" customHeight="1" thickBot="1">
      <c r="A45" s="150" t="s">
        <v>32</v>
      </c>
      <c r="B45" s="45" t="s">
        <v>30</v>
      </c>
      <c r="C45" s="46">
        <v>0</v>
      </c>
      <c r="D45" s="47"/>
      <c r="E45" s="152">
        <v>0</v>
      </c>
      <c r="F45" s="146"/>
      <c r="G45" s="2"/>
    </row>
    <row r="46" spans="1:7" ht="13">
      <c r="A46" s="106"/>
      <c r="B46" s="105"/>
      <c r="C46" s="107"/>
      <c r="D46" s="68"/>
      <c r="E46" s="122"/>
      <c r="F46" s="102"/>
      <c r="G46" s="2"/>
    </row>
    <row r="47" spans="1:7" ht="13">
      <c r="A47" s="106"/>
      <c r="B47" s="105"/>
      <c r="C47" s="107"/>
      <c r="D47" s="68"/>
      <c r="E47" s="122"/>
      <c r="F47" s="102"/>
      <c r="G47" s="2"/>
    </row>
    <row r="48" spans="1:7" ht="13.5" thickBot="1">
      <c r="A48" s="93"/>
      <c r="B48" s="103"/>
      <c r="C48" s="108"/>
      <c r="D48" s="2"/>
      <c r="F48" s="102"/>
      <c r="G48" s="2"/>
    </row>
    <row r="49" spans="1:7" ht="65.5" thickBot="1">
      <c r="A49" s="109" t="s">
        <v>26</v>
      </c>
      <c r="B49" s="48" t="s">
        <v>3</v>
      </c>
      <c r="C49" s="49" t="s">
        <v>4</v>
      </c>
      <c r="D49" s="50" t="s">
        <v>27</v>
      </c>
      <c r="E49" s="129" t="s">
        <v>6</v>
      </c>
      <c r="F49" s="102"/>
      <c r="G49" s="2"/>
    </row>
    <row r="50" spans="1:7" ht="27" customHeight="1" thickBot="1">
      <c r="A50" s="151" t="s">
        <v>33</v>
      </c>
      <c r="B50" s="45" t="s">
        <v>30</v>
      </c>
      <c r="C50" s="51">
        <v>3500</v>
      </c>
      <c r="D50" s="47"/>
      <c r="E50" s="153">
        <v>0</v>
      </c>
      <c r="F50" s="146"/>
      <c r="G50" s="2"/>
    </row>
    <row r="51" spans="1:7" ht="13">
      <c r="A51" s="93"/>
      <c r="B51" s="103"/>
      <c r="C51" s="108"/>
      <c r="D51" s="2"/>
      <c r="F51" s="102"/>
      <c r="G51" s="2"/>
    </row>
    <row r="52" spans="1:7" ht="13" thickBot="1">
      <c r="A52" s="110"/>
      <c r="B52" s="111"/>
      <c r="C52" s="111"/>
      <c r="D52" s="111"/>
      <c r="E52" s="123"/>
      <c r="F52" s="112"/>
    </row>
  </sheetData>
  <mergeCells count="1">
    <mergeCell ref="A2:E2"/>
  </mergeCells>
  <phoneticPr fontId="3" type="noConversion"/>
  <pageMargins left="0.78740157480314965" right="0.23622047244094491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53B8-818D-47FC-8985-8240382D8DD7}">
  <dimension ref="A1:G20"/>
  <sheetViews>
    <sheetView zoomScale="76" zoomScaleNormal="76" workbookViewId="0">
      <selection activeCell="B28" sqref="B28"/>
    </sheetView>
  </sheetViews>
  <sheetFormatPr defaultRowHeight="12.5"/>
  <cols>
    <col min="1" max="1" width="32.453125" customWidth="1"/>
    <col min="2" max="2" width="14.1796875" bestFit="1" customWidth="1"/>
    <col min="3" max="3" width="16" customWidth="1"/>
    <col min="4" max="4" width="13.54296875" style="1" customWidth="1"/>
    <col min="5" max="5" width="15.453125" style="1" customWidth="1"/>
    <col min="6" max="7" width="15" customWidth="1"/>
    <col min="8" max="8" width="16.81640625" customWidth="1"/>
    <col min="9" max="9" width="16.54296875" customWidth="1"/>
  </cols>
  <sheetData>
    <row r="1" spans="1:7" ht="21.75" customHeight="1">
      <c r="A1" s="63" t="s">
        <v>49</v>
      </c>
    </row>
    <row r="2" spans="1:7" ht="21.75" customHeight="1">
      <c r="A2" s="175" t="s">
        <v>0</v>
      </c>
      <c r="B2" s="176"/>
      <c r="C2" s="176"/>
      <c r="D2" s="176"/>
      <c r="E2" s="176"/>
      <c r="F2" s="176"/>
      <c r="G2" s="176"/>
    </row>
    <row r="3" spans="1:7" ht="21.75" customHeight="1">
      <c r="A3" s="3" t="s">
        <v>34</v>
      </c>
      <c r="B3" s="60"/>
      <c r="C3" s="60"/>
      <c r="D3" s="60"/>
      <c r="E3" s="60"/>
      <c r="F3" s="60"/>
      <c r="G3" s="60"/>
    </row>
    <row r="4" spans="1:7" ht="16.5" customHeight="1" thickBot="1"/>
    <row r="5" spans="1:7" ht="65.5" thickBot="1">
      <c r="A5" s="166" t="s">
        <v>35</v>
      </c>
      <c r="B5" s="64" t="s">
        <v>4</v>
      </c>
      <c r="C5" s="64" t="s">
        <v>36</v>
      </c>
      <c r="D5" s="64" t="s">
        <v>37</v>
      </c>
      <c r="E5" s="65" t="s">
        <v>38</v>
      </c>
      <c r="F5" s="136" t="s">
        <v>39</v>
      </c>
      <c r="G5" s="167" t="s">
        <v>40</v>
      </c>
    </row>
    <row r="6" spans="1:7" ht="19" customHeight="1">
      <c r="A6" s="52" t="s">
        <v>41</v>
      </c>
      <c r="B6" s="53">
        <f>'Bijlage 13, Oogstgebieden'!C14</f>
        <v>50148</v>
      </c>
      <c r="C6" s="53">
        <v>40000</v>
      </c>
      <c r="D6" s="54">
        <f t="shared" ref="D6:D12" si="0">B6*1.5</f>
        <v>75222</v>
      </c>
      <c r="E6" s="54">
        <v>6</v>
      </c>
      <c r="F6" s="137">
        <f>E6*D6</f>
        <v>451332</v>
      </c>
      <c r="G6" s="168">
        <v>4</v>
      </c>
    </row>
    <row r="7" spans="1:7" ht="19" customHeight="1">
      <c r="A7" s="56" t="s">
        <v>42</v>
      </c>
      <c r="B7" s="57">
        <f>'Bijlage 13, Oogstgebieden'!C24</f>
        <v>44922.84</v>
      </c>
      <c r="C7" s="57">
        <v>32000</v>
      </c>
      <c r="D7" s="58">
        <f t="shared" si="0"/>
        <v>67384.259999999995</v>
      </c>
      <c r="E7" s="58">
        <v>6</v>
      </c>
      <c r="F7" s="138">
        <f t="shared" ref="F7:F12" si="1">E7*D7</f>
        <v>404305.55999999994</v>
      </c>
      <c r="G7" s="169">
        <v>4</v>
      </c>
    </row>
    <row r="8" spans="1:7" ht="19" customHeight="1">
      <c r="A8" s="56" t="s">
        <v>43</v>
      </c>
      <c r="B8" s="57">
        <f>'Bijlage 13, Oogstgebieden'!C34</f>
        <v>28611</v>
      </c>
      <c r="C8" s="57">
        <v>21000</v>
      </c>
      <c r="D8" s="58">
        <f t="shared" si="0"/>
        <v>42916.5</v>
      </c>
      <c r="E8" s="58">
        <v>6</v>
      </c>
      <c r="F8" s="138">
        <f t="shared" si="1"/>
        <v>257499</v>
      </c>
      <c r="G8" s="170">
        <v>3</v>
      </c>
    </row>
    <row r="9" spans="1:7" ht="19" customHeight="1">
      <c r="A9" s="59" t="s">
        <v>44</v>
      </c>
      <c r="B9" s="66">
        <f>'Bijlage 13, Oogstgebieden'!C37</f>
        <v>18500</v>
      </c>
      <c r="C9" s="66">
        <v>10000</v>
      </c>
      <c r="D9" s="33">
        <f t="shared" si="0"/>
        <v>27750</v>
      </c>
      <c r="E9" s="33">
        <v>6</v>
      </c>
      <c r="F9" s="139">
        <f t="shared" si="1"/>
        <v>166500</v>
      </c>
      <c r="G9" s="171">
        <v>3</v>
      </c>
    </row>
    <row r="10" spans="1:7" ht="19" customHeight="1">
      <c r="A10" s="56" t="s">
        <v>45</v>
      </c>
      <c r="B10" s="66">
        <v>0</v>
      </c>
      <c r="C10" s="66">
        <f t="shared" ref="C10" si="2">B10*0.75</f>
        <v>0</v>
      </c>
      <c r="D10" s="33">
        <f t="shared" si="0"/>
        <v>0</v>
      </c>
      <c r="E10" s="33">
        <v>6</v>
      </c>
      <c r="F10" s="139">
        <f t="shared" si="1"/>
        <v>0</v>
      </c>
      <c r="G10" s="171">
        <v>5</v>
      </c>
    </row>
    <row r="11" spans="1:7" ht="19" customHeight="1">
      <c r="A11" s="56" t="s">
        <v>46</v>
      </c>
      <c r="B11" s="66">
        <v>0</v>
      </c>
      <c r="C11" s="66">
        <v>0</v>
      </c>
      <c r="D11" s="33">
        <f t="shared" ref="D11" si="3">B11*1.5</f>
        <v>0</v>
      </c>
      <c r="E11" s="33">
        <v>6</v>
      </c>
      <c r="F11" s="139">
        <f t="shared" ref="F11" si="4">E11*D11</f>
        <v>0</v>
      </c>
      <c r="G11" s="171">
        <v>3</v>
      </c>
    </row>
    <row r="12" spans="1:7" ht="19" customHeight="1" thickBot="1">
      <c r="A12" s="133" t="s">
        <v>47</v>
      </c>
      <c r="B12" s="134">
        <f>'Bijlage 13, Oogstgebieden'!C50</f>
        <v>3500</v>
      </c>
      <c r="C12" s="134">
        <v>0</v>
      </c>
      <c r="D12" s="135">
        <f t="shared" si="0"/>
        <v>5250</v>
      </c>
      <c r="E12" s="135">
        <v>6</v>
      </c>
      <c r="F12" s="140">
        <f t="shared" si="1"/>
        <v>31500</v>
      </c>
      <c r="G12" s="172">
        <v>2</v>
      </c>
    </row>
    <row r="13" spans="1:7" ht="15" customHeight="1" thickBot="1">
      <c r="A13" s="132" t="s">
        <v>14</v>
      </c>
      <c r="B13" s="130">
        <f>SUM(B6:B12)</f>
        <v>145681.84</v>
      </c>
      <c r="C13" s="130">
        <f>SUM(C6:C12)</f>
        <v>103000</v>
      </c>
      <c r="D13" s="130">
        <f>SUM(D6:D12)</f>
        <v>218522.76</v>
      </c>
      <c r="E13" s="130">
        <v>6</v>
      </c>
      <c r="F13" s="131">
        <f>SUM(F6:F12)</f>
        <v>1311136.56</v>
      </c>
      <c r="G13" s="62"/>
    </row>
    <row r="14" spans="1:7" ht="15" customHeight="1">
      <c r="A14" s="60"/>
      <c r="B14" s="61"/>
      <c r="C14" s="61"/>
      <c r="D14" s="62"/>
      <c r="E14" s="62"/>
      <c r="F14" s="62"/>
      <c r="G14" s="55"/>
    </row>
    <row r="15" spans="1:7" ht="15" customHeight="1">
      <c r="B15" s="1"/>
      <c r="C15" s="1"/>
      <c r="D15"/>
      <c r="E15"/>
      <c r="G15" s="55"/>
    </row>
    <row r="20" spans="1:1" ht="13">
      <c r="A20" s="60"/>
    </row>
  </sheetData>
  <mergeCells count="1">
    <mergeCell ref="A2:G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E64165025569419C8D69E340EC8D35" ma:contentTypeVersion="4" ma:contentTypeDescription="Een nieuw document maken." ma:contentTypeScope="" ma:versionID="3ee9a1868c4e312002f0c241ebcf786f">
  <xsd:schema xmlns:xsd="http://www.w3.org/2001/XMLSchema" xmlns:xs="http://www.w3.org/2001/XMLSchema" xmlns:p="http://schemas.microsoft.com/office/2006/metadata/properties" xmlns:ns2="b3b754a1-418f-41b0-8b73-3407619c16dc" targetNamespace="http://schemas.microsoft.com/office/2006/metadata/properties" ma:root="true" ma:fieldsID="1ba231cf0d058321374a65292bed4203" ns2:_="">
    <xsd:import namespace="b3b754a1-418f-41b0-8b73-3407619c16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754a1-418f-41b0-8b73-3407619c16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EB3B09-761F-4142-ACA8-E99B4960A4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F78EC6-C7DF-4D22-8ECA-E9EC40DB3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754a1-418f-41b0-8b73-3407619c1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1AD4F9-BF65-4501-825A-A918CD1726EB}">
  <ds:schemaRefs>
    <ds:schemaRef ds:uri="b3b754a1-418f-41b0-8b73-3407619c16dc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13, Oogstgebieden</vt:lpstr>
      <vt:lpstr>Bijlage 13a, omvang opdracht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Koten, Jorien van</dc:creator>
  <cp:keywords/>
  <dc:description/>
  <cp:lastModifiedBy>Riphagen, Herman</cp:lastModifiedBy>
  <cp:revision/>
  <dcterms:created xsi:type="dcterms:W3CDTF">2024-11-27T10:18:25Z</dcterms:created>
  <dcterms:modified xsi:type="dcterms:W3CDTF">2026-01-21T15:28:13Z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0x0101003CE64165025569419C8D69E340EC8D35</vt:lpwstr>
  </property>
</Properties>
</file>