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5\IUC25-607 postopen machines Ci Heerlen\03-BESCHR DOCUMENTEN\"/>
    </mc:Choice>
  </mc:AlternateContent>
  <xr:revisionPtr revIDLastSave="0" documentId="13_ncr:1_{6B586436-9583-46E5-AC39-FB26C2BCDD16}" xr6:coauthVersionLast="47" xr6:coauthVersionMax="47" xr10:uidLastSave="{00000000-0000-0000-0000-000000000000}"/>
  <bookViews>
    <workbookView xWindow="-120" yWindow="-120" windowWidth="29040" windowHeight="15720" xr2:uid="{0360D79D-F4FC-4F64-B313-9B6A3740626A}"/>
  </bookViews>
  <sheets>
    <sheet name="In te vullen 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F42" i="1"/>
  <c r="C26" i="1"/>
  <c r="C25" i="1"/>
  <c r="I43" i="1"/>
  <c r="H38" i="1" l="1"/>
  <c r="H39" i="1" s="1"/>
  <c r="F43" i="1"/>
  <c r="H34" i="1"/>
  <c r="I42" i="1" l="1"/>
  <c r="F44" i="1"/>
  <c r="I44" i="1" l="1"/>
  <c r="I51" i="1" s="1"/>
  <c r="I50" i="1" l="1"/>
  <c r="I49" i="1"/>
  <c r="I48" i="1"/>
  <c r="I52" i="1" l="1"/>
  <c r="D52" i="1" s="1"/>
</calcChain>
</file>

<file path=xl/sharedStrings.xml><?xml version="1.0" encoding="utf-8"?>
<sst xmlns="http://schemas.openxmlformats.org/spreadsheetml/2006/main" count="62" uniqueCount="59">
  <si>
    <t>Preventief onderhoud</t>
  </si>
  <si>
    <t>Aantal locaties</t>
  </si>
  <si>
    <t>Aantal maal onderhoud p/j</t>
  </si>
  <si>
    <t xml:space="preserve">Jaarbedrag Preventief onderhoud </t>
  </si>
  <si>
    <t>Locatie Heerlen</t>
  </si>
  <si>
    <t>Totaal preventief</t>
  </si>
  <si>
    <t>Correctief Onderhoud</t>
  </si>
  <si>
    <t>Voorrijkosten</t>
  </si>
  <si>
    <t>Uurloon Monteur</t>
  </si>
  <si>
    <t>Fictief aantal 
uren per incident</t>
  </si>
  <si>
    <t>Geschat aantal incidenten</t>
  </si>
  <si>
    <t>Jaarbedrag Correctief onderhoud</t>
  </si>
  <si>
    <t>Totaal correctief</t>
  </si>
  <si>
    <t>Soort machine</t>
  </si>
  <si>
    <t>Apparaat nummer</t>
  </si>
  <si>
    <t>aangeboden Type</t>
  </si>
  <si>
    <t>Aantal te kopen 
machines per jaar (indicatief)</t>
  </si>
  <si>
    <t>Totaal koopprijs per jaar</t>
  </si>
  <si>
    <t>Aantal te huren 
machines (indicatief)</t>
  </si>
  <si>
    <t>Totale huurprijs 12 maanden</t>
  </si>
  <si>
    <t>A</t>
  </si>
  <si>
    <t>B</t>
  </si>
  <si>
    <t>Huur per jaar</t>
  </si>
  <si>
    <t>Aantal prijspunten</t>
  </si>
  <si>
    <t>Inschrijfwaarde  1ste jaar</t>
  </si>
  <si>
    <t>Enveloppe opener</t>
  </si>
  <si>
    <t>Frees</t>
  </si>
  <si>
    <t>Bovengrens</t>
  </si>
  <si>
    <t>Correctief onderhoud</t>
  </si>
  <si>
    <t>Uurloon monteur</t>
  </si>
  <si>
    <t>Gegevens inschrijver</t>
  </si>
  <si>
    <t>Naam onderneming</t>
  </si>
  <si>
    <t xml:space="preserve">Adres </t>
  </si>
  <si>
    <t xml:space="preserve">Postcode en plaats </t>
  </si>
  <si>
    <t xml:space="preserve">KvK-nummer </t>
  </si>
  <si>
    <t>Invulveld =</t>
  </si>
  <si>
    <t>Onderdeel</t>
  </si>
  <si>
    <t>Aanschafprijs Semi-automatische opener</t>
  </si>
  <si>
    <t>Aanschafprijs frees</t>
  </si>
  <si>
    <t>huurprijs 
per maand per machine
(max. 1/30 van de koopprijs)</t>
  </si>
  <si>
    <t>Totale inschrijfwaarde looptijd overeenkomst</t>
  </si>
  <si>
    <t>Huurprijs semi-automaat (per maand)</t>
  </si>
  <si>
    <t>Huurprijs frees  (per maand)</t>
  </si>
  <si>
    <t xml:space="preserve">Prijs per onderhoudsbeurt </t>
  </si>
  <si>
    <t xml:space="preserve"> Aanschafprijs 
(inclusief teller)</t>
  </si>
  <si>
    <t>Semi-automatische enveloppenopener/frees</t>
  </si>
  <si>
    <t>Looptijd overeenkomst</t>
  </si>
  <si>
    <t>Uw prijzen voldoen aan hetgeen hierover is opgenomen in het Beschrijvend document hoofdstuk 4 en bijlage 1 Specificatie van de Opdracht - hoofdstuk 4.</t>
  </si>
  <si>
    <t>inschrijfwaarde jaar 2</t>
  </si>
  <si>
    <t xml:space="preserve">Inschrijfwaarde jaar 3 </t>
  </si>
  <si>
    <t>Inschrijfwaarde jaar 4</t>
  </si>
  <si>
    <t>Toelichting</t>
  </si>
  <si>
    <t xml:space="preserve">ondergrens €215.426,40  er worden geen extra punten toegekend bij een inschrijfprijs onder de ondergrens </t>
  </si>
  <si>
    <t xml:space="preserve"> bovengrens  €359.044,00; wanneer inschrijfprijs boven de bovengrens ligt volgt uitsluiting van uw inschrijving. </t>
  </si>
  <si>
    <t>Beoordelingsformule inschrijfprijs:
Score Prijs = 400 punten - ((AP – 215.426,40) /143.618,00))* 400 punten</t>
  </si>
  <si>
    <t>Inschrijver vult alle gele cellen in;</t>
  </si>
  <si>
    <t>AP is aangeboden inschrijfprijs cel I52, de inschrijfprijs wordt op deze groene cel beoordeeld.</t>
  </si>
  <si>
    <t>Preventief onderhoud (per beurt)</t>
  </si>
  <si>
    <t>Bijlage C - Prijzenblad  Openbare Europese aanbesteding frezen, semiautomatische enveloppenopeners en onderhoud IUC25-607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</si>
</sst>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_-"/>
    <numFmt numFmtId="167" formatCode="_ &quot;€&quot;\ * #,##0_ ;_ &quot;€&quot;\ * \-#,##0_ ;_ &quot;€&quot;\ * &quot;-&quot;??_ ;_ @_ 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0"/>
      <name val="RijksoverheidSansHeading"/>
      <family val="2"/>
    </font>
    <font>
      <i/>
      <sz val="11"/>
      <color theme="0"/>
      <name val="RijksoverheidSansHeading"/>
      <family val="2"/>
    </font>
    <font>
      <sz val="11"/>
      <name val="RijksoverheidSansHeading"/>
      <family val="2"/>
    </font>
    <font>
      <sz val="11"/>
      <color theme="1"/>
      <name val="RijksoverheidSansHeading"/>
      <family val="2"/>
    </font>
    <font>
      <b/>
      <sz val="14"/>
      <color theme="0"/>
      <name val="Arial"/>
      <family val="2"/>
    </font>
    <font>
      <i/>
      <sz val="11"/>
      <color theme="1"/>
      <name val="RijksoverheidSansHeading"/>
      <family val="2"/>
    </font>
    <font>
      <i/>
      <sz val="11"/>
      <color theme="1"/>
      <name val="Aptos Narrow"/>
      <family val="2"/>
      <scheme val="minor"/>
    </font>
    <font>
      <i/>
      <sz val="10"/>
      <name val="Arial"/>
      <family val="2"/>
    </font>
    <font>
      <sz val="11"/>
      <color rgb="FFFF0000"/>
      <name val="RijksoverheidSansHeading"/>
      <family val="2"/>
    </font>
    <font>
      <i/>
      <sz val="11"/>
      <name val="RijksoverheidSansHeading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5" fontId="0" fillId="0" borderId="5" xfId="0" applyNumberFormat="1" applyBorder="1" applyAlignment="1" applyProtection="1">
      <alignment horizontal="center" vertical="center"/>
      <protection hidden="1"/>
    </xf>
    <xf numFmtId="165" fontId="5" fillId="0" borderId="5" xfId="0" applyNumberFormat="1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left" vertical="center"/>
      <protection hidden="1"/>
    </xf>
    <xf numFmtId="4" fontId="6" fillId="3" borderId="8" xfId="0" applyNumberFormat="1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right" vertical="center"/>
      <protection hidden="1"/>
    </xf>
    <xf numFmtId="0" fontId="3" fillId="2" borderId="7" xfId="0" applyFont="1" applyFill="1" applyBorder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horizontal="center" vertical="center"/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9" fillId="2" borderId="0" xfId="0" applyFont="1" applyFill="1" applyAlignment="1" applyProtection="1">
      <alignment vertical="center"/>
      <protection hidden="1"/>
    </xf>
    <xf numFmtId="0" fontId="11" fillId="4" borderId="5" xfId="0" applyFont="1" applyFill="1" applyBorder="1" applyProtection="1">
      <protection hidden="1"/>
    </xf>
    <xf numFmtId="0" fontId="10" fillId="5" borderId="5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9" fillId="2" borderId="5" xfId="0" applyFont="1" applyFill="1" applyBorder="1" applyAlignment="1">
      <alignment horizontal="center" vertical="top" wrapText="1"/>
    </xf>
    <xf numFmtId="167" fontId="12" fillId="0" borderId="5" xfId="1" applyNumberFormat="1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167" fontId="12" fillId="0" borderId="0" xfId="1" applyNumberFormat="1" applyFont="1" applyFill="1" applyBorder="1" applyAlignment="1">
      <alignment horizontal="left" vertical="top" wrapText="1"/>
    </xf>
    <xf numFmtId="165" fontId="4" fillId="0" borderId="4" xfId="0" applyNumberFormat="1" applyFont="1" applyBorder="1" applyAlignment="1" applyProtection="1">
      <alignment horizontal="center" vertical="center" wrapText="1"/>
      <protection hidden="1"/>
    </xf>
    <xf numFmtId="44" fontId="12" fillId="0" borderId="5" xfId="1" applyFont="1" applyFill="1" applyBorder="1" applyAlignment="1">
      <alignment horizontal="left" vertical="top" wrapText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0" fontId="8" fillId="2" borderId="4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6" fillId="2" borderId="5" xfId="0" applyFont="1" applyFill="1" applyBorder="1" applyAlignment="1" applyProtection="1">
      <alignment horizontal="center" vertical="center" wrapText="1"/>
      <protection hidden="1"/>
    </xf>
    <xf numFmtId="0" fontId="0" fillId="6" borderId="5" xfId="0" applyFill="1" applyBorder="1" applyAlignment="1" applyProtection="1">
      <alignment horizontal="center" vertical="center"/>
      <protection hidden="1"/>
    </xf>
    <xf numFmtId="0" fontId="8" fillId="2" borderId="1" xfId="0" applyFont="1" applyFill="1" applyBorder="1" applyAlignment="1" applyProtection="1">
      <alignment horizontal="left" vertical="center"/>
      <protection hidden="1"/>
    </xf>
    <xf numFmtId="0" fontId="8" fillId="2" borderId="2" xfId="0" applyFont="1" applyFill="1" applyBorder="1" applyAlignment="1" applyProtection="1">
      <alignment horizontal="left" vertical="center"/>
      <protection hidden="1"/>
    </xf>
    <xf numFmtId="0" fontId="8" fillId="2" borderId="3" xfId="0" applyFont="1" applyFill="1" applyBorder="1" applyAlignment="1" applyProtection="1">
      <alignment horizontal="left" vertical="center"/>
      <protection hidden="1"/>
    </xf>
    <xf numFmtId="0" fontId="0" fillId="6" borderId="4" xfId="0" applyFill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8" fillId="2" borderId="5" xfId="0" applyFont="1" applyFill="1" applyBorder="1" applyAlignment="1" applyProtection="1">
      <alignment horizontal="left" vertical="center" wrapText="1"/>
      <protection hidden="1"/>
    </xf>
    <xf numFmtId="0" fontId="8" fillId="2" borderId="5" xfId="0" applyFont="1" applyFill="1" applyBorder="1" applyAlignment="1" applyProtection="1">
      <alignment horizontal="center" vertical="center" wrapText="1"/>
      <protection hidden="1"/>
    </xf>
    <xf numFmtId="0" fontId="4" fillId="6" borderId="5" xfId="0" applyFont="1" applyFill="1" applyBorder="1" applyAlignment="1" applyProtection="1">
      <alignment horizontal="center" vertical="center"/>
      <protection hidden="1"/>
    </xf>
    <xf numFmtId="165" fontId="0" fillId="7" borderId="5" xfId="0" applyNumberFormat="1" applyFill="1" applyBorder="1" applyAlignment="1" applyProtection="1">
      <alignment horizontal="center" vertical="center"/>
      <protection hidden="1"/>
    </xf>
    <xf numFmtId="165" fontId="0" fillId="5" borderId="5" xfId="0" applyNumberFormat="1" applyFill="1" applyBorder="1" applyAlignment="1" applyProtection="1">
      <alignment horizontal="center" vertical="center"/>
      <protection locked="0"/>
    </xf>
    <xf numFmtId="7" fontId="0" fillId="5" borderId="5" xfId="1" applyNumberFormat="1" applyFont="1" applyFill="1" applyBorder="1" applyAlignment="1" applyProtection="1">
      <alignment horizontal="center" vertical="center"/>
      <protection locked="0"/>
    </xf>
    <xf numFmtId="49" fontId="4" fillId="5" borderId="5" xfId="0" applyNumberFormat="1" applyFont="1" applyFill="1" applyBorder="1" applyAlignment="1" applyProtection="1">
      <alignment horizontal="center" vertical="center"/>
      <protection locked="0"/>
    </xf>
    <xf numFmtId="49" fontId="0" fillId="5" borderId="5" xfId="0" applyNumberFormat="1" applyFill="1" applyBorder="1" applyAlignment="1" applyProtection="1">
      <alignment horizontal="center" vertical="center"/>
      <protection locked="0"/>
    </xf>
    <xf numFmtId="166" fontId="0" fillId="5" borderId="5" xfId="0" applyNumberForma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167" fontId="17" fillId="0" borderId="0" xfId="1" applyNumberFormat="1" applyFont="1" applyFill="1" applyBorder="1" applyAlignment="1">
      <alignment horizontal="left" vertical="top" wrapText="1"/>
    </xf>
    <xf numFmtId="44" fontId="12" fillId="0" borderId="0" xfId="1" applyFont="1" applyFill="1" applyBorder="1" applyAlignment="1">
      <alignment horizontal="left" vertical="top" wrapText="1"/>
    </xf>
    <xf numFmtId="167" fontId="11" fillId="0" borderId="5" xfId="1" applyNumberFormat="1" applyFont="1" applyFill="1" applyBorder="1" applyAlignment="1">
      <alignment horizontal="left" vertical="top" wrapText="1"/>
    </xf>
    <xf numFmtId="44" fontId="17" fillId="0" borderId="0" xfId="1" applyFont="1" applyFill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3" fillId="2" borderId="0" xfId="0" applyFont="1" applyFill="1" applyAlignment="1" applyProtection="1">
      <alignment horizontal="left" vertical="center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0" fontId="11" fillId="0" borderId="1" xfId="0" applyFont="1" applyBorder="1" applyAlignment="1" applyProtection="1">
      <alignment horizontal="left" vertical="center" wrapText="1"/>
      <protection hidden="1"/>
    </xf>
    <xf numFmtId="0" fontId="11" fillId="0" borderId="2" xfId="0" applyFont="1" applyBorder="1" applyAlignment="1" applyProtection="1">
      <alignment horizontal="left" vertical="center" wrapText="1"/>
      <protection hidden="1"/>
    </xf>
    <xf numFmtId="0" fontId="11" fillId="0" borderId="3" xfId="0" applyFont="1" applyBorder="1" applyAlignment="1" applyProtection="1">
      <alignment horizontal="left" vertical="center" wrapText="1"/>
      <protection hidden="1"/>
    </xf>
    <xf numFmtId="0" fontId="9" fillId="2" borderId="5" xfId="0" applyFont="1" applyFill="1" applyBorder="1" applyAlignment="1">
      <alignment horizontal="left" vertical="top" wrapText="1"/>
    </xf>
    <xf numFmtId="0" fontId="3" fillId="2" borderId="0" xfId="0" applyFont="1" applyFill="1" applyAlignment="1" applyProtection="1">
      <alignment horizontal="right" vertical="center"/>
      <protection hidden="1"/>
    </xf>
    <xf numFmtId="0" fontId="3" fillId="2" borderId="7" xfId="0" applyFont="1" applyFill="1" applyBorder="1" applyAlignment="1" applyProtection="1">
      <alignment horizontal="right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6" fillId="2" borderId="1" xfId="0" applyFont="1" applyFill="1" applyBorder="1" applyAlignment="1" applyProtection="1">
      <alignment horizontal="left" vertical="center"/>
      <protection hidden="1"/>
    </xf>
    <xf numFmtId="0" fontId="6" fillId="2" borderId="3" xfId="0" applyFont="1" applyFill="1" applyBorder="1" applyAlignment="1" applyProtection="1">
      <alignment horizontal="left" vertical="center"/>
      <protection hidden="1"/>
    </xf>
    <xf numFmtId="0" fontId="3" fillId="2" borderId="5" xfId="0" applyFont="1" applyFill="1" applyBorder="1" applyAlignment="1" applyProtection="1">
      <alignment horizontal="left" vertical="center" wrapText="1"/>
      <protection hidden="1"/>
    </xf>
    <xf numFmtId="0" fontId="18" fillId="5" borderId="1" xfId="0" applyFont="1" applyFill="1" applyBorder="1" applyAlignment="1" applyProtection="1">
      <alignment horizontal="center" vertical="center"/>
      <protection hidden="1"/>
    </xf>
    <xf numFmtId="0" fontId="18" fillId="5" borderId="3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2" fillId="0" borderId="1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2"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16143-3738-40B0-BB5A-CBA3C516353B}">
  <dimension ref="A2:J53"/>
  <sheetViews>
    <sheetView showGridLines="0" tabSelected="1" topLeftCell="A31" zoomScale="80" zoomScaleNormal="80" workbookViewId="0">
      <selection activeCell="D38" sqref="D38"/>
    </sheetView>
  </sheetViews>
  <sheetFormatPr defaultRowHeight="14.25"/>
  <cols>
    <col min="1" max="1" width="27.5" customWidth="1"/>
    <col min="2" max="2" width="15.5" customWidth="1"/>
    <col min="3" max="3" width="133.25" customWidth="1"/>
    <col min="4" max="4" width="18.5" customWidth="1"/>
    <col min="5" max="5" width="22" bestFit="1" customWidth="1"/>
    <col min="6" max="6" width="13.5" bestFit="1" customWidth="1"/>
    <col min="7" max="7" width="15" bestFit="1" customWidth="1"/>
    <col min="8" max="8" width="53.5" customWidth="1"/>
    <col min="9" max="9" width="23.5" bestFit="1" customWidth="1"/>
    <col min="10" max="10" width="23.5" customWidth="1"/>
  </cols>
  <sheetData>
    <row r="2" spans="1:10" ht="18">
      <c r="A2" s="53" t="s">
        <v>58</v>
      </c>
      <c r="B2" s="53"/>
      <c r="C2" s="53"/>
      <c r="D2" s="3"/>
      <c r="E2" s="3"/>
      <c r="F2" s="3"/>
      <c r="G2" s="3"/>
      <c r="H2" s="3"/>
      <c r="I2" s="3"/>
      <c r="J2" s="3"/>
    </row>
    <row r="3" spans="1:10" ht="18" customHeight="1">
      <c r="A3" s="1"/>
      <c r="B3" s="2"/>
      <c r="C3" s="2"/>
      <c r="D3" s="3"/>
      <c r="E3" s="3"/>
      <c r="F3" s="3"/>
      <c r="G3" s="3"/>
      <c r="J3" s="3"/>
    </row>
    <row r="4" spans="1:10" ht="18" customHeight="1">
      <c r="A4" s="53" t="s">
        <v>51</v>
      </c>
      <c r="B4" s="53"/>
      <c r="C4" s="53"/>
      <c r="D4" s="3"/>
      <c r="E4" s="3"/>
      <c r="F4" s="3"/>
      <c r="G4" s="3"/>
      <c r="J4" s="3"/>
    </row>
    <row r="5" spans="1:10" ht="18" customHeight="1">
      <c r="A5" s="54" t="s">
        <v>47</v>
      </c>
      <c r="B5" s="54"/>
      <c r="C5" s="54"/>
      <c r="D5" s="3"/>
      <c r="E5" s="3"/>
      <c r="F5" s="3"/>
      <c r="G5" s="3"/>
      <c r="J5" s="3"/>
    </row>
    <row r="6" spans="1:10" ht="18" customHeight="1">
      <c r="A6" s="55" t="s">
        <v>55</v>
      </c>
      <c r="B6" s="56"/>
      <c r="C6" s="57"/>
      <c r="D6" s="3"/>
      <c r="E6" s="3"/>
      <c r="F6" s="3"/>
      <c r="G6" s="3"/>
      <c r="J6" s="3"/>
    </row>
    <row r="7" spans="1:10" ht="18" customHeight="1">
      <c r="A7" s="55" t="s">
        <v>52</v>
      </c>
      <c r="B7" s="56"/>
      <c r="C7" s="57"/>
      <c r="D7" s="3"/>
      <c r="E7" s="3"/>
      <c r="F7" s="3"/>
      <c r="G7" s="3"/>
      <c r="J7" s="3"/>
    </row>
    <row r="8" spans="1:10" ht="18" customHeight="1">
      <c r="A8" s="55" t="s">
        <v>53</v>
      </c>
      <c r="B8" s="56"/>
      <c r="C8" s="57"/>
      <c r="D8" s="3"/>
      <c r="E8" s="3"/>
      <c r="F8" s="3"/>
      <c r="G8" s="3"/>
      <c r="J8" s="3"/>
    </row>
    <row r="9" spans="1:10" ht="33" customHeight="1">
      <c r="A9" s="55" t="s">
        <v>54</v>
      </c>
      <c r="B9" s="56"/>
      <c r="C9" s="57"/>
      <c r="D9" s="3"/>
      <c r="E9" s="3"/>
      <c r="F9" s="3"/>
      <c r="G9" s="3"/>
      <c r="J9" s="3"/>
    </row>
    <row r="10" spans="1:10" ht="15">
      <c r="A10" s="55" t="s">
        <v>56</v>
      </c>
      <c r="B10" s="56"/>
      <c r="C10" s="57"/>
      <c r="D10" s="3"/>
      <c r="E10" s="3"/>
      <c r="F10" s="3"/>
      <c r="G10" s="3"/>
      <c r="J10" s="3"/>
    </row>
    <row r="11" spans="1:10" ht="18">
      <c r="A11" s="1"/>
      <c r="B11" s="2"/>
      <c r="C11" s="2"/>
      <c r="D11" s="3"/>
      <c r="E11" s="3"/>
      <c r="F11" s="3"/>
      <c r="G11" s="3"/>
      <c r="J11" s="3"/>
    </row>
    <row r="12" spans="1:10" ht="15">
      <c r="A12" s="15" t="s">
        <v>30</v>
      </c>
      <c r="B12" s="67"/>
      <c r="C12" s="67"/>
      <c r="D12" s="18" t="s">
        <v>35</v>
      </c>
      <c r="E12" s="17"/>
      <c r="F12" s="3"/>
      <c r="G12" s="3"/>
      <c r="J12" s="3"/>
    </row>
    <row r="13" spans="1:10" ht="15">
      <c r="A13" s="16" t="s">
        <v>31</v>
      </c>
      <c r="B13" s="65"/>
      <c r="C13" s="66"/>
      <c r="D13" s="3"/>
      <c r="E13" s="3"/>
      <c r="F13" s="3"/>
      <c r="G13" s="3"/>
      <c r="J13" s="3"/>
    </row>
    <row r="14" spans="1:10" ht="15">
      <c r="A14" s="16" t="s">
        <v>32</v>
      </c>
      <c r="B14" s="65"/>
      <c r="C14" s="66"/>
      <c r="D14" s="3"/>
      <c r="E14" s="3"/>
      <c r="F14" s="3"/>
      <c r="G14" s="3"/>
      <c r="J14" s="3"/>
    </row>
    <row r="15" spans="1:10" ht="15">
      <c r="A15" s="16" t="s">
        <v>33</v>
      </c>
      <c r="B15" s="65"/>
      <c r="C15" s="66"/>
      <c r="D15" s="3"/>
      <c r="E15" s="3"/>
      <c r="F15" s="3"/>
      <c r="G15" s="3"/>
      <c r="J15" s="3"/>
    </row>
    <row r="16" spans="1:10" ht="15">
      <c r="A16" s="16" t="s">
        <v>34</v>
      </c>
      <c r="B16" s="65"/>
      <c r="C16" s="66"/>
      <c r="D16" s="3"/>
      <c r="E16" s="3"/>
      <c r="F16" s="3"/>
      <c r="G16" s="3"/>
      <c r="J16" s="3"/>
    </row>
    <row r="17" spans="1:10">
      <c r="A17" s="3"/>
      <c r="B17" s="3"/>
      <c r="C17" s="3"/>
      <c r="D17" s="3"/>
      <c r="E17" s="3"/>
      <c r="F17" s="3"/>
      <c r="G17" s="3"/>
      <c r="J17" s="3"/>
    </row>
    <row r="18" spans="1:10" ht="15">
      <c r="A18" s="58" t="s">
        <v>36</v>
      </c>
      <c r="B18" s="58"/>
      <c r="C18" s="19" t="s">
        <v>27</v>
      </c>
      <c r="D18" s="46"/>
      <c r="E18" s="4"/>
      <c r="J18" s="3"/>
    </row>
    <row r="19" spans="1:10" ht="15">
      <c r="A19" s="51" t="s">
        <v>57</v>
      </c>
      <c r="B19" s="51"/>
      <c r="C19" s="49">
        <v>2500</v>
      </c>
      <c r="D19" s="47"/>
      <c r="E19" s="4"/>
      <c r="J19" s="3"/>
    </row>
    <row r="20" spans="1:10" ht="26.1" customHeight="1">
      <c r="A20" s="51" t="s">
        <v>28</v>
      </c>
      <c r="B20" s="51"/>
      <c r="C20" s="20"/>
      <c r="E20" s="4"/>
      <c r="J20" s="3"/>
    </row>
    <row r="21" spans="1:10" ht="15">
      <c r="A21" s="52" t="s">
        <v>7</v>
      </c>
      <c r="B21" s="52"/>
      <c r="C21" s="24">
        <v>121</v>
      </c>
      <c r="D21" s="50"/>
      <c r="E21" s="4"/>
      <c r="J21" s="3"/>
    </row>
    <row r="22" spans="1:10" ht="15">
      <c r="A22" s="52" t="s">
        <v>29</v>
      </c>
      <c r="B22" s="52"/>
      <c r="C22" s="24">
        <v>96.8</v>
      </c>
      <c r="D22" s="50"/>
      <c r="E22" s="4"/>
      <c r="F22" s="70"/>
      <c r="G22" s="70"/>
      <c r="J22" s="3"/>
    </row>
    <row r="23" spans="1:10" ht="15">
      <c r="A23" s="51" t="s">
        <v>37</v>
      </c>
      <c r="B23" s="52"/>
      <c r="C23" s="20">
        <v>65000</v>
      </c>
      <c r="D23" s="50"/>
      <c r="E23" s="4"/>
      <c r="F23" s="71"/>
      <c r="G23" s="70"/>
      <c r="J23" s="3"/>
    </row>
    <row r="24" spans="1:10" ht="15">
      <c r="A24" s="51" t="s">
        <v>38</v>
      </c>
      <c r="B24" s="52"/>
      <c r="C24" s="20">
        <v>30000</v>
      </c>
      <c r="D24" s="50"/>
      <c r="E24" s="4"/>
      <c r="F24" s="71"/>
      <c r="G24" s="70"/>
      <c r="J24" s="3"/>
    </row>
    <row r="25" spans="1:10" ht="15">
      <c r="A25" s="51" t="s">
        <v>41</v>
      </c>
      <c r="B25" s="52"/>
      <c r="C25" s="24">
        <f>C23/30</f>
        <v>2166.6666666666665</v>
      </c>
      <c r="D25" s="50"/>
      <c r="E25" s="4"/>
      <c r="F25" s="71"/>
      <c r="G25" s="70"/>
      <c r="J25" s="3"/>
    </row>
    <row r="26" spans="1:10" ht="15">
      <c r="A26" s="51" t="s">
        <v>42</v>
      </c>
      <c r="B26" s="52"/>
      <c r="C26" s="20">
        <f>C24/30</f>
        <v>1000</v>
      </c>
      <c r="D26" s="50"/>
      <c r="E26" s="4"/>
      <c r="F26" s="71"/>
      <c r="G26" s="70"/>
      <c r="J26" s="3"/>
    </row>
    <row r="27" spans="1:10" ht="15">
      <c r="A27" s="21"/>
      <c r="B27" s="21"/>
      <c r="C27" s="22"/>
      <c r="D27" s="22"/>
      <c r="E27" s="4"/>
      <c r="F27" s="4"/>
      <c r="G27" s="4"/>
      <c r="J27" s="3"/>
    </row>
    <row r="28" spans="1:10" ht="15">
      <c r="A28" s="58" t="s">
        <v>36</v>
      </c>
      <c r="B28" s="58"/>
      <c r="C28" s="45" t="s">
        <v>27</v>
      </c>
      <c r="D28" s="46"/>
      <c r="E28" s="4"/>
      <c r="F28" s="4"/>
      <c r="G28" s="4"/>
      <c r="J28" s="3"/>
    </row>
    <row r="29" spans="1:10" ht="15">
      <c r="A29" s="68" t="s">
        <v>46</v>
      </c>
      <c r="B29" s="69"/>
      <c r="C29" s="24">
        <v>359044</v>
      </c>
      <c r="D29" s="48"/>
      <c r="E29" s="4"/>
      <c r="F29" s="4"/>
      <c r="G29" s="4"/>
      <c r="J29" s="3"/>
    </row>
    <row r="30" spans="1:10">
      <c r="A30" s="3"/>
      <c r="B30" s="3"/>
      <c r="C30" s="3"/>
      <c r="D30" s="3"/>
      <c r="E30" s="4"/>
      <c r="F30" s="4"/>
      <c r="G30" s="4"/>
      <c r="H30" s="3"/>
      <c r="I30" s="3"/>
      <c r="J30" s="3"/>
    </row>
    <row r="31" spans="1:10" ht="15">
      <c r="A31" s="58" t="s">
        <v>0</v>
      </c>
      <c r="B31" s="58"/>
      <c r="C31" s="58"/>
      <c r="D31" s="58"/>
      <c r="E31" s="58"/>
      <c r="F31" s="58"/>
      <c r="G31" s="58"/>
      <c r="H31" s="58"/>
      <c r="I31" s="3"/>
      <c r="J31" s="3"/>
    </row>
    <row r="32" spans="1:10" ht="30">
      <c r="A32" s="61"/>
      <c r="B32" s="61"/>
      <c r="C32" s="25" t="s">
        <v>1</v>
      </c>
      <c r="D32" s="26" t="s">
        <v>2</v>
      </c>
      <c r="E32" s="25" t="s">
        <v>43</v>
      </c>
      <c r="F32" s="27"/>
      <c r="G32" s="27"/>
      <c r="H32" s="28" t="s">
        <v>3</v>
      </c>
      <c r="I32" s="3"/>
      <c r="J32" s="3"/>
    </row>
    <row r="33" spans="1:10">
      <c r="A33" s="62" t="s">
        <v>4</v>
      </c>
      <c r="B33" s="63"/>
      <c r="C33" s="29">
        <v>1</v>
      </c>
      <c r="D33" s="29">
        <v>2</v>
      </c>
      <c r="E33" s="40"/>
      <c r="F33" s="3"/>
      <c r="G33" s="3"/>
      <c r="H33" s="5" t="str">
        <f>IF(E33="","",C33*D33*E33)</f>
        <v/>
      </c>
      <c r="I33" s="3"/>
      <c r="J33" s="3"/>
    </row>
    <row r="34" spans="1:10">
      <c r="A34" s="3"/>
      <c r="B34" s="3"/>
      <c r="C34" s="3"/>
      <c r="D34" s="3"/>
      <c r="E34" s="3"/>
      <c r="F34" s="3"/>
      <c r="G34" s="34" t="s">
        <v>5</v>
      </c>
      <c r="H34" s="6">
        <f>SUM(H33:H33)</f>
        <v>0</v>
      </c>
      <c r="I34" s="3"/>
      <c r="J34" s="3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5">
      <c r="A36" s="30" t="s">
        <v>6</v>
      </c>
      <c r="B36" s="31"/>
      <c r="C36" s="31"/>
      <c r="D36" s="31"/>
      <c r="E36" s="31"/>
      <c r="F36" s="31"/>
      <c r="G36" s="31"/>
      <c r="H36" s="32"/>
      <c r="I36" s="3"/>
      <c r="J36" s="3"/>
    </row>
    <row r="37" spans="1:10" ht="45">
      <c r="A37" s="61"/>
      <c r="B37" s="61"/>
      <c r="C37" s="26" t="s">
        <v>7</v>
      </c>
      <c r="D37" s="26" t="s">
        <v>8</v>
      </c>
      <c r="E37" s="26" t="s">
        <v>9</v>
      </c>
      <c r="F37" s="26" t="s">
        <v>10</v>
      </c>
      <c r="G37" s="3"/>
      <c r="H37" s="25" t="s">
        <v>11</v>
      </c>
      <c r="I37" s="3"/>
      <c r="J37" s="3"/>
    </row>
    <row r="38" spans="1:10">
      <c r="A38" s="64" t="s">
        <v>45</v>
      </c>
      <c r="B38" s="64"/>
      <c r="C38" s="41"/>
      <c r="D38" s="41"/>
      <c r="E38" s="33">
        <v>2</v>
      </c>
      <c r="F38" s="33">
        <v>35</v>
      </c>
      <c r="G38" s="3"/>
      <c r="H38" s="23" t="str">
        <f>IF(D38="","",(C38*F38)+(D38*E38*F38))</f>
        <v/>
      </c>
      <c r="I38" s="3"/>
      <c r="J38" s="3"/>
    </row>
    <row r="39" spans="1:10">
      <c r="A39" s="3"/>
      <c r="B39" s="3"/>
      <c r="C39" s="3"/>
      <c r="D39" s="3"/>
      <c r="E39" s="3"/>
      <c r="F39" s="3"/>
      <c r="G39" s="35" t="s">
        <v>12</v>
      </c>
      <c r="H39" s="6">
        <f>SUM(H38:H38)</f>
        <v>0</v>
      </c>
      <c r="I39" s="3"/>
      <c r="J39" s="3"/>
    </row>
    <row r="40" spans="1:10">
      <c r="A40" s="7"/>
      <c r="B40" s="3"/>
      <c r="C40" s="3"/>
      <c r="D40" s="3"/>
      <c r="E40" s="3"/>
      <c r="F40" s="3"/>
      <c r="G40" s="3"/>
      <c r="H40" s="3"/>
      <c r="I40" s="3"/>
      <c r="J40" s="3"/>
    </row>
    <row r="41" spans="1:10" ht="38.25">
      <c r="A41" s="36" t="s">
        <v>13</v>
      </c>
      <c r="B41" s="37" t="s">
        <v>14</v>
      </c>
      <c r="C41" s="37" t="s">
        <v>15</v>
      </c>
      <c r="D41" s="28" t="s">
        <v>16</v>
      </c>
      <c r="E41" s="37" t="s">
        <v>44</v>
      </c>
      <c r="F41" s="28" t="s">
        <v>17</v>
      </c>
      <c r="G41" s="28" t="s">
        <v>18</v>
      </c>
      <c r="H41" s="28" t="s">
        <v>39</v>
      </c>
      <c r="I41" s="37" t="s">
        <v>19</v>
      </c>
      <c r="J41" s="14"/>
    </row>
    <row r="42" spans="1:10">
      <c r="A42" s="8" t="s">
        <v>25</v>
      </c>
      <c r="B42" s="29" t="s">
        <v>20</v>
      </c>
      <c r="C42" s="42"/>
      <c r="D42" s="29">
        <v>1</v>
      </c>
      <c r="E42" s="44"/>
      <c r="F42" s="6" t="str">
        <f>IF(E42="","",D42*(E42))</f>
        <v/>
      </c>
      <c r="G42" s="38">
        <v>1</v>
      </c>
      <c r="H42" s="44"/>
      <c r="I42" s="6" t="str">
        <f>IF(H42="","",G42*(H42*12))</f>
        <v/>
      </c>
      <c r="J42" s="12"/>
    </row>
    <row r="43" spans="1:10">
      <c r="A43" s="8" t="s">
        <v>26</v>
      </c>
      <c r="B43" s="38" t="s">
        <v>21</v>
      </c>
      <c r="C43" s="43"/>
      <c r="D43" s="29">
        <v>1</v>
      </c>
      <c r="E43" s="44"/>
      <c r="F43" s="6" t="str">
        <f>IF(E43="","",D43*(E43))</f>
        <v/>
      </c>
      <c r="G43" s="38">
        <v>2</v>
      </c>
      <c r="H43" s="44"/>
      <c r="I43" s="6" t="str">
        <f>IF(H43="","",G43*(H43*12))</f>
        <v/>
      </c>
      <c r="J43" s="12"/>
    </row>
    <row r="44" spans="1:10">
      <c r="A44" s="3"/>
      <c r="B44" s="3"/>
      <c r="C44" s="3"/>
      <c r="D44" s="3"/>
      <c r="E44" s="3"/>
      <c r="F44" s="6">
        <f>SUM(F42:F43)</f>
        <v>0</v>
      </c>
      <c r="G44" s="3"/>
      <c r="H44" s="3" t="s">
        <v>22</v>
      </c>
      <c r="I44" s="6">
        <f>SUM(I42:I43)</f>
        <v>0</v>
      </c>
      <c r="J44" s="12"/>
    </row>
    <row r="45" spans="1:10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>
      <c r="A47" s="7"/>
      <c r="B47" s="3"/>
      <c r="C47" s="3"/>
      <c r="D47" s="3"/>
      <c r="E47" s="3"/>
      <c r="F47" s="3"/>
      <c r="G47" s="3"/>
      <c r="H47" s="3"/>
      <c r="I47" s="3"/>
      <c r="J47" s="3"/>
    </row>
    <row r="48" spans="1:10">
      <c r="A48" s="3"/>
      <c r="B48" s="3"/>
      <c r="C48" s="3"/>
      <c r="D48" s="3"/>
      <c r="E48" s="3"/>
      <c r="F48" s="59" t="s">
        <v>24</v>
      </c>
      <c r="G48" s="59"/>
      <c r="H48" s="60"/>
      <c r="I48" s="5">
        <f>F44+H39+H34+I44</f>
        <v>0</v>
      </c>
      <c r="J48" s="13"/>
    </row>
    <row r="49" spans="1:10">
      <c r="A49" s="3"/>
      <c r="B49" s="3"/>
      <c r="C49" s="3"/>
      <c r="D49" s="3"/>
      <c r="E49" s="3"/>
      <c r="F49" s="10"/>
      <c r="G49" s="10"/>
      <c r="H49" s="11" t="s">
        <v>48</v>
      </c>
      <c r="I49" s="5">
        <f>I51</f>
        <v>0</v>
      </c>
      <c r="J49" s="13"/>
    </row>
    <row r="50" spans="1:10">
      <c r="A50" s="3"/>
      <c r="B50" s="3"/>
      <c r="C50" s="3"/>
      <c r="D50" s="3"/>
      <c r="E50" s="3"/>
      <c r="F50" s="10"/>
      <c r="G50" s="10"/>
      <c r="H50" s="11" t="s">
        <v>49</v>
      </c>
      <c r="I50" s="5">
        <f>I51</f>
        <v>0</v>
      </c>
      <c r="J50" s="13"/>
    </row>
    <row r="51" spans="1:10" ht="15" thickBot="1">
      <c r="A51" s="3"/>
      <c r="B51" s="3"/>
      <c r="C51" s="3"/>
      <c r="D51" s="3"/>
      <c r="E51" s="3"/>
      <c r="F51" s="10"/>
      <c r="G51" s="10"/>
      <c r="H51" s="11" t="s">
        <v>50</v>
      </c>
      <c r="I51" s="5">
        <f>SUM(I44,H39,H34)</f>
        <v>0</v>
      </c>
      <c r="J51" s="13"/>
    </row>
    <row r="52" spans="1:10" ht="15" thickBot="1">
      <c r="A52" s="59" t="s">
        <v>23</v>
      </c>
      <c r="B52" s="59"/>
      <c r="C52" s="60"/>
      <c r="D52" s="9">
        <f>IF((I52&lt;215426.4),400,IF((I52&gt;C29),0,400-((I52-215426.4)/(143618)*400)))</f>
        <v>400</v>
      </c>
      <c r="E52" s="3"/>
      <c r="F52" s="10"/>
      <c r="G52" s="10"/>
      <c r="H52" s="11" t="s">
        <v>40</v>
      </c>
      <c r="I52" s="39">
        <f>SUM(I48:I51)</f>
        <v>0</v>
      </c>
      <c r="J52" s="13"/>
    </row>
    <row r="53" spans="1:10">
      <c r="E53" s="3"/>
      <c r="F53" s="3"/>
      <c r="G53" s="3"/>
      <c r="H53" s="3"/>
      <c r="I53" s="3"/>
      <c r="J53" s="3"/>
    </row>
  </sheetData>
  <sheetProtection algorithmName="SHA-512" hashValue="AsVHZLmUs+8LoaFFOJLnAwFgdhGRB3m6H1wtHD4vwKNgNUTeFMQFuRLnUEq54OEif9TwNh4AknGxshCE4tigpw==" saltValue="ONHyUl/t5//eAzmIyeXWkQ==" spinCount="100000" sheet="1" objects="1" scenarios="1"/>
  <protectedRanges>
    <protectedRange sqref="B13:C16 E12 E33 C38 D38 C43 C42 E42 E43 H42 H43" name="Bereik1"/>
  </protectedRanges>
  <mergeCells count="39">
    <mergeCell ref="A29:B29"/>
    <mergeCell ref="F22:G22"/>
    <mergeCell ref="A24:B24"/>
    <mergeCell ref="A25:B25"/>
    <mergeCell ref="A26:B26"/>
    <mergeCell ref="F23:G23"/>
    <mergeCell ref="F24:G24"/>
    <mergeCell ref="F25:G25"/>
    <mergeCell ref="F26:G26"/>
    <mergeCell ref="A28:B28"/>
    <mergeCell ref="A2:C2"/>
    <mergeCell ref="A18:B18"/>
    <mergeCell ref="A19:B19"/>
    <mergeCell ref="B13:C13"/>
    <mergeCell ref="B14:C14"/>
    <mergeCell ref="B15:C15"/>
    <mergeCell ref="B16:C16"/>
    <mergeCell ref="B12:C12"/>
    <mergeCell ref="A9:C9"/>
    <mergeCell ref="A10:C10"/>
    <mergeCell ref="E31:F31"/>
    <mergeCell ref="G31:H31"/>
    <mergeCell ref="A52:C52"/>
    <mergeCell ref="F48:H48"/>
    <mergeCell ref="A32:B32"/>
    <mergeCell ref="A33:B33"/>
    <mergeCell ref="A37:B37"/>
    <mergeCell ref="A38:B38"/>
    <mergeCell ref="A31:B31"/>
    <mergeCell ref="C31:D31"/>
    <mergeCell ref="A20:B20"/>
    <mergeCell ref="A21:B21"/>
    <mergeCell ref="A22:B22"/>
    <mergeCell ref="A23:B23"/>
    <mergeCell ref="A4:C4"/>
    <mergeCell ref="A5:C5"/>
    <mergeCell ref="A6:C6"/>
    <mergeCell ref="A7:C7"/>
    <mergeCell ref="A8:C8"/>
  </mergeCells>
  <conditionalFormatting sqref="C38">
    <cfRule type="cellIs" dxfId="1" priority="1" operator="greaterThan">
      <formula>121</formula>
    </cfRule>
  </conditionalFormatting>
  <conditionalFormatting sqref="E33">
    <cfRule type="cellIs" dxfId="0" priority="3" operator="greaterThan">
      <formula>5000</formula>
    </cfRule>
  </conditionalFormatting>
  <dataValidations count="6">
    <dataValidation type="decimal" allowBlank="1" showInputMessage="1" showErrorMessage="1" error="Het ingevulde bedrag voldoet niet aan de gestelde voorwaarden. " sqref="E33" xr:uid="{13CA3D6B-710E-47ED-A895-656E4EF096E8}">
      <formula1>0</formula1>
      <formula2>2500</formula2>
    </dataValidation>
    <dataValidation type="decimal" allowBlank="1" showInputMessage="1" showErrorMessage="1" error="Uurloon is hoger dan toegestane maximum" sqref="D38" xr:uid="{FAE6B22B-AF4A-4942-B5DB-14C4F6B93164}">
      <formula1>0</formula1>
      <formula2>96.8</formula2>
    </dataValidation>
    <dataValidation type="decimal" allowBlank="1" showInputMessage="1" showErrorMessage="1" error="Huurprijs per maand is maximaal 1/30 ste van de koopprijs!!" sqref="H42:H43" xr:uid="{A6CCA654-0C6C-458A-8DB9-28AD9757265D}">
      <formula1>0</formula1>
      <formula2>E42/30</formula2>
    </dataValidation>
    <dataValidation type="decimal" allowBlank="1" showInputMessage="1" showErrorMessage="1" sqref="C38" xr:uid="{2D0ACBC2-C7D0-40F3-9EFD-292C527C459B}">
      <formula1>0</formula1>
      <formula2>121</formula2>
    </dataValidation>
    <dataValidation type="decimal" allowBlank="1" showInputMessage="1" showErrorMessage="1" sqref="E42" xr:uid="{A93DD473-3738-4212-A04A-945F5E3BD43F}">
      <formula1>0</formula1>
      <formula2>65000</formula2>
    </dataValidation>
    <dataValidation type="decimal" allowBlank="1" showInputMessage="1" showErrorMessage="1" sqref="E43" xr:uid="{4AF63FE6-003B-4B76-8BB9-B62C7BF1D728}">
      <formula1>0</formula1>
      <formula2>30000</formula2>
    </dataValidation>
  </dataValidation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7efabe30-8cd7-44ff-a516-5db03a0430e7}" enabled="1" method="Standard" siteId="{c8fba477-6d4d-4f00-941a-6e6150c721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 te vullen 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A.D. Rinzema</dc:creator>
  <cp:lastModifiedBy>Aline A.D. Rinzema</cp:lastModifiedBy>
  <cp:lastPrinted>2025-09-18T07:24:42Z</cp:lastPrinted>
  <dcterms:created xsi:type="dcterms:W3CDTF">2025-09-09T12:50:27Z</dcterms:created>
  <dcterms:modified xsi:type="dcterms:W3CDTF">2026-01-20T09:31:26Z</dcterms:modified>
</cp:coreProperties>
</file>