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6\"/>
    </mc:Choice>
  </mc:AlternateContent>
  <xr:revisionPtr revIDLastSave="0" documentId="13_ncr:1_{DE1F379C-828D-411F-B99C-E12AB54E0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 per 250425" sheetId="6" r:id="rId1"/>
  </sheets>
  <definedNames>
    <definedName name="_xlnm.Print_Area" localSheetId="0">'specificatie per 250425'!$A$1:$R$67</definedName>
    <definedName name="_xlnm.Print_Titles" localSheetId="0">'specificatie per 250425'!$1:$3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6" l="1"/>
  <c r="M58" i="6"/>
  <c r="O58" i="6" s="1"/>
  <c r="Q58" i="6" s="1"/>
  <c r="L58" i="6"/>
  <c r="N58" i="6" s="1"/>
  <c r="P58" i="6" s="1"/>
  <c r="R58" i="6" s="1"/>
  <c r="K65" i="6"/>
  <c r="J65" i="6"/>
  <c r="N63" i="6"/>
  <c r="P63" i="6" s="1"/>
  <c r="M63" i="6"/>
  <c r="O63" i="6" s="1"/>
  <c r="Q63" i="6" s="1"/>
  <c r="M62" i="6"/>
  <c r="O62" i="6" s="1"/>
  <c r="Q62" i="6" s="1"/>
  <c r="L62" i="6"/>
  <c r="N62" i="6" s="1"/>
  <c r="P62" i="6" s="1"/>
  <c r="R62" i="6" s="1"/>
  <c r="Q61" i="6"/>
  <c r="P61" i="6"/>
  <c r="R61" i="6" s="1"/>
  <c r="M60" i="6"/>
  <c r="O60" i="6" s="1"/>
  <c r="Q60" i="6" s="1"/>
  <c r="L60" i="6"/>
  <c r="N60" i="6" s="1"/>
  <c r="P60" i="6" s="1"/>
  <c r="R60" i="6" s="1"/>
  <c r="M59" i="6"/>
  <c r="O59" i="6" s="1"/>
  <c r="Q59" i="6" s="1"/>
  <c r="L59" i="6"/>
  <c r="N59" i="6" s="1"/>
  <c r="P59" i="6" s="1"/>
  <c r="R59" i="6" s="1"/>
  <c r="O57" i="6"/>
  <c r="Q57" i="6" s="1"/>
  <c r="N57" i="6"/>
  <c r="P57" i="6" s="1"/>
  <c r="R57" i="6" s="1"/>
  <c r="M56" i="6"/>
  <c r="O56" i="6" s="1"/>
  <c r="Q56" i="6" s="1"/>
  <c r="L56" i="6"/>
  <c r="N56" i="6" s="1"/>
  <c r="P56" i="6" s="1"/>
  <c r="R56" i="6" s="1"/>
  <c r="M55" i="6"/>
  <c r="O55" i="6" s="1"/>
  <c r="Q55" i="6" s="1"/>
  <c r="L55" i="6"/>
  <c r="N55" i="6" s="1"/>
  <c r="P55" i="6" s="1"/>
  <c r="R55" i="6" s="1"/>
  <c r="M54" i="6"/>
  <c r="O54" i="6" s="1"/>
  <c r="Q54" i="6" s="1"/>
  <c r="L54" i="6"/>
  <c r="N54" i="6" s="1"/>
  <c r="P54" i="6" s="1"/>
  <c r="R54" i="6" s="1"/>
  <c r="M53" i="6"/>
  <c r="O53" i="6" s="1"/>
  <c r="Q53" i="6" s="1"/>
  <c r="L53" i="6"/>
  <c r="N53" i="6" s="1"/>
  <c r="P53" i="6" s="1"/>
  <c r="R53" i="6" s="1"/>
  <c r="M52" i="6"/>
  <c r="O52" i="6" s="1"/>
  <c r="Q52" i="6" s="1"/>
  <c r="L52" i="6"/>
  <c r="N52" i="6" s="1"/>
  <c r="P52" i="6" s="1"/>
  <c r="R52" i="6" s="1"/>
  <c r="M51" i="6"/>
  <c r="O51" i="6" s="1"/>
  <c r="Q51" i="6" s="1"/>
  <c r="L51" i="6"/>
  <c r="N51" i="6" s="1"/>
  <c r="P51" i="6" s="1"/>
  <c r="R51" i="6" s="1"/>
  <c r="Q50" i="6"/>
  <c r="P50" i="6"/>
  <c r="R50" i="6" s="1"/>
  <c r="M49" i="6"/>
  <c r="O49" i="6" s="1"/>
  <c r="Q49" i="6" s="1"/>
  <c r="L49" i="6"/>
  <c r="N49" i="6" s="1"/>
  <c r="P49" i="6" s="1"/>
  <c r="R49" i="6" s="1"/>
  <c r="M48" i="6"/>
  <c r="O48" i="6" s="1"/>
  <c r="Q48" i="6" s="1"/>
  <c r="L48" i="6"/>
  <c r="N48" i="6" s="1"/>
  <c r="P48" i="6" s="1"/>
  <c r="R48" i="6" s="1"/>
  <c r="M47" i="6"/>
  <c r="O47" i="6" s="1"/>
  <c r="Q47" i="6" s="1"/>
  <c r="L47" i="6"/>
  <c r="N47" i="6" s="1"/>
  <c r="P47" i="6" s="1"/>
  <c r="R47" i="6" s="1"/>
  <c r="M46" i="6"/>
  <c r="O46" i="6" s="1"/>
  <c r="Q46" i="6" s="1"/>
  <c r="L46" i="6"/>
  <c r="N46" i="6" s="1"/>
  <c r="P46" i="6" s="1"/>
  <c r="R46" i="6" s="1"/>
  <c r="M45" i="6"/>
  <c r="O45" i="6" s="1"/>
  <c r="Q45" i="6" s="1"/>
  <c r="L45" i="6"/>
  <c r="N45" i="6" s="1"/>
  <c r="P45" i="6" s="1"/>
  <c r="R45" i="6" s="1"/>
  <c r="N44" i="6"/>
  <c r="P44" i="6" s="1"/>
  <c r="M44" i="6"/>
  <c r="O44" i="6" s="1"/>
  <c r="Q44" i="6" s="1"/>
  <c r="M43" i="6"/>
  <c r="O43" i="6" s="1"/>
  <c r="Q43" i="6" s="1"/>
  <c r="L43" i="6"/>
  <c r="N43" i="6" s="1"/>
  <c r="P43" i="6" s="1"/>
  <c r="R43" i="6" s="1"/>
  <c r="Q42" i="6"/>
  <c r="P42" i="6"/>
  <c r="R42" i="6" s="1"/>
  <c r="M41" i="6"/>
  <c r="O41" i="6" s="1"/>
  <c r="Q41" i="6" s="1"/>
  <c r="L41" i="6"/>
  <c r="N41" i="6" s="1"/>
  <c r="P41" i="6" s="1"/>
  <c r="R41" i="6" s="1"/>
  <c r="P40" i="6"/>
  <c r="M40" i="6"/>
  <c r="O40" i="6" s="1"/>
  <c r="Q40" i="6" s="1"/>
  <c r="L40" i="6"/>
  <c r="M39" i="6"/>
  <c r="O39" i="6" s="1"/>
  <c r="Q39" i="6" s="1"/>
  <c r="L39" i="6"/>
  <c r="N39" i="6" s="1"/>
  <c r="P39" i="6" s="1"/>
  <c r="R39" i="6" s="1"/>
  <c r="O38" i="6"/>
  <c r="Q38" i="6" s="1"/>
  <c r="N38" i="6"/>
  <c r="P38" i="6" s="1"/>
  <c r="R38" i="6" s="1"/>
  <c r="M37" i="6"/>
  <c r="O37" i="6" s="1"/>
  <c r="Q37" i="6" s="1"/>
  <c r="L37" i="6"/>
  <c r="N37" i="6" s="1"/>
  <c r="P37" i="6" s="1"/>
  <c r="R37" i="6" s="1"/>
  <c r="Q36" i="6"/>
  <c r="M36" i="6"/>
  <c r="L36" i="6"/>
  <c r="N36" i="6" s="1"/>
  <c r="P36" i="6" s="1"/>
  <c r="R36" i="6" s="1"/>
  <c r="M35" i="6"/>
  <c r="O35" i="6" s="1"/>
  <c r="Q35" i="6" s="1"/>
  <c r="L35" i="6"/>
  <c r="N35" i="6" s="1"/>
  <c r="P35" i="6" s="1"/>
  <c r="R35" i="6" s="1"/>
  <c r="Q34" i="6"/>
  <c r="N34" i="6"/>
  <c r="P34" i="6" s="1"/>
  <c r="R34" i="6" s="1"/>
  <c r="M33" i="6"/>
  <c r="O33" i="6" s="1"/>
  <c r="Q33" i="6" s="1"/>
  <c r="L33" i="6"/>
  <c r="N33" i="6" s="1"/>
  <c r="P33" i="6" s="1"/>
  <c r="R33" i="6" s="1"/>
  <c r="M32" i="6"/>
  <c r="O32" i="6" s="1"/>
  <c r="Q32" i="6" s="1"/>
  <c r="L32" i="6"/>
  <c r="N32" i="6" s="1"/>
  <c r="P32" i="6" s="1"/>
  <c r="R32" i="6" s="1"/>
  <c r="M31" i="6"/>
  <c r="O31" i="6" s="1"/>
  <c r="Q31" i="6" s="1"/>
  <c r="L31" i="6"/>
  <c r="N31" i="6" s="1"/>
  <c r="P31" i="6" s="1"/>
  <c r="R31" i="6" s="1"/>
  <c r="M30" i="6"/>
  <c r="O30" i="6" s="1"/>
  <c r="Q30" i="6" s="1"/>
  <c r="L30" i="6"/>
  <c r="N30" i="6" s="1"/>
  <c r="P30" i="6" s="1"/>
  <c r="R30" i="6" s="1"/>
  <c r="M29" i="6"/>
  <c r="O29" i="6" s="1"/>
  <c r="Q29" i="6" s="1"/>
  <c r="L29" i="6"/>
  <c r="N29" i="6" s="1"/>
  <c r="P29" i="6" s="1"/>
  <c r="R29" i="6" s="1"/>
  <c r="N28" i="6"/>
  <c r="P28" i="6" s="1"/>
  <c r="M28" i="6"/>
  <c r="O28" i="6" s="1"/>
  <c r="Q28" i="6" s="1"/>
  <c r="Q27" i="6"/>
  <c r="P27" i="6"/>
  <c r="R27" i="6" s="1"/>
  <c r="O26" i="6"/>
  <c r="Q26" i="6" s="1"/>
  <c r="N26" i="6"/>
  <c r="P26" i="6" s="1"/>
  <c r="R26" i="6" s="1"/>
  <c r="M25" i="6"/>
  <c r="O25" i="6" s="1"/>
  <c r="L25" i="6"/>
  <c r="N25" i="6" s="1"/>
  <c r="P25" i="6" s="1"/>
  <c r="R25" i="6" s="1"/>
  <c r="M24" i="6"/>
  <c r="O24" i="6" s="1"/>
  <c r="Q24" i="6" s="1"/>
  <c r="L24" i="6"/>
  <c r="N24" i="6" s="1"/>
  <c r="P24" i="6" s="1"/>
  <c r="R24" i="6" s="1"/>
  <c r="M23" i="6"/>
  <c r="O23" i="6" s="1"/>
  <c r="Q23" i="6" s="1"/>
  <c r="L23" i="6"/>
  <c r="N23" i="6" s="1"/>
  <c r="P23" i="6" s="1"/>
  <c r="R23" i="6" s="1"/>
  <c r="M22" i="6"/>
  <c r="O22" i="6" s="1"/>
  <c r="L22" i="6"/>
  <c r="N22" i="6" s="1"/>
  <c r="P22" i="6" s="1"/>
  <c r="R22" i="6" s="1"/>
  <c r="M21" i="6"/>
  <c r="O21" i="6" s="1"/>
  <c r="Q21" i="6" s="1"/>
  <c r="L21" i="6"/>
  <c r="N21" i="6" s="1"/>
  <c r="P21" i="6" s="1"/>
  <c r="R21" i="6" s="1"/>
  <c r="M20" i="6"/>
  <c r="O20" i="6" s="1"/>
  <c r="Q20" i="6" s="1"/>
  <c r="L20" i="6"/>
  <c r="N20" i="6" s="1"/>
  <c r="P20" i="6" s="1"/>
  <c r="R20" i="6" s="1"/>
  <c r="M19" i="6"/>
  <c r="O19" i="6" s="1"/>
  <c r="Q19" i="6" s="1"/>
  <c r="L19" i="6"/>
  <c r="N19" i="6" s="1"/>
  <c r="P19" i="6" s="1"/>
  <c r="R19" i="6" s="1"/>
  <c r="N18" i="6"/>
  <c r="P18" i="6" s="1"/>
  <c r="M18" i="6"/>
  <c r="O18" i="6" s="1"/>
  <c r="Q18" i="6" s="1"/>
  <c r="N17" i="6"/>
  <c r="P17" i="6" s="1"/>
  <c r="M17" i="6"/>
  <c r="O17" i="6" s="1"/>
  <c r="Q17" i="6" s="1"/>
  <c r="M16" i="6"/>
  <c r="O16" i="6" s="1"/>
  <c r="Q16" i="6" s="1"/>
  <c r="L16" i="6"/>
  <c r="N16" i="6" s="1"/>
  <c r="P16" i="6" s="1"/>
  <c r="R16" i="6" s="1"/>
  <c r="M15" i="6"/>
  <c r="O15" i="6" s="1"/>
  <c r="Q15" i="6" s="1"/>
  <c r="L15" i="6"/>
  <c r="N15" i="6" s="1"/>
  <c r="P15" i="6" s="1"/>
  <c r="R15" i="6" s="1"/>
  <c r="M14" i="6"/>
  <c r="O14" i="6" s="1"/>
  <c r="Q14" i="6" s="1"/>
  <c r="L14" i="6"/>
  <c r="N14" i="6" s="1"/>
  <c r="P14" i="6" s="1"/>
  <c r="R14" i="6" s="1"/>
  <c r="M13" i="6"/>
  <c r="O13" i="6" s="1"/>
  <c r="Q13" i="6" s="1"/>
  <c r="L13" i="6"/>
  <c r="N13" i="6" s="1"/>
  <c r="P13" i="6" s="1"/>
  <c r="R13" i="6" s="1"/>
  <c r="M12" i="6"/>
  <c r="O12" i="6" s="1"/>
  <c r="Q12" i="6" s="1"/>
  <c r="L12" i="6"/>
  <c r="N12" i="6" s="1"/>
  <c r="P12" i="6" s="1"/>
  <c r="R12" i="6" s="1"/>
  <c r="M11" i="6"/>
  <c r="O11" i="6" s="1"/>
  <c r="Q11" i="6" s="1"/>
  <c r="L11" i="6"/>
  <c r="N11" i="6" s="1"/>
  <c r="P11" i="6" s="1"/>
  <c r="R11" i="6" s="1"/>
  <c r="M10" i="6"/>
  <c r="O10" i="6" s="1"/>
  <c r="Q10" i="6" s="1"/>
  <c r="L10" i="6"/>
  <c r="N10" i="6" s="1"/>
  <c r="P10" i="6" s="1"/>
  <c r="R10" i="6" s="1"/>
  <c r="M8" i="6"/>
  <c r="O8" i="6" s="1"/>
  <c r="Q8" i="6" s="1"/>
  <c r="L8" i="6"/>
  <c r="N8" i="6" s="1"/>
  <c r="P8" i="6" s="1"/>
  <c r="R8" i="6" s="1"/>
  <c r="M7" i="6"/>
  <c r="O7" i="6" s="1"/>
  <c r="Q7" i="6" s="1"/>
  <c r="L7" i="6"/>
  <c r="N7" i="6" s="1"/>
  <c r="P7" i="6" s="1"/>
  <c r="R7" i="6" s="1"/>
  <c r="M6" i="6"/>
  <c r="O6" i="6" s="1"/>
  <c r="Q6" i="6" s="1"/>
  <c r="L6" i="6"/>
  <c r="N6" i="6" s="1"/>
  <c r="P6" i="6" s="1"/>
  <c r="R6" i="6" s="1"/>
  <c r="M5" i="6"/>
  <c r="O5" i="6" s="1"/>
  <c r="Q5" i="6" s="1"/>
  <c r="L5" i="6"/>
  <c r="N5" i="6" s="1"/>
  <c r="P5" i="6" s="1"/>
  <c r="R5" i="6" s="1"/>
  <c r="M4" i="6"/>
  <c r="L4" i="6"/>
  <c r="L65" i="6" l="1"/>
  <c r="N4" i="6"/>
  <c r="M65" i="6"/>
  <c r="O4" i="6"/>
  <c r="R17" i="6"/>
  <c r="R18" i="6"/>
  <c r="R28" i="6"/>
  <c r="R40" i="6"/>
  <c r="R44" i="6"/>
  <c r="R63" i="6"/>
  <c r="O65" i="6" l="1"/>
  <c r="Q4" i="6"/>
  <c r="Q65" i="6" s="1"/>
  <c r="N65" i="6"/>
  <c r="P4" i="6"/>
  <c r="P65" i="6" s="1"/>
  <c r="R4" i="6" l="1"/>
  <c r="R65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  <author>Capel, M (Manuela)</author>
  </authors>
  <commentList>
    <comment ref="U10" authorId="0" shapeId="0" xr:uid="{ACAD78D6-4178-4FBD-BA52-FAD6C4ADAD6D}">
      <text>
        <r>
          <rPr>
            <sz val="9"/>
            <color indexed="81"/>
            <rFont val="Tahoma"/>
            <family val="2"/>
          </rPr>
          <t>suppletierapport 051022</t>
        </r>
      </text>
    </comment>
    <comment ref="F63" authorId="1" shapeId="0" xr:uid="{59D3549F-6FB8-4A99-935B-07626B5BC9A7}">
      <text>
        <r>
          <rPr>
            <b/>
            <sz val="9"/>
            <color indexed="81"/>
            <rFont val="Tahoma"/>
            <family val="2"/>
          </rPr>
          <t>Capel, M (Manuela):</t>
        </r>
        <r>
          <rPr>
            <sz val="9"/>
            <color indexed="81"/>
            <rFont val="Tahoma"/>
            <family val="2"/>
          </rPr>
          <t xml:space="preserve">
H3O is eigenaar</t>
        </r>
      </text>
    </comment>
  </commentList>
</comments>
</file>

<file path=xl/sharedStrings.xml><?xml version="1.0" encoding="utf-8"?>
<sst xmlns="http://schemas.openxmlformats.org/spreadsheetml/2006/main" count="926" uniqueCount="415">
  <si>
    <t>Oranje Nassauschool</t>
  </si>
  <si>
    <t>Stadspolder</t>
  </si>
  <si>
    <t>Scholen van Oranje</t>
  </si>
  <si>
    <t>1983/2015</t>
  </si>
  <si>
    <t>PO</t>
  </si>
  <si>
    <t>Dubbeldam</t>
  </si>
  <si>
    <t>Julianaschool</t>
  </si>
  <si>
    <t>Johan Frisoschool</t>
  </si>
  <si>
    <t>Oudelandshoek</t>
  </si>
  <si>
    <t>Dordtse Vrije school</t>
  </si>
  <si>
    <t>Reeland</t>
  </si>
  <si>
    <t>Vrije School</t>
  </si>
  <si>
    <t>1970/2010</t>
  </si>
  <si>
    <t>Sterrenburg III</t>
  </si>
  <si>
    <t>Oud Krispijn</t>
  </si>
  <si>
    <t>1988/2001/2009</t>
  </si>
  <si>
    <t>Crabbehof</t>
  </si>
  <si>
    <t>Binnenstad</t>
  </si>
  <si>
    <t>Vissershoek</t>
  </si>
  <si>
    <t>Wielwijk</t>
  </si>
  <si>
    <t>SIPOR</t>
  </si>
  <si>
    <t>Ds. J. Bogermanschool</t>
  </si>
  <si>
    <t>Reformatorisch</t>
  </si>
  <si>
    <t>Ds. J. Polyanderschool</t>
  </si>
  <si>
    <t>Sterrenburg II</t>
  </si>
  <si>
    <t>1972/2007</t>
  </si>
  <si>
    <t>Sterrenburg I</t>
  </si>
  <si>
    <t>MKC het Mozaiek</t>
  </si>
  <si>
    <t>Nieuw Krispijn</t>
  </si>
  <si>
    <t>Obs Dubbeldam</t>
  </si>
  <si>
    <t>De Griffioen</t>
  </si>
  <si>
    <t>De Albatros</t>
  </si>
  <si>
    <t>De Driehoek</t>
  </si>
  <si>
    <t>De Meridiaan</t>
  </si>
  <si>
    <t>1978/2008</t>
  </si>
  <si>
    <t>Statenschool</t>
  </si>
  <si>
    <t>1912/2013</t>
  </si>
  <si>
    <t>Staart</t>
  </si>
  <si>
    <t>1972/2012</t>
  </si>
  <si>
    <t>1906/2011</t>
  </si>
  <si>
    <t>1976/2010</t>
  </si>
  <si>
    <t>De Bever</t>
  </si>
  <si>
    <t>Dr. H. Bavinckschool</t>
  </si>
  <si>
    <t>Noordflank</t>
  </si>
  <si>
    <t>H3O</t>
  </si>
  <si>
    <t>1904/2018</t>
  </si>
  <si>
    <t>1934/2012</t>
  </si>
  <si>
    <t>De Horizon</t>
  </si>
  <si>
    <t>1960/2001</t>
  </si>
  <si>
    <t>Pr. Bernhardschool</t>
  </si>
  <si>
    <t>1965/2003</t>
  </si>
  <si>
    <t>Pr. Julianaschool</t>
  </si>
  <si>
    <t>1953/2002/2009</t>
  </si>
  <si>
    <t>EBS Eden</t>
  </si>
  <si>
    <t>Algemene Grondslag</t>
  </si>
  <si>
    <t>School Muhring</t>
  </si>
  <si>
    <t>1905/2003/2011</t>
  </si>
  <si>
    <t>SBO</t>
  </si>
  <si>
    <t>Opmerkingen</t>
  </si>
  <si>
    <t>Zie opstal R. Kiplingerf 123</t>
  </si>
  <si>
    <t>Bij ons van Schendelstraat 24</t>
  </si>
  <si>
    <t>Zie opstal Chico Mendesring 188</t>
  </si>
  <si>
    <t>Opstal in inclusief Chico Mendesring 196</t>
  </si>
  <si>
    <t>2 lokalen inventaris verzekerd iov Jeroen Bos</t>
  </si>
  <si>
    <t>Opstal door Vastgoedbedrijf verzekerd</t>
  </si>
  <si>
    <t>Bij ons Driehoek 40</t>
  </si>
  <si>
    <t>School eigendom Schoolbestuur</t>
  </si>
  <si>
    <t>Willem de Zwijgerlaan 2 Anne Frankschool</t>
  </si>
  <si>
    <t>SPON</t>
  </si>
  <si>
    <t>AURIS</t>
  </si>
  <si>
    <t>Ammanschool</t>
  </si>
  <si>
    <t>De Atlas</t>
  </si>
  <si>
    <t>Stadspolders</t>
  </si>
  <si>
    <t>YULIUS</t>
  </si>
  <si>
    <t>KIEM</t>
  </si>
  <si>
    <t>Sterrenburg</t>
  </si>
  <si>
    <t>Eigendom H3O</t>
  </si>
  <si>
    <t>Eigendom DSVAG</t>
  </si>
  <si>
    <t>Eigendom gemeente (Koloriet)</t>
  </si>
  <si>
    <t>Naam school</t>
  </si>
  <si>
    <t>Adres</t>
  </si>
  <si>
    <t>Eigendom</t>
  </si>
  <si>
    <t>Wijk</t>
  </si>
  <si>
    <t>Bevoegd gezag</t>
  </si>
  <si>
    <t>Bouwjaar</t>
  </si>
  <si>
    <t>Type onderwijs</t>
  </si>
  <si>
    <t>BMI</t>
  </si>
  <si>
    <t>PV</t>
  </si>
  <si>
    <t>Nog geen eigendom</t>
  </si>
  <si>
    <t>Eigendom gemeente</t>
  </si>
  <si>
    <t>IHP</t>
  </si>
  <si>
    <t>IKRA</t>
  </si>
  <si>
    <t>Repelaer</t>
  </si>
  <si>
    <t>Regenboog</t>
  </si>
  <si>
    <t>Opstal betreft Eulerlaan 47-51; Wissellocatie van de gemeente in gebruik door PO; Alleen inventaris gaat over</t>
  </si>
  <si>
    <t>891300/736300/155000</t>
  </si>
  <si>
    <t>Sitterstaat 7-9 / 2062200 / 1704200 / 358000 / 14549455</t>
  </si>
  <si>
    <t>Willem de Zwijgerlaan 2 Het Noordenlicht; zit in opstal Anna Frankschool</t>
  </si>
  <si>
    <t>MJOP</t>
  </si>
  <si>
    <t>j/n?</t>
  </si>
  <si>
    <t>NESTAS</t>
  </si>
  <si>
    <t>Albatros</t>
  </si>
  <si>
    <t>j</t>
  </si>
  <si>
    <t>n</t>
  </si>
  <si>
    <t xml:space="preserve">j </t>
  </si>
  <si>
    <t>ren 2053</t>
  </si>
  <si>
    <t>nwb 2032</t>
  </si>
  <si>
    <t>nwb 2073</t>
  </si>
  <si>
    <t>ren 2023</t>
  </si>
  <si>
    <t>geen</t>
  </si>
  <si>
    <t>nwb 2024</t>
  </si>
  <si>
    <t>nwb 2035</t>
  </si>
  <si>
    <t>ren 2025</t>
  </si>
  <si>
    <t>ren 2029</t>
  </si>
  <si>
    <t>nwb 2030</t>
  </si>
  <si>
    <t>nwb 2033</t>
  </si>
  <si>
    <t>ren 2050</t>
  </si>
  <si>
    <t>ren 2034</t>
  </si>
  <si>
    <t>ren 2056</t>
  </si>
  <si>
    <t>ren 2054</t>
  </si>
  <si>
    <t>nwb 2053</t>
  </si>
  <si>
    <t>nwb 2028</t>
  </si>
  <si>
    <t>ren 2060</t>
  </si>
  <si>
    <t>ren 2039</t>
  </si>
  <si>
    <t>nwb 2046</t>
  </si>
  <si>
    <t>nwb 2025</t>
  </si>
  <si>
    <t>ren 2035</t>
  </si>
  <si>
    <t>Gebouwen incl/ BTW</t>
  </si>
  <si>
    <t>Totaal incl BTW</t>
  </si>
  <si>
    <t>Inventaris / 
bedrijfsschade incl BTW</t>
  </si>
  <si>
    <t>indexcijfer 158,9</t>
  </si>
  <si>
    <t>indexcijfer 129,9</t>
  </si>
  <si>
    <t xml:space="preserve">Postcode </t>
  </si>
  <si>
    <t>Plaats</t>
  </si>
  <si>
    <t>Blekersdijk 94</t>
  </si>
  <si>
    <t>3311 LG</t>
  </si>
  <si>
    <t>Dordrecht</t>
  </si>
  <si>
    <t>OBS De Vest</t>
  </si>
  <si>
    <t>3328 KC</t>
  </si>
  <si>
    <t>Boogschutter 71</t>
  </si>
  <si>
    <t>CBS De Sterrekijker</t>
  </si>
  <si>
    <t>Bosstraat 1</t>
  </si>
  <si>
    <t>3317 KM</t>
  </si>
  <si>
    <t>OBS J.F. Kennedy</t>
  </si>
  <si>
    <t>Brouwersdijk 111</t>
  </si>
  <si>
    <t>3314 GJ</t>
  </si>
  <si>
    <t>3328 GD</t>
  </si>
  <si>
    <t>Chico Mendesring 188</t>
  </si>
  <si>
    <t>3315 MB</t>
  </si>
  <si>
    <t>Chico Mendesring 196</t>
  </si>
  <si>
    <t>Chico Mendesring 196a</t>
  </si>
  <si>
    <t>Chico Mendesring 821</t>
  </si>
  <si>
    <t>3315 WX</t>
  </si>
  <si>
    <t>3318 AA</t>
  </si>
  <si>
    <t>Doelstraat 13</t>
  </si>
  <si>
    <t>3311 XD</t>
  </si>
  <si>
    <t>Douwe Aukesstraat 1</t>
  </si>
  <si>
    <t>3317 AM</t>
  </si>
  <si>
    <t>Douwe Aukesstraat 3</t>
  </si>
  <si>
    <t>3328 KG</t>
  </si>
  <si>
    <t>Dubbelmondestraat 1</t>
  </si>
  <si>
    <t>3312 NB</t>
  </si>
  <si>
    <t>Dubbelsteynlaan West 54</t>
  </si>
  <si>
    <t>3319 EL</t>
  </si>
  <si>
    <t>3318 BE</t>
  </si>
  <si>
    <t>Eddingtonweg 9</t>
  </si>
  <si>
    <t>Eikenlaan 25</t>
  </si>
  <si>
    <t>3319 SC</t>
  </si>
  <si>
    <t xml:space="preserve">Eulerlaan 51 </t>
  </si>
  <si>
    <t>3328 KS</t>
  </si>
  <si>
    <t>Goudenregenstraat 65</t>
  </si>
  <si>
    <t>3319 TB</t>
  </si>
  <si>
    <t>Heimerstein 36</t>
  </si>
  <si>
    <t>3328 ME</t>
  </si>
  <si>
    <t>Hofstraat 5</t>
  </si>
  <si>
    <t>3311 XH</t>
  </si>
  <si>
    <t>Jacob Marisstraat 80</t>
  </si>
  <si>
    <t>3314 TX</t>
  </si>
  <si>
    <t>BS Mondriaan</t>
  </si>
  <si>
    <t>3328 AE</t>
  </si>
  <si>
    <t>3314 TN</t>
  </si>
  <si>
    <t>BS De Fontein</t>
  </si>
  <si>
    <t>3313 GL</t>
  </si>
  <si>
    <t>Meidoornlaan 2a</t>
  </si>
  <si>
    <t>3319 HR</t>
  </si>
  <si>
    <t>Museumstraat 67</t>
  </si>
  <si>
    <t>3311 XP</t>
  </si>
  <si>
    <t>Nassauweg 94</t>
  </si>
  <si>
    <t>3314 JR</t>
  </si>
  <si>
    <t>3317 LE</t>
  </si>
  <si>
    <t>3312 AM</t>
  </si>
  <si>
    <t>Ockenburg 44</t>
  </si>
  <si>
    <t>3328 TG</t>
  </si>
  <si>
    <t>OBS De Keerkring</t>
  </si>
  <si>
    <t>Prinses Julianaweg 2-2a</t>
  </si>
  <si>
    <t>3314 KT</t>
  </si>
  <si>
    <t>Prof. Waterinklaan 43</t>
  </si>
  <si>
    <t>3312 KM</t>
  </si>
  <si>
    <t>3315 AE</t>
  </si>
  <si>
    <t>3328 CH</t>
  </si>
  <si>
    <t>Selma Lagerlof-erf 164</t>
  </si>
  <si>
    <t>3315 AT</t>
  </si>
  <si>
    <t>Singel 140</t>
  </si>
  <si>
    <t>3311 PE</t>
  </si>
  <si>
    <t>CBS De Bavickschool</t>
  </si>
  <si>
    <t>Singel 441</t>
  </si>
  <si>
    <t>3311 HH</t>
  </si>
  <si>
    <t>Spirea 3</t>
  </si>
  <si>
    <t>3317 JP</t>
  </si>
  <si>
    <t>Standhasenstraat 47</t>
  </si>
  <si>
    <t>3312 LN</t>
  </si>
  <si>
    <t>3315 SB</t>
  </si>
  <si>
    <t>Van Gendtstraat 4</t>
  </si>
  <si>
    <t>3317 AV</t>
  </si>
  <si>
    <t>3319 RN</t>
  </si>
  <si>
    <t>CBS Beatrixschool</t>
  </si>
  <si>
    <t>3313 BN</t>
  </si>
  <si>
    <t xml:space="preserve">Vrieseweg 92 </t>
  </si>
  <si>
    <t>3311 NZ</t>
  </si>
  <si>
    <t>Zuidendijk 363a</t>
  </si>
  <si>
    <t>3317 NR</t>
  </si>
  <si>
    <t>Zuilenburg 68</t>
  </si>
  <si>
    <t>3328 VC</t>
  </si>
  <si>
    <t>Parkwijckschool</t>
  </si>
  <si>
    <t>Willem de Zwijgerlaan 2</t>
  </si>
  <si>
    <t>3314 NX</t>
  </si>
  <si>
    <t>3312 EP</t>
  </si>
  <si>
    <t>Atmosfeerstraat 34</t>
  </si>
  <si>
    <t>indexcijfer 124,9</t>
  </si>
  <si>
    <t>indexcijfer 122,5</t>
  </si>
  <si>
    <t>De Sitterstraat 7-9</t>
  </si>
  <si>
    <t>Eddingtonweg 3</t>
  </si>
  <si>
    <t>Kinkelenburg 19</t>
  </si>
  <si>
    <t>Maasstraat 204</t>
  </si>
  <si>
    <t>Schuilenburg 16</t>
  </si>
  <si>
    <t>Van Schendelstraat 24</t>
  </si>
  <si>
    <t>Volkerakweg 60</t>
  </si>
  <si>
    <t>Matthijs Marisstraat 33</t>
  </si>
  <si>
    <t>Noordendijk 250</t>
  </si>
  <si>
    <t>per 01-04-2023</t>
  </si>
  <si>
    <t>Van den Broek-erf 3</t>
  </si>
  <si>
    <t>Van den Broek-erf 7</t>
  </si>
  <si>
    <t>2017.07.0505.062-O</t>
  </si>
  <si>
    <t>2021.10.20505.013-I</t>
  </si>
  <si>
    <t>14-03-22</t>
  </si>
  <si>
    <t xml:space="preserve">2013.0505.033-O </t>
  </si>
  <si>
    <t>23-4-2013</t>
  </si>
  <si>
    <t>2022.07.20505.013-I</t>
  </si>
  <si>
    <t>12-12-22</t>
  </si>
  <si>
    <t>2022.07.20505.014-O</t>
  </si>
  <si>
    <t>16-01-23</t>
  </si>
  <si>
    <t>2022.07.20505.014-I</t>
  </si>
  <si>
    <t>2022.07.20505.015-O</t>
  </si>
  <si>
    <t>10-01-23</t>
  </si>
  <si>
    <t>2022.07.20505.015-I</t>
  </si>
  <si>
    <t>2013.0505.035-O</t>
  </si>
  <si>
    <t>2021.10.20505.014-I</t>
  </si>
  <si>
    <t>14-1-2022</t>
  </si>
  <si>
    <t>2016.07.0505.071-O</t>
  </si>
  <si>
    <t>5-7-2016</t>
  </si>
  <si>
    <t>2017.01.0505.004-I</t>
  </si>
  <si>
    <t>17-1-2017</t>
  </si>
  <si>
    <t>2014.0505.069-I</t>
  </si>
  <si>
    <t>28-1-2014</t>
  </si>
  <si>
    <t>2016.06.0505.041-O</t>
  </si>
  <si>
    <t>8-7-2016</t>
  </si>
  <si>
    <t>2017.01.0505.005-I</t>
  </si>
  <si>
    <t xml:space="preserve">2015.12.0505.051-O </t>
  </si>
  <si>
    <t>18-12-2015</t>
  </si>
  <si>
    <t>2017.01.0505.006-I</t>
  </si>
  <si>
    <t xml:space="preserve">2013.0505.045-O </t>
  </si>
  <si>
    <t>13-9-2013</t>
  </si>
  <si>
    <t>2022.07.20505.017-I</t>
  </si>
  <si>
    <t>2016.07.0505.073-O</t>
  </si>
  <si>
    <t>6-7-2016</t>
  </si>
  <si>
    <t>2017.01.0505.007-I</t>
  </si>
  <si>
    <t>16-1-2017</t>
  </si>
  <si>
    <t>11-7-2016</t>
  </si>
  <si>
    <t xml:space="preserve"> 18-01-22</t>
  </si>
  <si>
    <t>2016.07.0505.077-O</t>
  </si>
  <si>
    <t>2017.01.0505.013-I</t>
  </si>
  <si>
    <t>2016.06.0505.043-O</t>
  </si>
  <si>
    <t>2022.07.20505.065-I</t>
  </si>
  <si>
    <t>2016.07.0505.080-O</t>
  </si>
  <si>
    <t>2017.01.0505.015-I</t>
  </si>
  <si>
    <t>18-1-2017</t>
  </si>
  <si>
    <t>2016.07.0505.081-O</t>
  </si>
  <si>
    <t>2017.01.0505.016-I</t>
  </si>
  <si>
    <t>2013.0505.028-O</t>
  </si>
  <si>
    <t>22-4-2013</t>
  </si>
  <si>
    <t>2022.07.20505.018-I</t>
  </si>
  <si>
    <t>2017.07.0505.068-I</t>
  </si>
  <si>
    <t>2021.10.20505.019-I</t>
  </si>
  <si>
    <t xml:space="preserve"> </t>
  </si>
  <si>
    <t>2022.07.20505.024-I</t>
  </si>
  <si>
    <t>20-12-22</t>
  </si>
  <si>
    <t>2016.07.0505.087-O</t>
  </si>
  <si>
    <t>2017.04.0505.047-I</t>
  </si>
  <si>
    <t>2022.07.20505.028-I</t>
  </si>
  <si>
    <t>2016.07.0505.088-O</t>
  </si>
  <si>
    <t>2021.10.20505.025-I</t>
  </si>
  <si>
    <t>2016.09.0505.115-O</t>
  </si>
  <si>
    <t>7-9-2016</t>
  </si>
  <si>
    <t>2017.01.0505.023-I</t>
  </si>
  <si>
    <t>2015.09.0505.041-O</t>
  </si>
  <si>
    <t>22-9-2015</t>
  </si>
  <si>
    <t>2021.10.20505.027-I</t>
  </si>
  <si>
    <t>2016.07.0505.091-O</t>
  </si>
  <si>
    <t>2014.0505.035-O</t>
  </si>
  <si>
    <t>11-2-2014</t>
  </si>
  <si>
    <t>2022.07.20505.034-I</t>
  </si>
  <si>
    <t>29-8-2016</t>
  </si>
  <si>
    <t>2016.06.0505.055-I</t>
  </si>
  <si>
    <t>2014.0505.018-O</t>
  </si>
  <si>
    <t>3-4-2014</t>
  </si>
  <si>
    <t>2021.10.20505.032-I</t>
  </si>
  <si>
    <t xml:space="preserve">2015.11.0505.049-O </t>
  </si>
  <si>
    <t>30-11-2015</t>
  </si>
  <si>
    <t>2021.10.20505.034-I</t>
  </si>
  <si>
    <t>12-01-22</t>
  </si>
  <si>
    <t>2016.07.0505.097-O</t>
  </si>
  <si>
    <t>2017.04.0505.049-I</t>
  </si>
  <si>
    <t>2021.10.20505.038-I</t>
  </si>
  <si>
    <t>2013.0505.046-O</t>
  </si>
  <si>
    <t>2022.07.20505.041-I</t>
  </si>
  <si>
    <t>2017.07.0505.066-O</t>
  </si>
  <si>
    <t>2021.10.20505.039-I</t>
  </si>
  <si>
    <t>17-1-2022</t>
  </si>
  <si>
    <t>2017.07.0505.067-O</t>
  </si>
  <si>
    <t>2021.10.20505.040-I</t>
  </si>
  <si>
    <t>4-7-2016</t>
  </si>
  <si>
    <t>2016.07.0505.101-O</t>
  </si>
  <si>
    <t>2017.01.05.031-I</t>
  </si>
  <si>
    <t>2016.07.0505.102-O</t>
  </si>
  <si>
    <t>2017.01.0505.033-I</t>
  </si>
  <si>
    <t>2016.07.0505.105-O</t>
  </si>
  <si>
    <t>2017.01.0505.035-I</t>
  </si>
  <si>
    <t>2013.0505.044-O</t>
  </si>
  <si>
    <t>13-09-2013</t>
  </si>
  <si>
    <t>2022.07.20505.052-I</t>
  </si>
  <si>
    <t>2016.07.0505.107-O</t>
  </si>
  <si>
    <t>2017.01.0505.037-I</t>
  </si>
  <si>
    <t>2016.07.0505.109-O</t>
  </si>
  <si>
    <t>2017.01.0505.038-I</t>
  </si>
  <si>
    <t xml:space="preserve">2013.0505.016-O </t>
  </si>
  <si>
    <t>19-4-2013</t>
  </si>
  <si>
    <t>2017.01.0505.041-I</t>
  </si>
  <si>
    <t>2018.04.0505.004-O</t>
  </si>
  <si>
    <t>2022.07.20505.059-I</t>
  </si>
  <si>
    <t xml:space="preserve">2016.03.0505.035-O </t>
  </si>
  <si>
    <t>25-5-2016</t>
  </si>
  <si>
    <t>2022.07.20505.060-I</t>
  </si>
  <si>
    <t>taxatie gebouwen</t>
  </si>
  <si>
    <t>taxatie inventaris</t>
  </si>
  <si>
    <t>steen/hard</t>
  </si>
  <si>
    <t>Driehoek 40</t>
  </si>
  <si>
    <t>semi-permanent met hard glazen buitengevel</t>
  </si>
  <si>
    <t>semi-permanent met paneelvulling</t>
  </si>
  <si>
    <t>Nolensweg 1: semi-permanent met paneelvulling;  Nolensweg 2: steen/hard)</t>
  </si>
  <si>
    <t>Inventaris / 
bedrijfsschade</t>
  </si>
  <si>
    <t>Gebouwen</t>
  </si>
  <si>
    <t>KBS Geert Groote</t>
  </si>
  <si>
    <t>SBO De Toekomst</t>
  </si>
  <si>
    <t>2022.07.20505.058-I</t>
  </si>
  <si>
    <t>19-12-22</t>
  </si>
  <si>
    <t>2022.07.20505.047-I</t>
  </si>
  <si>
    <t>2022.07.20505.047-O</t>
  </si>
  <si>
    <t>Don Boscoschool</t>
  </si>
  <si>
    <t>18-1-2022</t>
  </si>
  <si>
    <t>2021.10.20505.031-I</t>
  </si>
  <si>
    <t>per 01-04-2024</t>
  </si>
  <si>
    <t>indexcijfer 129,2</t>
  </si>
  <si>
    <t>indexcijfer 127,1</t>
  </si>
  <si>
    <t>Standhasenstraat 45a</t>
  </si>
  <si>
    <t>3312 LM</t>
  </si>
  <si>
    <t>Willem de Zwijgerlaan 2A</t>
  </si>
  <si>
    <t>Gymlokaal</t>
  </si>
  <si>
    <t>Prinses Julianaweg 2a</t>
  </si>
  <si>
    <t>2022.07.20505.045-O</t>
  </si>
  <si>
    <t>19-12-2022</t>
  </si>
  <si>
    <t>2016.06.0505.061-I</t>
  </si>
  <si>
    <t>2014.0505.075-O</t>
  </si>
  <si>
    <t>2023.08.33003.002-I</t>
  </si>
  <si>
    <t>8-1-2024</t>
  </si>
  <si>
    <t>SBO Het Kompas (locatie Noordhove)</t>
  </si>
  <si>
    <t>Oranje Vrijstaatplein 2</t>
  </si>
  <si>
    <t>De Regenboog</t>
  </si>
  <si>
    <t>De Wereldwijzer</t>
  </si>
  <si>
    <t>Beatrixschool/Obs Dubbeldam</t>
  </si>
  <si>
    <t>Wantijschool</t>
  </si>
  <si>
    <t>Het Avontuur</t>
  </si>
  <si>
    <t>School</t>
  </si>
  <si>
    <t>Rudyard Kipling-erf 123</t>
  </si>
  <si>
    <t>Atmosfeerstraat 38</t>
  </si>
  <si>
    <t>Nolensweg 2</t>
  </si>
  <si>
    <t>Nolensweg 1</t>
  </si>
  <si>
    <t>nieuw per 010423 zie mail 031224 en 070525</t>
  </si>
  <si>
    <t>wijziging huisnr zie mail 031224 en 070525</t>
  </si>
  <si>
    <t>nieuwe regel voor huisnr 1 zie mail 031224 en 070525</t>
  </si>
  <si>
    <t>nieuw zie mail 070525</t>
  </si>
  <si>
    <t>Brouwersdijk 4</t>
  </si>
  <si>
    <t>nieuw per 250425 zie mail 030425</t>
  </si>
  <si>
    <t>Pius 10 (inclusief sporthal) + zonnepanelen</t>
  </si>
  <si>
    <t>Het Kristal (inclusief sporthal) + zonnepanelen</t>
  </si>
  <si>
    <t>nieuw per 310325 zie mail 030425</t>
  </si>
  <si>
    <t>aantekenen taxatierapport 140222 mail via gemeente Dordrecht 260625</t>
  </si>
  <si>
    <t>14-03-2022</t>
  </si>
  <si>
    <t>Brouwersdijk 11</t>
  </si>
  <si>
    <t>per 010625 adreswijziging zie Finly 060625</t>
  </si>
  <si>
    <t>per 01-04-2025</t>
  </si>
  <si>
    <t>indexcijfer 134,4</t>
  </si>
  <si>
    <t>indexcijfer 131,0</t>
  </si>
  <si>
    <r>
      <t xml:space="preserve">Het Kristal </t>
    </r>
    <r>
      <rPr>
        <sz val="10"/>
        <color rgb="FFFF0000"/>
        <rFont val="Arial"/>
        <family val="2"/>
      </rPr>
      <t>(leegstaand per 010825 waardoor inventaris minimaal)</t>
    </r>
  </si>
  <si>
    <t>Pr. Bernhardschool -tijdelijke locatie</t>
  </si>
  <si>
    <t>voormalige John F. Kennedyschool (leegstaand per 010825)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</si>
</sst>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Univer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Courier"/>
      <family val="3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" fillId="0" borderId="0"/>
    <xf numFmtId="164" fontId="10" fillId="0" borderId="0" applyFont="0" applyFill="0" applyBorder="0" applyAlignment="0" applyProtection="0"/>
  </cellStyleXfs>
  <cellXfs count="123">
    <xf numFmtId="0" fontId="0" fillId="0" borderId="0" xfId="0"/>
    <xf numFmtId="49" fontId="7" fillId="0" borderId="1" xfId="0" applyNumberFormat="1" applyFont="1" applyFill="1" applyBorder="1"/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44" fontId="7" fillId="0" borderId="1" xfId="1" applyFont="1" applyFill="1" applyBorder="1" applyProtection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/>
    <xf numFmtId="44" fontId="8" fillId="0" borderId="1" xfId="1" applyFont="1" applyFill="1" applyBorder="1"/>
    <xf numFmtId="44" fontId="8" fillId="0" borderId="1" xfId="1" applyFont="1" applyBorder="1"/>
    <xf numFmtId="44" fontId="8" fillId="0" borderId="1" xfId="1" applyFont="1" applyBorder="1" applyAlignment="1">
      <alignment horizontal="center"/>
    </xf>
    <xf numFmtId="44" fontId="8" fillId="0" borderId="1" xfId="1" applyFont="1" applyBorder="1" applyAlignment="1">
      <alignment horizontal="left"/>
    </xf>
    <xf numFmtId="44" fontId="8" fillId="0" borderId="0" xfId="1" applyFont="1"/>
    <xf numFmtId="0" fontId="7" fillId="0" borderId="1" xfId="0" applyFont="1" applyBorder="1" applyAlignment="1">
      <alignment horizontal="left"/>
    </xf>
    <xf numFmtId="0" fontId="7" fillId="0" borderId="1" xfId="0" applyFont="1" applyFill="1" applyBorder="1"/>
    <xf numFmtId="0" fontId="7" fillId="0" borderId="1" xfId="0" applyFont="1" applyBorder="1" applyAlignment="1">
      <alignment horizontal="right"/>
    </xf>
    <xf numFmtId="0" fontId="8" fillId="0" borderId="0" xfId="0" applyFont="1" applyFill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9" fontId="7" fillId="0" borderId="2" xfId="0" applyNumberFormat="1" applyFont="1" applyFill="1" applyBorder="1"/>
    <xf numFmtId="49" fontId="7" fillId="0" borderId="2" xfId="0" applyNumberFormat="1" applyFont="1" applyBorder="1"/>
    <xf numFmtId="49" fontId="7" fillId="0" borderId="2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right"/>
    </xf>
    <xf numFmtId="0" fontId="7" fillId="0" borderId="2" xfId="0" applyFont="1" applyBorder="1"/>
    <xf numFmtId="44" fontId="7" fillId="0" borderId="2" xfId="1" applyFont="1" applyFill="1" applyBorder="1" applyProtection="1"/>
    <xf numFmtId="44" fontId="7" fillId="0" borderId="2" xfId="1" applyFont="1" applyFill="1" applyBorder="1"/>
    <xf numFmtId="0" fontId="8" fillId="0" borderId="2" xfId="0" applyFont="1" applyBorder="1"/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/>
    </xf>
    <xf numFmtId="44" fontId="6" fillId="2" borderId="0" xfId="1" applyFont="1" applyFill="1" applyBorder="1" applyAlignment="1" applyProtection="1">
      <alignment horizontal="left" vertical="top"/>
    </xf>
    <xf numFmtId="44" fontId="6" fillId="2" borderId="0" xfId="1" applyFont="1" applyFill="1" applyBorder="1" applyAlignment="1" applyProtection="1">
      <alignment horizontal="center" vertical="top" wrapText="1"/>
    </xf>
    <xf numFmtId="44" fontId="6" fillId="2" borderId="0" xfId="1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top"/>
    </xf>
    <xf numFmtId="44" fontId="9" fillId="0" borderId="0" xfId="0" applyNumberFormat="1" applyFont="1"/>
    <xf numFmtId="49" fontId="6" fillId="2" borderId="0" xfId="0" applyNumberFormat="1" applyFont="1" applyFill="1" applyAlignment="1">
      <alignment horizontal="left" vertical="top"/>
    </xf>
    <xf numFmtId="0" fontId="7" fillId="0" borderId="1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4" fontId="7" fillId="0" borderId="2" xfId="1" applyNumberFormat="1" applyFont="1" applyFill="1" applyBorder="1" applyProtection="1"/>
    <xf numFmtId="44" fontId="7" fillId="0" borderId="1" xfId="1" applyNumberFormat="1" applyFont="1" applyFill="1" applyBorder="1" applyProtection="1"/>
    <xf numFmtId="44" fontId="8" fillId="0" borderId="1" xfId="1" applyNumberFormat="1" applyFont="1" applyFill="1" applyBorder="1"/>
    <xf numFmtId="44" fontId="8" fillId="0" borderId="1" xfId="0" applyNumberFormat="1" applyFont="1" applyFill="1" applyBorder="1"/>
    <xf numFmtId="44" fontId="7" fillId="0" borderId="1" xfId="2" applyNumberFormat="1" applyFont="1" applyFill="1" applyBorder="1" applyProtection="1"/>
    <xf numFmtId="0" fontId="8" fillId="3" borderId="0" xfId="0" applyFont="1" applyFill="1"/>
    <xf numFmtId="0" fontId="5" fillId="2" borderId="0" xfId="0" applyFont="1" applyFill="1" applyAlignment="1">
      <alignment vertical="top"/>
    </xf>
    <xf numFmtId="0" fontId="7" fillId="0" borderId="1" xfId="3" applyFont="1" applyFill="1" applyBorder="1"/>
    <xf numFmtId="14" fontId="7" fillId="0" borderId="1" xfId="3" applyNumberFormat="1" applyFont="1" applyFill="1" applyBorder="1" applyAlignment="1">
      <alignment horizontal="right"/>
    </xf>
    <xf numFmtId="14" fontId="7" fillId="0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 applyProtection="1">
      <alignment horizontal="left"/>
      <protection locked="0"/>
    </xf>
    <xf numFmtId="44" fontId="6" fillId="2" borderId="0" xfId="1" applyFont="1" applyFill="1" applyBorder="1" applyAlignment="1" applyProtection="1">
      <alignment horizontal="center" vertical="top"/>
    </xf>
    <xf numFmtId="44" fontId="11" fillId="0" borderId="1" xfId="1" applyFont="1" applyFill="1" applyBorder="1" applyProtection="1"/>
    <xf numFmtId="44" fontId="7" fillId="0" borderId="1" xfId="1" applyFont="1" applyFill="1" applyBorder="1"/>
    <xf numFmtId="0" fontId="11" fillId="0" borderId="0" xfId="0" applyFont="1"/>
    <xf numFmtId="44" fontId="12" fillId="0" borderId="3" xfId="0" applyNumberFormat="1" applyFont="1" applyBorder="1"/>
    <xf numFmtId="49" fontId="11" fillId="0" borderId="1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right"/>
    </xf>
    <xf numFmtId="44" fontId="11" fillId="0" borderId="1" xfId="2" applyNumberFormat="1" applyFont="1" applyFill="1" applyBorder="1" applyProtection="1"/>
    <xf numFmtId="49" fontId="7" fillId="0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44" fontId="7" fillId="0" borderId="0" xfId="1" applyFont="1" applyFill="1" applyBorder="1" applyProtection="1"/>
    <xf numFmtId="44" fontId="7" fillId="0" borderId="0" xfId="1" applyFont="1" applyFill="1" applyBorder="1"/>
    <xf numFmtId="49" fontId="7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44" fontId="7" fillId="0" borderId="0" xfId="2" applyNumberFormat="1" applyFont="1" applyFill="1" applyBorder="1" applyProtection="1"/>
    <xf numFmtId="49" fontId="7" fillId="0" borderId="4" xfId="0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  <xf numFmtId="44" fontId="8" fillId="0" borderId="2" xfId="1" applyFont="1" applyBorder="1"/>
    <xf numFmtId="44" fontId="8" fillId="0" borderId="0" xfId="0" applyNumberFormat="1" applyFont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3" borderId="1" xfId="0" applyFont="1" applyFill="1" applyBorder="1"/>
    <xf numFmtId="49" fontId="11" fillId="0" borderId="1" xfId="0" applyNumberFormat="1" applyFont="1" applyFill="1" applyBorder="1"/>
    <xf numFmtId="0" fontId="11" fillId="0" borderId="1" xfId="0" applyFont="1" applyFill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44" fontId="11" fillId="0" borderId="1" xfId="1" applyFont="1" applyBorder="1"/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44" fontId="11" fillId="0" borderId="1" xfId="1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1" xfId="0" applyFont="1" applyFill="1" applyBorder="1" applyAlignment="1">
      <alignment vertical="top"/>
    </xf>
    <xf numFmtId="49" fontId="11" fillId="0" borderId="0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49" fontId="11" fillId="0" borderId="0" xfId="0" applyNumberFormat="1" applyFont="1" applyFill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44" fontId="11" fillId="0" borderId="0" xfId="1" applyFont="1" applyBorder="1" applyAlignment="1">
      <alignment vertical="top"/>
    </xf>
    <xf numFmtId="44" fontId="11" fillId="0" borderId="0" xfId="1" applyFont="1" applyFill="1" applyBorder="1" applyAlignment="1">
      <alignment vertical="top"/>
    </xf>
    <xf numFmtId="0" fontId="11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44" fontId="7" fillId="0" borderId="2" xfId="1" applyFont="1" applyFill="1" applyBorder="1" applyAlignment="1" applyProtection="1">
      <alignment vertical="top"/>
    </xf>
    <xf numFmtId="44" fontId="7" fillId="0" borderId="2" xfId="1" applyFont="1" applyFill="1" applyBorder="1" applyAlignment="1">
      <alignment vertical="top"/>
    </xf>
    <xf numFmtId="0" fontId="7" fillId="5" borderId="1" xfId="0" applyFont="1" applyFill="1" applyBorder="1"/>
    <xf numFmtId="49" fontId="7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vertical="top" wrapText="1"/>
    </xf>
    <xf numFmtId="0" fontId="7" fillId="0" borderId="5" xfId="0" applyFont="1" applyBorder="1" applyAlignment="1">
      <alignment vertical="top"/>
    </xf>
    <xf numFmtId="0" fontId="7" fillId="0" borderId="5" xfId="0" applyFont="1" applyBorder="1" applyAlignment="1">
      <alignment horizontal="left" vertical="top"/>
    </xf>
    <xf numFmtId="44" fontId="7" fillId="0" borderId="1" xfId="1" applyFont="1" applyBorder="1" applyAlignment="1">
      <alignment vertical="top"/>
    </xf>
    <xf numFmtId="0" fontId="6" fillId="2" borderId="0" xfId="0" applyFont="1" applyFill="1" applyAlignment="1">
      <alignment horizontal="center" vertical="top"/>
    </xf>
    <xf numFmtId="164" fontId="6" fillId="2" borderId="0" xfId="2" applyFont="1" applyFill="1" applyAlignment="1">
      <alignment horizontal="center" vertical="top"/>
    </xf>
    <xf numFmtId="49" fontId="7" fillId="0" borderId="1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>
      <alignment wrapText="1"/>
    </xf>
    <xf numFmtId="44" fontId="11" fillId="0" borderId="2" xfId="1" applyFont="1" applyFill="1" applyBorder="1" applyProtection="1"/>
  </cellXfs>
  <cellStyles count="5">
    <cellStyle name="Euro" xfId="4" xr:uid="{1C9E654E-AD19-4B50-AFCA-C501DD5B699B}"/>
    <cellStyle name="Standaard" xfId="0" builtinId="0"/>
    <cellStyle name="Standaard 2" xfId="3" xr:uid="{BDE4D4EA-7071-4C31-A657-F2F477B13416}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1D17-A566-40EA-A202-F7DF190F7F40}">
  <sheetPr>
    <pageSetUpPr fitToPage="1"/>
  </sheetPr>
  <dimension ref="A1:AB70"/>
  <sheetViews>
    <sheetView tabSelected="1" topLeftCell="A24" zoomScale="90" zoomScaleNormal="90" workbookViewId="0">
      <selection activeCell="I66" sqref="I66"/>
    </sheetView>
  </sheetViews>
  <sheetFormatPr defaultColWidth="8.85546875" defaultRowHeight="12.75" x14ac:dyDescent="0.2"/>
  <cols>
    <col min="1" max="1" width="28.42578125" style="19" bestFit="1" customWidth="1"/>
    <col min="2" max="2" width="31.85546875" style="10" customWidth="1"/>
    <col min="3" max="3" width="12.140625" style="10" bestFit="1" customWidth="1"/>
    <col min="4" max="4" width="9" style="10" bestFit="1" customWidth="1"/>
    <col min="5" max="5" width="14" style="10" customWidth="1"/>
    <col min="6" max="6" width="23.85546875" style="20" customWidth="1"/>
    <col min="7" max="7" width="18.5703125" style="10" customWidth="1"/>
    <col min="8" max="8" width="13.42578125" style="10" customWidth="1"/>
    <col min="9" max="9" width="14" style="10" customWidth="1"/>
    <col min="10" max="10" width="24" style="10" hidden="1" customWidth="1"/>
    <col min="11" max="11" width="27.85546875" style="10" hidden="1" customWidth="1"/>
    <col min="12" max="12" width="24" style="10" hidden="1" customWidth="1"/>
    <col min="13" max="15" width="18.85546875" style="10" hidden="1" customWidth="1"/>
    <col min="16" max="17" width="18.85546875" style="10" customWidth="1"/>
    <col min="18" max="18" width="23.7109375" style="10" bestFit="1" customWidth="1"/>
    <col min="19" max="19" width="19" style="10" bestFit="1" customWidth="1"/>
    <col min="20" max="20" width="10.42578125" style="10" bestFit="1" customWidth="1"/>
    <col min="21" max="21" width="18" style="10" bestFit="1" customWidth="1"/>
    <col min="22" max="22" width="10.140625" style="10" bestFit="1" customWidth="1"/>
    <col min="23" max="23" width="43.42578125" style="10" customWidth="1"/>
    <col min="24" max="24" width="4.140625" style="21" bestFit="1" customWidth="1"/>
    <col min="25" max="25" width="3.5703125" style="21" bestFit="1" customWidth="1"/>
    <col min="26" max="26" width="5.42578125" style="21" bestFit="1" customWidth="1"/>
    <col min="27" max="27" width="8" style="20" bestFit="1" customWidth="1"/>
    <col min="28" max="28" width="65.28515625" style="10" bestFit="1" customWidth="1"/>
    <col min="29" max="16384" width="8.85546875" style="10"/>
  </cols>
  <sheetData>
    <row r="1" spans="1:28" s="22" customFormat="1" ht="25.5" x14ac:dyDescent="0.25">
      <c r="A1" s="31" t="s">
        <v>79</v>
      </c>
      <c r="B1" s="31" t="s">
        <v>80</v>
      </c>
      <c r="C1" s="38" t="s">
        <v>132</v>
      </c>
      <c r="D1" s="38" t="s">
        <v>133</v>
      </c>
      <c r="E1" s="31" t="s">
        <v>82</v>
      </c>
      <c r="F1" s="32" t="s">
        <v>81</v>
      </c>
      <c r="G1" s="31" t="s">
        <v>83</v>
      </c>
      <c r="H1" s="31" t="s">
        <v>84</v>
      </c>
      <c r="I1" s="31" t="s">
        <v>85</v>
      </c>
      <c r="J1" s="33" t="s">
        <v>127</v>
      </c>
      <c r="K1" s="34" t="s">
        <v>129</v>
      </c>
      <c r="L1" s="53" t="s">
        <v>360</v>
      </c>
      <c r="M1" s="34" t="s">
        <v>359</v>
      </c>
      <c r="N1" s="53" t="s">
        <v>360</v>
      </c>
      <c r="O1" s="34" t="s">
        <v>359</v>
      </c>
      <c r="P1" s="53" t="s">
        <v>360</v>
      </c>
      <c r="Q1" s="34" t="s">
        <v>359</v>
      </c>
      <c r="R1" s="33" t="s">
        <v>128</v>
      </c>
      <c r="S1" s="118" t="s">
        <v>352</v>
      </c>
      <c r="T1" s="118"/>
      <c r="U1" s="119" t="s">
        <v>353</v>
      </c>
      <c r="V1" s="119"/>
      <c r="W1" s="35" t="s">
        <v>58</v>
      </c>
      <c r="X1" s="36" t="s">
        <v>86</v>
      </c>
      <c r="Y1" s="36" t="s">
        <v>87</v>
      </c>
      <c r="Z1" s="36" t="s">
        <v>98</v>
      </c>
      <c r="AA1" s="32" t="s">
        <v>90</v>
      </c>
    </row>
    <row r="2" spans="1:28" s="22" customFormat="1" x14ac:dyDescent="0.25">
      <c r="A2" s="31"/>
      <c r="B2" s="31"/>
      <c r="C2" s="31"/>
      <c r="D2" s="31"/>
      <c r="E2" s="31"/>
      <c r="F2" s="32"/>
      <c r="G2" s="31"/>
      <c r="H2" s="31"/>
      <c r="I2" s="31"/>
      <c r="J2" s="33" t="s">
        <v>130</v>
      </c>
      <c r="K2" s="34" t="s">
        <v>131</v>
      </c>
      <c r="L2" s="53" t="s">
        <v>239</v>
      </c>
      <c r="M2" s="53" t="s">
        <v>239</v>
      </c>
      <c r="N2" s="53" t="s">
        <v>370</v>
      </c>
      <c r="O2" s="53" t="s">
        <v>370</v>
      </c>
      <c r="P2" s="53" t="s">
        <v>409</v>
      </c>
      <c r="Q2" s="53" t="s">
        <v>409</v>
      </c>
      <c r="R2" s="33"/>
      <c r="S2" s="47"/>
      <c r="T2" s="47"/>
      <c r="U2" s="47"/>
      <c r="V2" s="47"/>
      <c r="W2" s="35"/>
      <c r="X2" s="36"/>
      <c r="Y2" s="36"/>
      <c r="Z2" s="36"/>
      <c r="AA2" s="32"/>
    </row>
    <row r="3" spans="1:28" s="22" customFormat="1" x14ac:dyDescent="0.25">
      <c r="A3" s="31"/>
      <c r="B3" s="31"/>
      <c r="C3" s="31"/>
      <c r="D3" s="31"/>
      <c r="E3" s="31"/>
      <c r="F3" s="32"/>
      <c r="G3" s="31"/>
      <c r="H3" s="31"/>
      <c r="I3" s="31"/>
      <c r="J3" s="33"/>
      <c r="K3" s="34"/>
      <c r="L3" s="53" t="s">
        <v>228</v>
      </c>
      <c r="M3" s="34" t="s">
        <v>229</v>
      </c>
      <c r="N3" s="53" t="s">
        <v>371</v>
      </c>
      <c r="O3" s="34" t="s">
        <v>372</v>
      </c>
      <c r="P3" s="53" t="s">
        <v>410</v>
      </c>
      <c r="Q3" s="34" t="s">
        <v>411</v>
      </c>
      <c r="R3" s="33"/>
      <c r="S3" s="47"/>
      <c r="T3" s="47"/>
      <c r="U3" s="47"/>
      <c r="V3" s="47"/>
      <c r="W3" s="35"/>
      <c r="X3" s="36"/>
      <c r="Y3" s="36"/>
      <c r="Z3" s="36"/>
      <c r="AA3" s="32"/>
    </row>
    <row r="4" spans="1:28" x14ac:dyDescent="0.2">
      <c r="A4" s="23" t="s">
        <v>23</v>
      </c>
      <c r="B4" s="39" t="s">
        <v>227</v>
      </c>
      <c r="C4" s="40" t="s">
        <v>146</v>
      </c>
      <c r="D4" s="39" t="s">
        <v>136</v>
      </c>
      <c r="E4" s="24" t="s">
        <v>24</v>
      </c>
      <c r="F4" s="25" t="s">
        <v>81</v>
      </c>
      <c r="G4" s="24" t="s">
        <v>22</v>
      </c>
      <c r="H4" s="26" t="s">
        <v>25</v>
      </c>
      <c r="I4" s="27" t="s">
        <v>4</v>
      </c>
      <c r="J4" s="41">
        <v>3413098</v>
      </c>
      <c r="K4" s="28">
        <v>871200</v>
      </c>
      <c r="L4" s="28">
        <f t="shared" ref="L4:L16" si="0">ROUND(J4/158.9*173.7,0)</f>
        <v>3730995</v>
      </c>
      <c r="M4" s="28">
        <f t="shared" ref="M4:M33" si="1">ROUND(K4/129.9*145.5,0)</f>
        <v>975824</v>
      </c>
      <c r="N4" s="28">
        <f t="shared" ref="N4:N35" si="2">ROUND(L4/124.9*129.2,-2)</f>
        <v>3859400</v>
      </c>
      <c r="O4" s="28">
        <f t="shared" ref="O4:O33" si="3">ROUND(M4/122.5*127.1,-2)</f>
        <v>1012500</v>
      </c>
      <c r="P4" s="28">
        <f>ROUND(N4/129.2*134.4,-2)</f>
        <v>4014700</v>
      </c>
      <c r="Q4" s="28">
        <f>ROUND(O4/127.1*131,-2)</f>
        <v>1043600</v>
      </c>
      <c r="R4" s="29">
        <f>P4+Q4</f>
        <v>5058300</v>
      </c>
      <c r="S4" s="48" t="s">
        <v>242</v>
      </c>
      <c r="T4" s="49">
        <v>42935</v>
      </c>
      <c r="U4" s="40" t="s">
        <v>243</v>
      </c>
      <c r="V4" s="50" t="s">
        <v>244</v>
      </c>
      <c r="W4" s="7"/>
      <c r="X4" s="8" t="s">
        <v>102</v>
      </c>
      <c r="Y4" s="8" t="s">
        <v>103</v>
      </c>
      <c r="Z4" s="8" t="s">
        <v>104</v>
      </c>
      <c r="AA4" s="9" t="s">
        <v>114</v>
      </c>
      <c r="AB4" s="83" t="s">
        <v>354</v>
      </c>
    </row>
    <row r="5" spans="1:28" s="56" customFormat="1" x14ac:dyDescent="0.2">
      <c r="A5" s="108"/>
      <c r="B5" s="5" t="s">
        <v>393</v>
      </c>
      <c r="C5" s="40" t="s">
        <v>146</v>
      </c>
      <c r="D5" s="39" t="s">
        <v>136</v>
      </c>
      <c r="E5" s="5"/>
      <c r="F5" s="16"/>
      <c r="G5" s="5"/>
      <c r="H5" s="5"/>
      <c r="I5" s="5"/>
      <c r="J5" s="89">
        <v>1147878</v>
      </c>
      <c r="K5" s="89">
        <v>203500</v>
      </c>
      <c r="L5" s="6">
        <f>ROUND(J5/158.9*173.7,0)</f>
        <v>1254792</v>
      </c>
      <c r="M5" s="6">
        <f>ROUND(K5/129.9*145.5,0)</f>
        <v>227939</v>
      </c>
      <c r="N5" s="6">
        <f t="shared" si="2"/>
        <v>1298000</v>
      </c>
      <c r="O5" s="6">
        <f t="shared" si="3"/>
        <v>236500</v>
      </c>
      <c r="P5" s="28">
        <f t="shared" ref="P5:P62" si="4">ROUND(N5/129.2*134.4,-2)</f>
        <v>1350200</v>
      </c>
      <c r="Q5" s="28">
        <f t="shared" ref="Q5:Q62" si="5">ROUND(O5/127.1*131,-2)</f>
        <v>243800</v>
      </c>
      <c r="R5" s="29">
        <f t="shared" ref="R5:R62" si="6">P5+Q5</f>
        <v>1594000</v>
      </c>
      <c r="S5" s="86"/>
      <c r="T5" s="86"/>
      <c r="U5" s="86"/>
      <c r="V5" s="86"/>
      <c r="W5" s="86" t="s">
        <v>396</v>
      </c>
      <c r="X5" s="87"/>
      <c r="Y5" s="87"/>
      <c r="Z5" s="87"/>
      <c r="AA5" s="88"/>
      <c r="AB5" s="86"/>
    </row>
    <row r="6" spans="1:28" x14ac:dyDescent="0.2">
      <c r="A6" s="39" t="s">
        <v>137</v>
      </c>
      <c r="B6" s="39" t="s">
        <v>134</v>
      </c>
      <c r="C6" s="40" t="s">
        <v>135</v>
      </c>
      <c r="D6" s="39" t="s">
        <v>136</v>
      </c>
      <c r="E6" s="2" t="s">
        <v>17</v>
      </c>
      <c r="F6" s="3" t="s">
        <v>81</v>
      </c>
      <c r="G6" s="2" t="s">
        <v>54</v>
      </c>
      <c r="H6" s="4">
        <v>2010</v>
      </c>
      <c r="I6" s="5" t="s">
        <v>4</v>
      </c>
      <c r="J6" s="42">
        <v>6112027</v>
      </c>
      <c r="K6" s="6">
        <v>1294700</v>
      </c>
      <c r="L6" s="28">
        <f t="shared" si="0"/>
        <v>6681303</v>
      </c>
      <c r="M6" s="28">
        <f t="shared" si="1"/>
        <v>1450184</v>
      </c>
      <c r="N6" s="28">
        <f t="shared" si="2"/>
        <v>6911300</v>
      </c>
      <c r="O6" s="28">
        <f t="shared" si="3"/>
        <v>1504600</v>
      </c>
      <c r="P6" s="28">
        <f t="shared" si="4"/>
        <v>7189500</v>
      </c>
      <c r="Q6" s="28">
        <f t="shared" si="5"/>
        <v>1550800</v>
      </c>
      <c r="R6" s="29">
        <f t="shared" si="6"/>
        <v>8740300</v>
      </c>
      <c r="S6" s="40" t="s">
        <v>245</v>
      </c>
      <c r="T6" s="51" t="s">
        <v>246</v>
      </c>
      <c r="U6" s="40" t="s">
        <v>247</v>
      </c>
      <c r="V6" s="51" t="s">
        <v>248</v>
      </c>
      <c r="W6" s="7"/>
      <c r="X6" s="8" t="s">
        <v>102</v>
      </c>
      <c r="Y6" s="8" t="s">
        <v>103</v>
      </c>
      <c r="Z6" s="8" t="s">
        <v>104</v>
      </c>
      <c r="AA6" s="9" t="s">
        <v>116</v>
      </c>
      <c r="AB6" s="83" t="s">
        <v>354</v>
      </c>
    </row>
    <row r="7" spans="1:28" x14ac:dyDescent="0.2">
      <c r="A7" s="39" t="s">
        <v>140</v>
      </c>
      <c r="B7" s="39" t="s">
        <v>139</v>
      </c>
      <c r="C7" s="40" t="s">
        <v>138</v>
      </c>
      <c r="D7" s="39" t="s">
        <v>136</v>
      </c>
      <c r="E7" s="2" t="s">
        <v>24</v>
      </c>
      <c r="F7" s="3" t="s">
        <v>81</v>
      </c>
      <c r="G7" s="2" t="s">
        <v>44</v>
      </c>
      <c r="H7" s="4">
        <v>2020</v>
      </c>
      <c r="I7" s="5" t="s">
        <v>4</v>
      </c>
      <c r="J7" s="42">
        <v>6177050</v>
      </c>
      <c r="K7" s="6">
        <v>1493140</v>
      </c>
      <c r="L7" s="28">
        <f t="shared" si="0"/>
        <v>6752383</v>
      </c>
      <c r="M7" s="28">
        <f t="shared" si="1"/>
        <v>1672455</v>
      </c>
      <c r="N7" s="28">
        <f t="shared" si="2"/>
        <v>6984900</v>
      </c>
      <c r="O7" s="28">
        <f t="shared" si="3"/>
        <v>1735300</v>
      </c>
      <c r="P7" s="28">
        <f t="shared" si="4"/>
        <v>7266000</v>
      </c>
      <c r="Q7" s="28">
        <f t="shared" si="5"/>
        <v>1788500</v>
      </c>
      <c r="R7" s="29">
        <f t="shared" si="6"/>
        <v>9054500</v>
      </c>
      <c r="S7" s="40" t="s">
        <v>249</v>
      </c>
      <c r="T7" s="51" t="s">
        <v>250</v>
      </c>
      <c r="U7" s="40" t="s">
        <v>251</v>
      </c>
      <c r="V7" s="51" t="s">
        <v>250</v>
      </c>
      <c r="W7" s="7"/>
      <c r="X7" s="8" t="s">
        <v>102</v>
      </c>
      <c r="Y7" s="8" t="s">
        <v>102</v>
      </c>
      <c r="Z7" s="8" t="s">
        <v>104</v>
      </c>
      <c r="AA7" s="9" t="s">
        <v>122</v>
      </c>
      <c r="AB7" s="83" t="s">
        <v>354</v>
      </c>
    </row>
    <row r="8" spans="1:28" x14ac:dyDescent="0.2">
      <c r="A8" s="39" t="s">
        <v>143</v>
      </c>
      <c r="B8" s="39" t="s">
        <v>141</v>
      </c>
      <c r="C8" s="40" t="s">
        <v>142</v>
      </c>
      <c r="D8" s="39" t="s">
        <v>136</v>
      </c>
      <c r="E8" s="2" t="s">
        <v>19</v>
      </c>
      <c r="F8" s="3" t="s">
        <v>81</v>
      </c>
      <c r="G8" s="2" t="s">
        <v>100</v>
      </c>
      <c r="H8" s="4" t="s">
        <v>15</v>
      </c>
      <c r="I8" s="5" t="s">
        <v>4</v>
      </c>
      <c r="J8" s="42">
        <v>3944600</v>
      </c>
      <c r="K8" s="6">
        <v>780450</v>
      </c>
      <c r="L8" s="28">
        <f t="shared" si="0"/>
        <v>4312001</v>
      </c>
      <c r="M8" s="28">
        <f t="shared" si="1"/>
        <v>874176</v>
      </c>
      <c r="N8" s="28">
        <f t="shared" si="2"/>
        <v>4460500</v>
      </c>
      <c r="O8" s="28">
        <f t="shared" si="3"/>
        <v>907000</v>
      </c>
      <c r="P8" s="28">
        <f t="shared" si="4"/>
        <v>4640000</v>
      </c>
      <c r="Q8" s="28">
        <f t="shared" si="5"/>
        <v>934800</v>
      </c>
      <c r="R8" s="107">
        <f t="shared" si="6"/>
        <v>5574800</v>
      </c>
      <c r="S8" s="40" t="s">
        <v>252</v>
      </c>
      <c r="T8" s="51" t="s">
        <v>253</v>
      </c>
      <c r="U8" s="40" t="s">
        <v>254</v>
      </c>
      <c r="V8" s="51" t="s">
        <v>253</v>
      </c>
      <c r="W8" s="7"/>
      <c r="X8" s="8" t="s">
        <v>102</v>
      </c>
      <c r="Y8" s="8" t="s">
        <v>103</v>
      </c>
      <c r="Z8" s="8" t="s">
        <v>104</v>
      </c>
      <c r="AA8" s="9" t="s">
        <v>117</v>
      </c>
      <c r="AB8" s="83" t="s">
        <v>354</v>
      </c>
    </row>
    <row r="9" spans="1:28" s="95" customFormat="1" ht="25.5" x14ac:dyDescent="0.25">
      <c r="A9" s="109" t="s">
        <v>402</v>
      </c>
      <c r="B9" s="110" t="s">
        <v>400</v>
      </c>
      <c r="C9" s="111" t="s">
        <v>145</v>
      </c>
      <c r="D9" s="110" t="s">
        <v>136</v>
      </c>
      <c r="E9" s="112"/>
      <c r="F9" s="113"/>
      <c r="G9" s="112"/>
      <c r="H9" s="112"/>
      <c r="I9" s="112"/>
      <c r="J9" s="90"/>
      <c r="K9" s="90"/>
      <c r="L9" s="90"/>
      <c r="M9" s="90"/>
      <c r="N9" s="92"/>
      <c r="O9" s="90"/>
      <c r="P9" s="117">
        <v>9160390</v>
      </c>
      <c r="Q9" s="90"/>
      <c r="R9" s="107">
        <f t="shared" si="6"/>
        <v>9160390</v>
      </c>
      <c r="S9" s="90"/>
      <c r="T9" s="90"/>
      <c r="U9" s="90"/>
      <c r="V9" s="90"/>
      <c r="W9" s="90" t="s">
        <v>401</v>
      </c>
      <c r="X9" s="93"/>
      <c r="Y9" s="93"/>
      <c r="Z9" s="93"/>
      <c r="AA9" s="91"/>
      <c r="AB9" s="94" t="s">
        <v>354</v>
      </c>
    </row>
    <row r="10" spans="1:28" x14ac:dyDescent="0.2">
      <c r="A10" s="84" t="s">
        <v>413</v>
      </c>
      <c r="B10" s="39" t="s">
        <v>144</v>
      </c>
      <c r="C10" s="40" t="s">
        <v>145</v>
      </c>
      <c r="D10" s="39" t="s">
        <v>136</v>
      </c>
      <c r="E10" s="2" t="s">
        <v>14</v>
      </c>
      <c r="F10" s="3" t="s">
        <v>81</v>
      </c>
      <c r="G10" s="2" t="s">
        <v>100</v>
      </c>
      <c r="H10" s="4" t="s">
        <v>15</v>
      </c>
      <c r="I10" s="5" t="s">
        <v>4</v>
      </c>
      <c r="J10" s="42">
        <v>3014207</v>
      </c>
      <c r="K10" s="6">
        <v>719950</v>
      </c>
      <c r="L10" s="28">
        <f t="shared" si="0"/>
        <v>3294951</v>
      </c>
      <c r="M10" s="28">
        <f t="shared" si="1"/>
        <v>806411</v>
      </c>
      <c r="N10" s="28">
        <f t="shared" si="2"/>
        <v>3408400</v>
      </c>
      <c r="O10" s="28">
        <f t="shared" si="3"/>
        <v>836700</v>
      </c>
      <c r="P10" s="28">
        <f t="shared" si="4"/>
        <v>3545600</v>
      </c>
      <c r="Q10" s="28">
        <f t="shared" si="5"/>
        <v>862400</v>
      </c>
      <c r="R10" s="29">
        <f t="shared" si="6"/>
        <v>4408000</v>
      </c>
      <c r="S10" s="40" t="s">
        <v>255</v>
      </c>
      <c r="T10" s="51" t="s">
        <v>246</v>
      </c>
      <c r="U10" s="40" t="s">
        <v>256</v>
      </c>
      <c r="V10" s="51" t="s">
        <v>257</v>
      </c>
      <c r="W10" s="7"/>
      <c r="X10" s="8" t="s">
        <v>102</v>
      </c>
      <c r="Y10" s="8" t="s">
        <v>103</v>
      </c>
      <c r="Z10" s="8" t="s">
        <v>104</v>
      </c>
      <c r="AA10" s="9" t="s">
        <v>110</v>
      </c>
      <c r="AB10" s="83" t="s">
        <v>354</v>
      </c>
    </row>
    <row r="11" spans="1:28" x14ac:dyDescent="0.2">
      <c r="A11" s="1" t="s">
        <v>41</v>
      </c>
      <c r="B11" s="39" t="s">
        <v>147</v>
      </c>
      <c r="C11" s="40" t="s">
        <v>148</v>
      </c>
      <c r="D11" s="39" t="s">
        <v>136</v>
      </c>
      <c r="E11" s="2" t="s">
        <v>8</v>
      </c>
      <c r="F11" s="3" t="s">
        <v>81</v>
      </c>
      <c r="G11" s="2" t="s">
        <v>100</v>
      </c>
      <c r="H11" s="4">
        <v>1996</v>
      </c>
      <c r="I11" s="5" t="s">
        <v>4</v>
      </c>
      <c r="J11" s="42">
        <v>6339046</v>
      </c>
      <c r="K11" s="6">
        <v>918000</v>
      </c>
      <c r="L11" s="28">
        <f t="shared" si="0"/>
        <v>6929467</v>
      </c>
      <c r="M11" s="28">
        <f t="shared" si="1"/>
        <v>1028245</v>
      </c>
      <c r="N11" s="28">
        <f t="shared" si="2"/>
        <v>7168000</v>
      </c>
      <c r="O11" s="28">
        <f t="shared" si="3"/>
        <v>1066900</v>
      </c>
      <c r="P11" s="28">
        <f t="shared" si="4"/>
        <v>7456500</v>
      </c>
      <c r="Q11" s="28">
        <f t="shared" si="5"/>
        <v>1099600</v>
      </c>
      <c r="R11" s="29">
        <f t="shared" si="6"/>
        <v>8556100</v>
      </c>
      <c r="S11" s="40" t="s">
        <v>258</v>
      </c>
      <c r="T11" s="51" t="s">
        <v>259</v>
      </c>
      <c r="U11" s="40" t="s">
        <v>260</v>
      </c>
      <c r="V11" s="51" t="s">
        <v>261</v>
      </c>
      <c r="W11" s="7" t="s">
        <v>62</v>
      </c>
      <c r="X11" s="8" t="s">
        <v>102</v>
      </c>
      <c r="Y11" s="8" t="s">
        <v>103</v>
      </c>
      <c r="Z11" s="8" t="s">
        <v>104</v>
      </c>
      <c r="AA11" s="9" t="s">
        <v>108</v>
      </c>
      <c r="AB11" s="83" t="s">
        <v>354</v>
      </c>
    </row>
    <row r="12" spans="1:28" x14ac:dyDescent="0.2">
      <c r="A12" s="1" t="s">
        <v>7</v>
      </c>
      <c r="B12" s="39" t="s">
        <v>149</v>
      </c>
      <c r="C12" s="40" t="s">
        <v>148</v>
      </c>
      <c r="D12" s="39" t="s">
        <v>136</v>
      </c>
      <c r="E12" s="2" t="s">
        <v>8</v>
      </c>
      <c r="F12" s="3" t="s">
        <v>81</v>
      </c>
      <c r="G12" s="2" t="s">
        <v>2</v>
      </c>
      <c r="H12" s="4">
        <v>1996</v>
      </c>
      <c r="I12" s="5" t="s">
        <v>4</v>
      </c>
      <c r="J12" s="42">
        <v>0</v>
      </c>
      <c r="K12" s="6">
        <v>1036600</v>
      </c>
      <c r="L12" s="28">
        <f t="shared" si="0"/>
        <v>0</v>
      </c>
      <c r="M12" s="28">
        <f t="shared" si="1"/>
        <v>1161088</v>
      </c>
      <c r="N12" s="28">
        <f t="shared" si="2"/>
        <v>0</v>
      </c>
      <c r="O12" s="28">
        <f t="shared" si="3"/>
        <v>1204700</v>
      </c>
      <c r="P12" s="28">
        <f t="shared" si="4"/>
        <v>0</v>
      </c>
      <c r="Q12" s="28">
        <f t="shared" si="5"/>
        <v>1241700</v>
      </c>
      <c r="R12" s="29">
        <f t="shared" si="6"/>
        <v>1241700</v>
      </c>
      <c r="S12" s="40"/>
      <c r="T12" s="51"/>
      <c r="U12" s="40" t="s">
        <v>262</v>
      </c>
      <c r="V12" s="51" t="s">
        <v>263</v>
      </c>
      <c r="W12" s="7" t="s">
        <v>61</v>
      </c>
      <c r="X12" s="8" t="s">
        <v>102</v>
      </c>
      <c r="Y12" s="8" t="s">
        <v>103</v>
      </c>
      <c r="Z12" s="8" t="s">
        <v>104</v>
      </c>
      <c r="AA12" s="9" t="s">
        <v>108</v>
      </c>
      <c r="AB12" s="83" t="s">
        <v>354</v>
      </c>
    </row>
    <row r="13" spans="1:28" x14ac:dyDescent="0.2">
      <c r="A13" s="1" t="s">
        <v>7</v>
      </c>
      <c r="B13" s="39" t="s">
        <v>150</v>
      </c>
      <c r="C13" s="40" t="s">
        <v>148</v>
      </c>
      <c r="D13" s="39" t="s">
        <v>136</v>
      </c>
      <c r="E13" s="2" t="s">
        <v>8</v>
      </c>
      <c r="F13" s="3" t="s">
        <v>81</v>
      </c>
      <c r="G13" s="2" t="s">
        <v>2</v>
      </c>
      <c r="H13" s="4">
        <v>2010</v>
      </c>
      <c r="I13" s="5" t="s">
        <v>4</v>
      </c>
      <c r="J13" s="42">
        <v>2927137</v>
      </c>
      <c r="K13" s="6">
        <v>1348900</v>
      </c>
      <c r="L13" s="28">
        <f t="shared" si="0"/>
        <v>3199772</v>
      </c>
      <c r="M13" s="28">
        <f t="shared" si="1"/>
        <v>1510893</v>
      </c>
      <c r="N13" s="28">
        <f t="shared" si="2"/>
        <v>3309900</v>
      </c>
      <c r="O13" s="28">
        <f t="shared" si="3"/>
        <v>1567600</v>
      </c>
      <c r="P13" s="28">
        <f t="shared" si="4"/>
        <v>3443100</v>
      </c>
      <c r="Q13" s="28">
        <f t="shared" si="5"/>
        <v>1615700</v>
      </c>
      <c r="R13" s="29">
        <f t="shared" si="6"/>
        <v>5058800</v>
      </c>
      <c r="S13" s="40" t="s">
        <v>264</v>
      </c>
      <c r="T13" s="51" t="s">
        <v>265</v>
      </c>
      <c r="U13" s="40" t="s">
        <v>266</v>
      </c>
      <c r="V13" s="51" t="s">
        <v>261</v>
      </c>
      <c r="W13" s="7"/>
      <c r="X13" s="8" t="s">
        <v>102</v>
      </c>
      <c r="Y13" s="8" t="s">
        <v>103</v>
      </c>
      <c r="Z13" s="8" t="s">
        <v>104</v>
      </c>
      <c r="AA13" s="9" t="s">
        <v>109</v>
      </c>
      <c r="AB13" s="83" t="s">
        <v>356</v>
      </c>
    </row>
    <row r="14" spans="1:28" x14ac:dyDescent="0.2">
      <c r="A14" s="17" t="s">
        <v>71</v>
      </c>
      <c r="B14" s="39" t="s">
        <v>151</v>
      </c>
      <c r="C14" s="40" t="s">
        <v>152</v>
      </c>
      <c r="D14" s="39" t="s">
        <v>136</v>
      </c>
      <c r="E14" s="5" t="s">
        <v>72</v>
      </c>
      <c r="F14" s="16" t="s">
        <v>81</v>
      </c>
      <c r="G14" s="5" t="s">
        <v>73</v>
      </c>
      <c r="H14" s="5"/>
      <c r="I14" s="5"/>
      <c r="J14" s="43">
        <v>4287005</v>
      </c>
      <c r="K14" s="11">
        <v>524400</v>
      </c>
      <c r="L14" s="28">
        <f t="shared" si="0"/>
        <v>4686298</v>
      </c>
      <c r="M14" s="28">
        <f t="shared" si="1"/>
        <v>587376</v>
      </c>
      <c r="N14" s="28">
        <f t="shared" si="2"/>
        <v>4847600</v>
      </c>
      <c r="O14" s="28">
        <f t="shared" si="3"/>
        <v>609400</v>
      </c>
      <c r="P14" s="28">
        <f t="shared" si="4"/>
        <v>5042700</v>
      </c>
      <c r="Q14" s="28">
        <f t="shared" si="5"/>
        <v>628100</v>
      </c>
      <c r="R14" s="29">
        <f t="shared" si="6"/>
        <v>5670800</v>
      </c>
      <c r="S14" s="40" t="s">
        <v>267</v>
      </c>
      <c r="T14" s="51" t="s">
        <v>268</v>
      </c>
      <c r="U14" s="40" t="s">
        <v>269</v>
      </c>
      <c r="V14" s="51" t="s">
        <v>261</v>
      </c>
      <c r="W14" s="7"/>
      <c r="X14" s="8" t="s">
        <v>102</v>
      </c>
      <c r="Y14" s="8" t="s">
        <v>103</v>
      </c>
      <c r="Z14" s="8" t="s">
        <v>104</v>
      </c>
      <c r="AA14" s="9" t="s">
        <v>125</v>
      </c>
      <c r="AB14" s="83" t="s">
        <v>357</v>
      </c>
    </row>
    <row r="15" spans="1:28" x14ac:dyDescent="0.2">
      <c r="A15" s="17" t="s">
        <v>74</v>
      </c>
      <c r="B15" s="39" t="s">
        <v>230</v>
      </c>
      <c r="C15" s="40" t="s">
        <v>153</v>
      </c>
      <c r="D15" s="39" t="s">
        <v>136</v>
      </c>
      <c r="E15" s="5" t="s">
        <v>75</v>
      </c>
      <c r="F15" s="16" t="s">
        <v>81</v>
      </c>
      <c r="G15" s="5" t="s">
        <v>68</v>
      </c>
      <c r="H15" s="5"/>
      <c r="I15" s="5"/>
      <c r="J15" s="43">
        <v>12487255</v>
      </c>
      <c r="K15" s="11">
        <v>1847670</v>
      </c>
      <c r="L15" s="28">
        <f t="shared" si="0"/>
        <v>13650322</v>
      </c>
      <c r="M15" s="28">
        <f t="shared" si="1"/>
        <v>2069561</v>
      </c>
      <c r="N15" s="28">
        <f t="shared" si="2"/>
        <v>14120300</v>
      </c>
      <c r="O15" s="28">
        <f t="shared" si="3"/>
        <v>2147300</v>
      </c>
      <c r="P15" s="28">
        <f t="shared" si="4"/>
        <v>14688600</v>
      </c>
      <c r="Q15" s="28">
        <f t="shared" si="5"/>
        <v>2213200</v>
      </c>
      <c r="R15" s="29">
        <f t="shared" si="6"/>
        <v>16901800</v>
      </c>
      <c r="S15" s="40" t="s">
        <v>270</v>
      </c>
      <c r="T15" s="51" t="s">
        <v>271</v>
      </c>
      <c r="U15" s="40" t="s">
        <v>272</v>
      </c>
      <c r="V15" s="51" t="s">
        <v>253</v>
      </c>
      <c r="W15" s="7" t="s">
        <v>96</v>
      </c>
      <c r="X15" s="8" t="s">
        <v>102</v>
      </c>
      <c r="Y15" s="8" t="s">
        <v>103</v>
      </c>
      <c r="Z15" s="8" t="s">
        <v>104</v>
      </c>
      <c r="AA15" s="9" t="s">
        <v>105</v>
      </c>
      <c r="AB15" s="83" t="s">
        <v>354</v>
      </c>
    </row>
    <row r="16" spans="1:28" x14ac:dyDescent="0.2">
      <c r="A16" s="1" t="s">
        <v>387</v>
      </c>
      <c r="B16" s="39" t="s">
        <v>154</v>
      </c>
      <c r="C16" s="40" t="s">
        <v>155</v>
      </c>
      <c r="D16" s="39" t="s">
        <v>136</v>
      </c>
      <c r="E16" s="2" t="s">
        <v>17</v>
      </c>
      <c r="F16" s="3" t="s">
        <v>81</v>
      </c>
      <c r="G16" s="2" t="s">
        <v>100</v>
      </c>
      <c r="H16" s="55"/>
      <c r="I16" s="5" t="s">
        <v>4</v>
      </c>
      <c r="J16" s="43">
        <v>3660084</v>
      </c>
      <c r="K16" s="11">
        <v>891300</v>
      </c>
      <c r="L16" s="28">
        <f t="shared" si="0"/>
        <v>4000985</v>
      </c>
      <c r="M16" s="28">
        <f t="shared" si="1"/>
        <v>998338</v>
      </c>
      <c r="N16" s="28">
        <f t="shared" si="2"/>
        <v>4138700</v>
      </c>
      <c r="O16" s="28">
        <f t="shared" si="3"/>
        <v>1035800</v>
      </c>
      <c r="P16" s="28">
        <f t="shared" si="4"/>
        <v>4305300</v>
      </c>
      <c r="Q16" s="28">
        <f t="shared" si="5"/>
        <v>1067600</v>
      </c>
      <c r="R16" s="29">
        <f t="shared" si="6"/>
        <v>5372900</v>
      </c>
      <c r="S16" s="40" t="s">
        <v>273</v>
      </c>
      <c r="T16" s="51" t="s">
        <v>274</v>
      </c>
      <c r="U16" s="40" t="s">
        <v>275</v>
      </c>
      <c r="V16" s="51" t="s">
        <v>276</v>
      </c>
      <c r="W16" s="12" t="s">
        <v>95</v>
      </c>
      <c r="X16" s="13" t="s">
        <v>102</v>
      </c>
      <c r="Y16" s="13" t="s">
        <v>103</v>
      </c>
      <c r="Z16" s="13" t="s">
        <v>104</v>
      </c>
      <c r="AA16" s="14" t="s">
        <v>113</v>
      </c>
      <c r="AB16" s="83" t="s">
        <v>354</v>
      </c>
    </row>
    <row r="17" spans="1:28" x14ac:dyDescent="0.2">
      <c r="A17" s="1" t="s">
        <v>31</v>
      </c>
      <c r="B17" s="39" t="s">
        <v>156</v>
      </c>
      <c r="C17" s="40" t="s">
        <v>157</v>
      </c>
      <c r="D17" s="39" t="s">
        <v>136</v>
      </c>
      <c r="E17" s="2" t="s">
        <v>19</v>
      </c>
      <c r="F17" s="3" t="s">
        <v>88</v>
      </c>
      <c r="G17" s="2" t="s">
        <v>100</v>
      </c>
      <c r="H17" s="4">
        <v>2021</v>
      </c>
      <c r="I17" s="5" t="s">
        <v>4</v>
      </c>
      <c r="J17" s="42">
        <v>2558234</v>
      </c>
      <c r="K17" s="6">
        <v>621700</v>
      </c>
      <c r="L17" s="28"/>
      <c r="M17" s="28">
        <f t="shared" si="1"/>
        <v>696361</v>
      </c>
      <c r="N17" s="28">
        <f t="shared" si="2"/>
        <v>0</v>
      </c>
      <c r="O17" s="28">
        <f t="shared" si="3"/>
        <v>722500</v>
      </c>
      <c r="P17" s="28">
        <f t="shared" si="4"/>
        <v>0</v>
      </c>
      <c r="Q17" s="28">
        <f t="shared" si="5"/>
        <v>744700</v>
      </c>
      <c r="R17" s="29">
        <f t="shared" si="6"/>
        <v>744700</v>
      </c>
      <c r="S17" s="40"/>
      <c r="T17" s="51"/>
      <c r="U17" s="40"/>
      <c r="V17" s="51"/>
      <c r="W17" s="7"/>
      <c r="X17" s="8"/>
      <c r="Y17" s="8"/>
      <c r="Z17" s="8"/>
      <c r="AA17" s="9"/>
      <c r="AB17" s="83"/>
    </row>
    <row r="18" spans="1:28" x14ac:dyDescent="0.2">
      <c r="A18" s="84" t="s">
        <v>101</v>
      </c>
      <c r="B18" s="39" t="s">
        <v>158</v>
      </c>
      <c r="C18" s="40" t="s">
        <v>157</v>
      </c>
      <c r="D18" s="39" t="s">
        <v>136</v>
      </c>
      <c r="E18" s="2" t="s">
        <v>19</v>
      </c>
      <c r="F18" s="3" t="s">
        <v>88</v>
      </c>
      <c r="G18" s="2" t="s">
        <v>44</v>
      </c>
      <c r="H18" s="4">
        <v>2021</v>
      </c>
      <c r="I18" s="5" t="s">
        <v>4</v>
      </c>
      <c r="J18" s="42">
        <v>2558234</v>
      </c>
      <c r="K18" s="6">
        <v>387200</v>
      </c>
      <c r="L18" s="28"/>
      <c r="M18" s="28">
        <f t="shared" si="1"/>
        <v>433700</v>
      </c>
      <c r="N18" s="28">
        <f t="shared" si="2"/>
        <v>0</v>
      </c>
      <c r="O18" s="28">
        <f t="shared" si="3"/>
        <v>450000</v>
      </c>
      <c r="P18" s="28">
        <f t="shared" si="4"/>
        <v>0</v>
      </c>
      <c r="Q18" s="28">
        <f t="shared" si="5"/>
        <v>463800</v>
      </c>
      <c r="R18" s="29">
        <f t="shared" si="6"/>
        <v>463800</v>
      </c>
      <c r="S18" s="40"/>
      <c r="T18" s="51"/>
      <c r="U18" s="40"/>
      <c r="V18" s="51"/>
      <c r="W18" s="7"/>
      <c r="X18" s="8"/>
      <c r="Y18" s="8"/>
      <c r="Z18" s="8"/>
      <c r="AA18" s="9"/>
      <c r="AB18" s="83"/>
    </row>
    <row r="19" spans="1:28" x14ac:dyDescent="0.2">
      <c r="A19" s="1" t="s">
        <v>32</v>
      </c>
      <c r="B19" s="1" t="s">
        <v>355</v>
      </c>
      <c r="C19" s="1" t="s">
        <v>159</v>
      </c>
      <c r="D19" s="39" t="s">
        <v>136</v>
      </c>
      <c r="E19" s="2" t="s">
        <v>24</v>
      </c>
      <c r="F19" s="40" t="s">
        <v>81</v>
      </c>
      <c r="G19" s="2" t="s">
        <v>100</v>
      </c>
      <c r="H19" s="4">
        <v>2013</v>
      </c>
      <c r="I19" s="5" t="s">
        <v>4</v>
      </c>
      <c r="J19" s="6">
        <v>4466401</v>
      </c>
      <c r="K19" s="6">
        <v>745500</v>
      </c>
      <c r="L19" s="28">
        <f t="shared" ref="L19:L25" si="7">ROUND(J19/158.9*173.7,0)</f>
        <v>4882403</v>
      </c>
      <c r="M19" s="28">
        <f t="shared" si="1"/>
        <v>835029</v>
      </c>
      <c r="N19" s="28">
        <f t="shared" si="2"/>
        <v>5050500</v>
      </c>
      <c r="O19" s="28">
        <f t="shared" si="3"/>
        <v>866400</v>
      </c>
      <c r="P19" s="28">
        <f t="shared" si="4"/>
        <v>5253800</v>
      </c>
      <c r="Q19" s="28">
        <f t="shared" si="5"/>
        <v>893000</v>
      </c>
      <c r="R19" s="29">
        <f t="shared" si="6"/>
        <v>6146800</v>
      </c>
      <c r="S19" s="5"/>
      <c r="T19" s="5"/>
      <c r="U19" s="5"/>
      <c r="V19" s="5"/>
      <c r="W19" s="7" t="s">
        <v>65</v>
      </c>
      <c r="X19" s="8" t="s">
        <v>102</v>
      </c>
      <c r="Y19" s="8" t="s">
        <v>103</v>
      </c>
      <c r="Z19" s="8" t="s">
        <v>104</v>
      </c>
      <c r="AA19" s="9" t="s">
        <v>105</v>
      </c>
      <c r="AB19" s="83" t="s">
        <v>354</v>
      </c>
    </row>
    <row r="20" spans="1:28" x14ac:dyDescent="0.2">
      <c r="A20" s="1" t="s">
        <v>9</v>
      </c>
      <c r="B20" s="39" t="s">
        <v>160</v>
      </c>
      <c r="C20" s="40" t="s">
        <v>161</v>
      </c>
      <c r="D20" s="39" t="s">
        <v>136</v>
      </c>
      <c r="E20" s="2" t="s">
        <v>10</v>
      </c>
      <c r="F20" s="3" t="s">
        <v>81</v>
      </c>
      <c r="G20" s="2" t="s">
        <v>11</v>
      </c>
      <c r="H20" s="4" t="s">
        <v>12</v>
      </c>
      <c r="I20" s="5" t="s">
        <v>4</v>
      </c>
      <c r="J20" s="42">
        <v>4827121</v>
      </c>
      <c r="K20" s="6">
        <v>796700</v>
      </c>
      <c r="L20" s="28">
        <f t="shared" si="7"/>
        <v>5276721</v>
      </c>
      <c r="M20" s="28">
        <f t="shared" si="1"/>
        <v>892378</v>
      </c>
      <c r="N20" s="28">
        <f t="shared" si="2"/>
        <v>5458400</v>
      </c>
      <c r="O20" s="28">
        <f t="shared" si="3"/>
        <v>925900</v>
      </c>
      <c r="P20" s="28">
        <f t="shared" si="4"/>
        <v>5678100</v>
      </c>
      <c r="Q20" s="28">
        <f t="shared" si="5"/>
        <v>954300</v>
      </c>
      <c r="R20" s="29">
        <f t="shared" si="6"/>
        <v>6632400</v>
      </c>
      <c r="S20" s="40" t="s">
        <v>279</v>
      </c>
      <c r="T20" s="51" t="s">
        <v>265</v>
      </c>
      <c r="U20" s="40" t="s">
        <v>280</v>
      </c>
      <c r="V20" s="51" t="s">
        <v>276</v>
      </c>
      <c r="W20" s="7"/>
      <c r="X20" s="8" t="s">
        <v>102</v>
      </c>
      <c r="Y20" s="8" t="s">
        <v>103</v>
      </c>
      <c r="Z20" s="8" t="s">
        <v>104</v>
      </c>
      <c r="AA20" s="9" t="s">
        <v>108</v>
      </c>
      <c r="AB20" s="83" t="s">
        <v>354</v>
      </c>
    </row>
    <row r="21" spans="1:28" x14ac:dyDescent="0.2">
      <c r="A21" s="1" t="s">
        <v>388</v>
      </c>
      <c r="B21" s="39" t="s">
        <v>162</v>
      </c>
      <c r="C21" s="40" t="s">
        <v>163</v>
      </c>
      <c r="D21" s="39" t="s">
        <v>136</v>
      </c>
      <c r="E21" s="2" t="s">
        <v>5</v>
      </c>
      <c r="F21" s="3" t="s">
        <v>81</v>
      </c>
      <c r="G21" s="2" t="s">
        <v>2</v>
      </c>
      <c r="H21" s="4">
        <v>2002</v>
      </c>
      <c r="I21" s="5" t="s">
        <v>4</v>
      </c>
      <c r="J21" s="42">
        <v>2453804</v>
      </c>
      <c r="K21" s="6">
        <v>187550</v>
      </c>
      <c r="L21" s="28">
        <f t="shared" si="7"/>
        <v>2682352</v>
      </c>
      <c r="M21" s="28">
        <f t="shared" si="1"/>
        <v>210073</v>
      </c>
      <c r="N21" s="28">
        <f t="shared" si="2"/>
        <v>2774700</v>
      </c>
      <c r="O21" s="28">
        <f t="shared" si="3"/>
        <v>218000</v>
      </c>
      <c r="P21" s="28">
        <f t="shared" si="4"/>
        <v>2886400</v>
      </c>
      <c r="Q21" s="28">
        <f t="shared" si="5"/>
        <v>224700</v>
      </c>
      <c r="R21" s="29">
        <f t="shared" si="6"/>
        <v>3111100</v>
      </c>
      <c r="S21" s="40" t="s">
        <v>281</v>
      </c>
      <c r="T21" s="51" t="s">
        <v>277</v>
      </c>
      <c r="U21" s="40" t="s">
        <v>282</v>
      </c>
      <c r="V21" s="51" t="s">
        <v>250</v>
      </c>
      <c r="W21" s="7"/>
      <c r="X21" s="8" t="s">
        <v>102</v>
      </c>
      <c r="Y21" s="8" t="s">
        <v>103</v>
      </c>
      <c r="Z21" s="8" t="s">
        <v>102</v>
      </c>
      <c r="AA21" s="9" t="s">
        <v>107</v>
      </c>
      <c r="AB21" s="83" t="s">
        <v>354</v>
      </c>
    </row>
    <row r="22" spans="1:28" ht="38.25" x14ac:dyDescent="0.2">
      <c r="A22" s="121" t="s">
        <v>414</v>
      </c>
      <c r="B22" s="39" t="s">
        <v>231</v>
      </c>
      <c r="C22" s="40" t="s">
        <v>164</v>
      </c>
      <c r="D22" s="39" t="s">
        <v>136</v>
      </c>
      <c r="E22" s="2" t="s">
        <v>26</v>
      </c>
      <c r="F22" s="3" t="s">
        <v>81</v>
      </c>
      <c r="G22" s="2" t="s">
        <v>100</v>
      </c>
      <c r="H22" s="4">
        <v>2010</v>
      </c>
      <c r="I22" s="5" t="s">
        <v>4</v>
      </c>
      <c r="J22" s="42">
        <v>2091620</v>
      </c>
      <c r="K22" s="6">
        <v>483500</v>
      </c>
      <c r="L22" s="28">
        <f t="shared" si="7"/>
        <v>2286434</v>
      </c>
      <c r="M22" s="28">
        <f t="shared" si="1"/>
        <v>541565</v>
      </c>
      <c r="N22" s="28">
        <f t="shared" si="2"/>
        <v>2365200</v>
      </c>
      <c r="O22" s="28">
        <f t="shared" si="3"/>
        <v>561900</v>
      </c>
      <c r="P22" s="28">
        <f t="shared" si="4"/>
        <v>2460400</v>
      </c>
      <c r="Q22" s="122">
        <v>0</v>
      </c>
      <c r="R22" s="29">
        <f t="shared" si="6"/>
        <v>2460400</v>
      </c>
      <c r="S22" s="40" t="s">
        <v>283</v>
      </c>
      <c r="T22" s="51" t="s">
        <v>274</v>
      </c>
      <c r="U22" s="52" t="s">
        <v>284</v>
      </c>
      <c r="V22" s="51" t="s">
        <v>285</v>
      </c>
      <c r="W22" s="7"/>
      <c r="X22" s="8" t="s">
        <v>102</v>
      </c>
      <c r="Y22" s="8" t="s">
        <v>103</v>
      </c>
      <c r="Z22" s="8" t="s">
        <v>104</v>
      </c>
      <c r="AA22" s="9" t="s">
        <v>110</v>
      </c>
      <c r="AB22" s="83" t="s">
        <v>354</v>
      </c>
    </row>
    <row r="23" spans="1:28" x14ac:dyDescent="0.2">
      <c r="A23" s="1" t="s">
        <v>92</v>
      </c>
      <c r="B23" s="39" t="s">
        <v>165</v>
      </c>
      <c r="C23" s="40" t="s">
        <v>164</v>
      </c>
      <c r="D23" s="39" t="s">
        <v>136</v>
      </c>
      <c r="E23" s="2" t="s">
        <v>26</v>
      </c>
      <c r="F23" s="3" t="s">
        <v>81</v>
      </c>
      <c r="G23" s="2" t="s">
        <v>44</v>
      </c>
      <c r="H23" s="4">
        <v>1968</v>
      </c>
      <c r="I23" s="5" t="s">
        <v>4</v>
      </c>
      <c r="J23" s="42">
        <v>1729435</v>
      </c>
      <c r="K23" s="6">
        <v>435700</v>
      </c>
      <c r="L23" s="28">
        <f t="shared" si="7"/>
        <v>1890515</v>
      </c>
      <c r="M23" s="28">
        <f t="shared" si="1"/>
        <v>488024</v>
      </c>
      <c r="N23" s="28">
        <f t="shared" si="2"/>
        <v>1955600</v>
      </c>
      <c r="O23" s="28">
        <f t="shared" si="3"/>
        <v>506300</v>
      </c>
      <c r="P23" s="28">
        <f t="shared" si="4"/>
        <v>2034300</v>
      </c>
      <c r="Q23" s="28">
        <f t="shared" si="5"/>
        <v>521800</v>
      </c>
      <c r="R23" s="29">
        <f t="shared" si="6"/>
        <v>2556100</v>
      </c>
      <c r="S23" s="40" t="s">
        <v>286</v>
      </c>
      <c r="T23" s="51" t="s">
        <v>274</v>
      </c>
      <c r="U23" s="40" t="s">
        <v>287</v>
      </c>
      <c r="V23" s="51" t="s">
        <v>285</v>
      </c>
      <c r="W23" s="7"/>
      <c r="X23" s="8" t="s">
        <v>102</v>
      </c>
      <c r="Y23" s="8" t="s">
        <v>103</v>
      </c>
      <c r="Z23" s="8" t="s">
        <v>104</v>
      </c>
      <c r="AA23" s="9" t="s">
        <v>110</v>
      </c>
      <c r="AB23" s="83" t="s">
        <v>354</v>
      </c>
    </row>
    <row r="24" spans="1:28" x14ac:dyDescent="0.2">
      <c r="A24" s="1" t="s">
        <v>29</v>
      </c>
      <c r="B24" s="39" t="s">
        <v>166</v>
      </c>
      <c r="C24" s="40" t="s">
        <v>167</v>
      </c>
      <c r="D24" s="39" t="s">
        <v>136</v>
      </c>
      <c r="E24" s="2" t="s">
        <v>5</v>
      </c>
      <c r="F24" s="3" t="s">
        <v>81</v>
      </c>
      <c r="G24" s="2" t="s">
        <v>100</v>
      </c>
      <c r="H24" s="4">
        <v>2013</v>
      </c>
      <c r="I24" s="5" t="s">
        <v>4</v>
      </c>
      <c r="J24" s="42">
        <v>6309714</v>
      </c>
      <c r="K24" s="6">
        <v>1216050</v>
      </c>
      <c r="L24" s="28">
        <f t="shared" si="7"/>
        <v>6897403</v>
      </c>
      <c r="M24" s="28">
        <f t="shared" si="1"/>
        <v>1362088</v>
      </c>
      <c r="N24" s="28">
        <f t="shared" si="2"/>
        <v>7134900</v>
      </c>
      <c r="O24" s="28">
        <f t="shared" si="3"/>
        <v>1413200</v>
      </c>
      <c r="P24" s="28">
        <f t="shared" si="4"/>
        <v>7422100</v>
      </c>
      <c r="Q24" s="28">
        <f t="shared" si="5"/>
        <v>1456600</v>
      </c>
      <c r="R24" s="29">
        <f t="shared" si="6"/>
        <v>8878700</v>
      </c>
      <c r="S24" s="40" t="s">
        <v>288</v>
      </c>
      <c r="T24" s="51" t="s">
        <v>289</v>
      </c>
      <c r="U24" s="40" t="s">
        <v>290</v>
      </c>
      <c r="V24" s="51" t="s">
        <v>250</v>
      </c>
      <c r="W24" s="7"/>
      <c r="X24" s="8" t="s">
        <v>102</v>
      </c>
      <c r="Y24" s="8" t="s">
        <v>103</v>
      </c>
      <c r="Z24" s="8" t="s">
        <v>104</v>
      </c>
      <c r="AA24" s="9" t="s">
        <v>120</v>
      </c>
      <c r="AB24" s="83" t="s">
        <v>354</v>
      </c>
    </row>
    <row r="25" spans="1:28" ht="38.25" x14ac:dyDescent="0.2">
      <c r="A25" s="120" t="s">
        <v>412</v>
      </c>
      <c r="B25" s="39" t="s">
        <v>168</v>
      </c>
      <c r="C25" s="40" t="s">
        <v>169</v>
      </c>
      <c r="D25" s="39" t="s">
        <v>136</v>
      </c>
      <c r="E25" s="2" t="s">
        <v>13</v>
      </c>
      <c r="F25" s="3" t="s">
        <v>89</v>
      </c>
      <c r="G25" s="2" t="s">
        <v>44</v>
      </c>
      <c r="H25" s="4">
        <v>1974</v>
      </c>
      <c r="I25" s="5" t="s">
        <v>4</v>
      </c>
      <c r="J25" s="42">
        <v>0</v>
      </c>
      <c r="K25" s="6">
        <v>1352100</v>
      </c>
      <c r="L25" s="28">
        <f t="shared" si="7"/>
        <v>0</v>
      </c>
      <c r="M25" s="28">
        <f t="shared" si="1"/>
        <v>1514477</v>
      </c>
      <c r="N25" s="28">
        <f t="shared" si="2"/>
        <v>0</v>
      </c>
      <c r="O25" s="28">
        <f t="shared" si="3"/>
        <v>1571300</v>
      </c>
      <c r="P25" s="28">
        <f t="shared" si="4"/>
        <v>0</v>
      </c>
      <c r="Q25" s="122">
        <v>0</v>
      </c>
      <c r="R25" s="29">
        <f t="shared" si="6"/>
        <v>0</v>
      </c>
      <c r="S25" s="48"/>
      <c r="T25" s="49"/>
      <c r="U25" s="48" t="s">
        <v>291</v>
      </c>
      <c r="V25" s="49">
        <v>43014</v>
      </c>
      <c r="W25" s="7" t="s">
        <v>94</v>
      </c>
      <c r="X25" s="8" t="s">
        <v>102</v>
      </c>
      <c r="Y25" s="8" t="s">
        <v>103</v>
      </c>
      <c r="Z25" s="8" t="s">
        <v>104</v>
      </c>
      <c r="AA25" s="9" t="s">
        <v>109</v>
      </c>
      <c r="AB25" s="83" t="s">
        <v>354</v>
      </c>
    </row>
    <row r="26" spans="1:28" s="56" customFormat="1" x14ac:dyDescent="0.2">
      <c r="A26" s="1" t="s">
        <v>6</v>
      </c>
      <c r="B26" s="5" t="s">
        <v>170</v>
      </c>
      <c r="C26" s="5" t="s">
        <v>171</v>
      </c>
      <c r="D26" s="5" t="s">
        <v>136</v>
      </c>
      <c r="E26" s="2" t="s">
        <v>5</v>
      </c>
      <c r="F26" s="3"/>
      <c r="G26" s="2" t="s">
        <v>2</v>
      </c>
      <c r="H26" s="5"/>
      <c r="I26" s="5"/>
      <c r="J26" s="86"/>
      <c r="K26" s="86"/>
      <c r="L26" s="89">
        <v>5616342</v>
      </c>
      <c r="M26" s="89">
        <v>1056300</v>
      </c>
      <c r="N26" s="54">
        <f t="shared" si="2"/>
        <v>5809700</v>
      </c>
      <c r="O26" s="54">
        <f t="shared" si="3"/>
        <v>1096000</v>
      </c>
      <c r="P26" s="28">
        <f t="shared" si="4"/>
        <v>6043500</v>
      </c>
      <c r="Q26" s="28">
        <f t="shared" si="5"/>
        <v>1129600</v>
      </c>
      <c r="R26" s="29">
        <f t="shared" si="6"/>
        <v>7173100</v>
      </c>
      <c r="S26" s="86"/>
      <c r="T26" s="86"/>
      <c r="U26" s="86"/>
      <c r="V26" s="86"/>
      <c r="W26" s="86" t="s">
        <v>399</v>
      </c>
      <c r="X26" s="87"/>
      <c r="Y26" s="87"/>
      <c r="Z26" s="87"/>
      <c r="AA26" s="88"/>
      <c r="AB26" s="86"/>
    </row>
    <row r="27" spans="1:28" s="95" customFormat="1" ht="25.5" x14ac:dyDescent="0.25">
      <c r="A27" s="114" t="s">
        <v>403</v>
      </c>
      <c r="B27" s="110" t="s">
        <v>172</v>
      </c>
      <c r="C27" s="111" t="s">
        <v>173</v>
      </c>
      <c r="D27" s="110" t="s">
        <v>136</v>
      </c>
      <c r="E27" s="115" t="s">
        <v>75</v>
      </c>
      <c r="F27" s="116" t="s">
        <v>81</v>
      </c>
      <c r="G27" s="115" t="s">
        <v>44</v>
      </c>
      <c r="H27" s="112"/>
      <c r="I27" s="112"/>
      <c r="J27" s="90"/>
      <c r="K27" s="90"/>
      <c r="L27" s="90"/>
      <c r="M27" s="90"/>
      <c r="N27" s="92">
        <v>11380278</v>
      </c>
      <c r="O27" s="90"/>
      <c r="P27" s="106">
        <f>ROUND(N27/133.4*134.4,-2)</f>
        <v>11465600</v>
      </c>
      <c r="Q27" s="106">
        <f t="shared" si="5"/>
        <v>0</v>
      </c>
      <c r="R27" s="107">
        <f t="shared" si="6"/>
        <v>11465600</v>
      </c>
      <c r="S27" s="90"/>
      <c r="T27" s="90"/>
      <c r="U27" s="90"/>
      <c r="V27" s="90"/>
      <c r="W27" s="90" t="s">
        <v>404</v>
      </c>
      <c r="X27" s="93"/>
      <c r="Y27" s="93"/>
      <c r="Z27" s="93"/>
      <c r="AA27" s="91"/>
      <c r="AB27" s="96" t="s">
        <v>354</v>
      </c>
    </row>
    <row r="28" spans="1:28" x14ac:dyDescent="0.2">
      <c r="A28" s="1" t="s">
        <v>35</v>
      </c>
      <c r="B28" s="39" t="s">
        <v>174</v>
      </c>
      <c r="C28" s="40" t="s">
        <v>175</v>
      </c>
      <c r="D28" s="39" t="s">
        <v>136</v>
      </c>
      <c r="E28" s="2" t="s">
        <v>17</v>
      </c>
      <c r="F28" s="3" t="s">
        <v>88</v>
      </c>
      <c r="G28" s="2" t="s">
        <v>100</v>
      </c>
      <c r="H28" s="4" t="s">
        <v>36</v>
      </c>
      <c r="I28" s="5" t="s">
        <v>4</v>
      </c>
      <c r="J28" s="42">
        <v>6637041</v>
      </c>
      <c r="K28" s="6">
        <v>828850</v>
      </c>
      <c r="L28" s="28"/>
      <c r="M28" s="28">
        <f t="shared" ref="M28" si="8">ROUND(K28/129.9*145.5,0)</f>
        <v>928389</v>
      </c>
      <c r="N28" s="28">
        <f t="shared" ref="N28" si="9">ROUND(L28/124.9*129.2,-2)</f>
        <v>0</v>
      </c>
      <c r="O28" s="28">
        <f t="shared" ref="O28" si="10">ROUND(M28/122.5*127.1,-2)</f>
        <v>963300</v>
      </c>
      <c r="P28" s="28">
        <f t="shared" si="4"/>
        <v>0</v>
      </c>
      <c r="Q28" s="28">
        <f t="shared" si="5"/>
        <v>992900</v>
      </c>
      <c r="R28" s="29">
        <f t="shared" si="6"/>
        <v>992900</v>
      </c>
      <c r="S28" s="40"/>
      <c r="T28" s="51"/>
      <c r="U28" s="58" t="s">
        <v>292</v>
      </c>
      <c r="V28" s="59" t="s">
        <v>406</v>
      </c>
      <c r="W28" s="86" t="s">
        <v>405</v>
      </c>
      <c r="X28" s="8"/>
      <c r="Y28" s="8"/>
      <c r="Z28" s="8"/>
      <c r="AA28" s="9"/>
      <c r="AB28" s="83"/>
    </row>
    <row r="29" spans="1:28" x14ac:dyDescent="0.2">
      <c r="A29" s="39" t="s">
        <v>178</v>
      </c>
      <c r="B29" s="39" t="s">
        <v>176</v>
      </c>
      <c r="C29" s="40" t="s">
        <v>177</v>
      </c>
      <c r="D29" s="39" t="s">
        <v>136</v>
      </c>
      <c r="E29" s="2" t="s">
        <v>14</v>
      </c>
      <c r="F29" s="3" t="s">
        <v>78</v>
      </c>
      <c r="G29" s="2" t="s">
        <v>100</v>
      </c>
      <c r="H29" s="4">
        <v>2008</v>
      </c>
      <c r="I29" s="5" t="s">
        <v>4</v>
      </c>
      <c r="J29" s="44">
        <v>0</v>
      </c>
      <c r="K29" s="6">
        <v>1089000</v>
      </c>
      <c r="L29" s="28">
        <f>ROUND(J29/158.9*173.7,0)</f>
        <v>0</v>
      </c>
      <c r="M29" s="28">
        <f t="shared" si="1"/>
        <v>1219781</v>
      </c>
      <c r="N29" s="28">
        <f t="shared" si="2"/>
        <v>0</v>
      </c>
      <c r="O29" s="28">
        <f t="shared" si="3"/>
        <v>1265600</v>
      </c>
      <c r="P29" s="28">
        <f t="shared" si="4"/>
        <v>0</v>
      </c>
      <c r="Q29" s="28">
        <f t="shared" si="5"/>
        <v>1304400</v>
      </c>
      <c r="R29" s="29">
        <f t="shared" si="6"/>
        <v>1304400</v>
      </c>
      <c r="S29" s="40" t="s">
        <v>293</v>
      </c>
      <c r="T29" s="51" t="s">
        <v>293</v>
      </c>
      <c r="U29" s="40" t="s">
        <v>294</v>
      </c>
      <c r="V29" s="51" t="s">
        <v>295</v>
      </c>
      <c r="W29" s="7" t="s">
        <v>64</v>
      </c>
      <c r="X29" s="8" t="s">
        <v>102</v>
      </c>
      <c r="Y29" s="8" t="s">
        <v>103</v>
      </c>
      <c r="Z29" s="8" t="s">
        <v>104</v>
      </c>
      <c r="AA29" s="9" t="s">
        <v>109</v>
      </c>
      <c r="AB29" s="83" t="s">
        <v>354</v>
      </c>
    </row>
    <row r="30" spans="1:28" x14ac:dyDescent="0.2">
      <c r="A30" s="1" t="s">
        <v>33</v>
      </c>
      <c r="B30" s="39" t="s">
        <v>232</v>
      </c>
      <c r="C30" s="40" t="s">
        <v>179</v>
      </c>
      <c r="D30" s="39" t="s">
        <v>136</v>
      </c>
      <c r="E30" s="2" t="s">
        <v>13</v>
      </c>
      <c r="F30" s="3" t="s">
        <v>81</v>
      </c>
      <c r="G30" s="2" t="s">
        <v>100</v>
      </c>
      <c r="H30" s="4" t="s">
        <v>34</v>
      </c>
      <c r="I30" s="5" t="s">
        <v>4</v>
      </c>
      <c r="J30" s="42">
        <v>4488882</v>
      </c>
      <c r="K30" s="6">
        <v>998300</v>
      </c>
      <c r="L30" s="28">
        <f>ROUND(J30/158.9*173.7,0)</f>
        <v>4906978</v>
      </c>
      <c r="M30" s="28">
        <f t="shared" si="1"/>
        <v>1118188</v>
      </c>
      <c r="N30" s="28">
        <f t="shared" si="2"/>
        <v>5075900</v>
      </c>
      <c r="O30" s="28">
        <f t="shared" si="3"/>
        <v>1160200</v>
      </c>
      <c r="P30" s="28">
        <f t="shared" si="4"/>
        <v>5280200</v>
      </c>
      <c r="Q30" s="28">
        <f t="shared" si="5"/>
        <v>1195800</v>
      </c>
      <c r="R30" s="29">
        <f t="shared" si="6"/>
        <v>6476000</v>
      </c>
      <c r="S30" s="40" t="s">
        <v>296</v>
      </c>
      <c r="T30" s="51" t="s">
        <v>274</v>
      </c>
      <c r="U30" s="48" t="s">
        <v>297</v>
      </c>
      <c r="V30" s="49">
        <v>42828</v>
      </c>
      <c r="W30" s="7"/>
      <c r="X30" s="8" t="s">
        <v>102</v>
      </c>
      <c r="Y30" s="8" t="s">
        <v>103</v>
      </c>
      <c r="Z30" s="8" t="s">
        <v>104</v>
      </c>
      <c r="AA30" s="9" t="s">
        <v>121</v>
      </c>
      <c r="AB30" s="83" t="s">
        <v>354</v>
      </c>
    </row>
    <row r="31" spans="1:28" x14ac:dyDescent="0.2">
      <c r="A31" s="1" t="s">
        <v>389</v>
      </c>
      <c r="B31" s="39" t="s">
        <v>233</v>
      </c>
      <c r="C31" s="40" t="s">
        <v>182</v>
      </c>
      <c r="D31" s="39" t="s">
        <v>136</v>
      </c>
      <c r="E31" s="2" t="s">
        <v>37</v>
      </c>
      <c r="F31" s="3" t="s">
        <v>81</v>
      </c>
      <c r="G31" s="2" t="s">
        <v>100</v>
      </c>
      <c r="H31" s="4" t="s">
        <v>38</v>
      </c>
      <c r="I31" s="5" t="s">
        <v>4</v>
      </c>
      <c r="J31" s="42">
        <v>2759448</v>
      </c>
      <c r="K31" s="6">
        <v>574750</v>
      </c>
      <c r="L31" s="28">
        <f>ROUND(J31/158.9*173.7,0)</f>
        <v>3016464</v>
      </c>
      <c r="M31" s="28">
        <f t="shared" si="1"/>
        <v>643773</v>
      </c>
      <c r="N31" s="28">
        <f t="shared" si="2"/>
        <v>3120300</v>
      </c>
      <c r="O31" s="28">
        <f t="shared" si="3"/>
        <v>667900</v>
      </c>
      <c r="P31" s="28">
        <f t="shared" si="4"/>
        <v>3245900</v>
      </c>
      <c r="Q31" s="28">
        <f t="shared" si="5"/>
        <v>688400</v>
      </c>
      <c r="R31" s="29">
        <f t="shared" si="6"/>
        <v>3934300</v>
      </c>
      <c r="S31" s="40" t="s">
        <v>299</v>
      </c>
      <c r="T31" s="51" t="s">
        <v>274</v>
      </c>
      <c r="U31" s="40" t="s">
        <v>300</v>
      </c>
      <c r="V31" s="50" t="s">
        <v>244</v>
      </c>
      <c r="W31" s="7"/>
      <c r="X31" s="8" t="s">
        <v>102</v>
      </c>
      <c r="Y31" s="8" t="s">
        <v>103</v>
      </c>
      <c r="Z31" s="8" t="s">
        <v>104</v>
      </c>
      <c r="AA31" s="9" t="s">
        <v>111</v>
      </c>
      <c r="AB31" s="83" t="s">
        <v>354</v>
      </c>
    </row>
    <row r="32" spans="1:28" x14ac:dyDescent="0.2">
      <c r="A32" s="39" t="s">
        <v>181</v>
      </c>
      <c r="B32" s="39" t="s">
        <v>237</v>
      </c>
      <c r="C32" s="40" t="s">
        <v>180</v>
      </c>
      <c r="D32" s="39" t="s">
        <v>136</v>
      </c>
      <c r="E32" s="2" t="s">
        <v>14</v>
      </c>
      <c r="F32" s="3" t="s">
        <v>78</v>
      </c>
      <c r="G32" s="2" t="s">
        <v>44</v>
      </c>
      <c r="H32" s="4">
        <v>2008</v>
      </c>
      <c r="I32" s="5" t="s">
        <v>4</v>
      </c>
      <c r="J32" s="44"/>
      <c r="K32" s="6">
        <v>635250</v>
      </c>
      <c r="L32" s="28">
        <f>ROUND(J32/158.9*173.7,0)</f>
        <v>0</v>
      </c>
      <c r="M32" s="28">
        <f t="shared" si="1"/>
        <v>711539</v>
      </c>
      <c r="N32" s="28">
        <f t="shared" si="2"/>
        <v>0</v>
      </c>
      <c r="O32" s="28">
        <f t="shared" si="3"/>
        <v>738300</v>
      </c>
      <c r="P32" s="28">
        <f t="shared" si="4"/>
        <v>0</v>
      </c>
      <c r="Q32" s="28">
        <f t="shared" si="5"/>
        <v>761000</v>
      </c>
      <c r="R32" s="29">
        <f t="shared" si="6"/>
        <v>761000</v>
      </c>
      <c r="S32" s="40" t="s">
        <v>293</v>
      </c>
      <c r="T32" s="51"/>
      <c r="U32" s="40" t="s">
        <v>298</v>
      </c>
      <c r="V32" s="51" t="s">
        <v>295</v>
      </c>
      <c r="W32" s="7" t="s">
        <v>64</v>
      </c>
      <c r="X32" s="8" t="s">
        <v>102</v>
      </c>
      <c r="Y32" s="8" t="s">
        <v>103</v>
      </c>
      <c r="Z32" s="8" t="s">
        <v>104</v>
      </c>
      <c r="AA32" s="9" t="s">
        <v>109</v>
      </c>
      <c r="AB32" s="83" t="s">
        <v>354</v>
      </c>
    </row>
    <row r="33" spans="1:28" x14ac:dyDescent="0.2">
      <c r="A33" s="17" t="s">
        <v>70</v>
      </c>
      <c r="B33" s="39" t="s">
        <v>183</v>
      </c>
      <c r="C33" s="40" t="s">
        <v>184</v>
      </c>
      <c r="D33" s="39" t="s">
        <v>136</v>
      </c>
      <c r="E33" s="5" t="s">
        <v>5</v>
      </c>
      <c r="F33" s="16" t="s">
        <v>81</v>
      </c>
      <c r="G33" s="5" t="s">
        <v>69</v>
      </c>
      <c r="H33" s="5"/>
      <c r="I33" s="5"/>
      <c r="J33" s="43">
        <v>3700327</v>
      </c>
      <c r="K33" s="11">
        <v>967000</v>
      </c>
      <c r="L33" s="6">
        <f>ROUND(J33/158.9*173.7,0)</f>
        <v>4044977</v>
      </c>
      <c r="M33" s="6">
        <f t="shared" si="1"/>
        <v>1083129</v>
      </c>
      <c r="N33" s="28">
        <f t="shared" si="2"/>
        <v>4184200</v>
      </c>
      <c r="O33" s="28">
        <f t="shared" si="3"/>
        <v>1123800</v>
      </c>
      <c r="P33" s="28">
        <f t="shared" si="4"/>
        <v>4352600</v>
      </c>
      <c r="Q33" s="28">
        <f t="shared" si="5"/>
        <v>1158300</v>
      </c>
      <c r="R33" s="29">
        <f t="shared" si="6"/>
        <v>5510900</v>
      </c>
      <c r="S33" s="40" t="s">
        <v>301</v>
      </c>
      <c r="T33" s="51" t="s">
        <v>302</v>
      </c>
      <c r="U33" s="40" t="s">
        <v>303</v>
      </c>
      <c r="V33" s="51" t="s">
        <v>285</v>
      </c>
      <c r="W33" s="7"/>
      <c r="X33" s="8" t="s">
        <v>102</v>
      </c>
      <c r="Y33" s="8" t="s">
        <v>103</v>
      </c>
      <c r="Z33" s="8" t="s">
        <v>104</v>
      </c>
      <c r="AA33" s="9" t="s">
        <v>108</v>
      </c>
      <c r="AB33" s="83" t="s">
        <v>354</v>
      </c>
    </row>
    <row r="34" spans="1:28" s="19" customFormat="1" x14ac:dyDescent="0.2">
      <c r="A34" s="1" t="s">
        <v>42</v>
      </c>
      <c r="B34" s="39" t="s">
        <v>185</v>
      </c>
      <c r="C34" s="40" t="s">
        <v>186</v>
      </c>
      <c r="D34" s="39" t="s">
        <v>136</v>
      </c>
      <c r="E34" s="1" t="s">
        <v>17</v>
      </c>
      <c r="F34" s="40" t="s">
        <v>76</v>
      </c>
      <c r="G34" s="1" t="s">
        <v>44</v>
      </c>
      <c r="H34" s="51" t="s">
        <v>45</v>
      </c>
      <c r="I34" s="17" t="s">
        <v>4</v>
      </c>
      <c r="J34" s="44"/>
      <c r="K34" s="6"/>
      <c r="L34" s="6">
        <v>0</v>
      </c>
      <c r="M34" s="6">
        <v>417436</v>
      </c>
      <c r="N34" s="28">
        <f t="shared" si="2"/>
        <v>0</v>
      </c>
      <c r="O34" s="28">
        <v>459800</v>
      </c>
      <c r="P34" s="28">
        <f t="shared" si="4"/>
        <v>0</v>
      </c>
      <c r="Q34" s="28">
        <f t="shared" si="5"/>
        <v>473900</v>
      </c>
      <c r="R34" s="29">
        <f t="shared" si="6"/>
        <v>473900</v>
      </c>
      <c r="S34" s="40"/>
      <c r="T34" s="51"/>
      <c r="U34" s="51" t="s">
        <v>382</v>
      </c>
      <c r="V34" s="51" t="s">
        <v>383</v>
      </c>
      <c r="W34" s="80" t="s">
        <v>66</v>
      </c>
      <c r="X34" s="81" t="s">
        <v>102</v>
      </c>
      <c r="Y34" s="81" t="s">
        <v>103</v>
      </c>
      <c r="Z34" s="81" t="s">
        <v>104</v>
      </c>
      <c r="AA34" s="82" t="s">
        <v>109</v>
      </c>
      <c r="AB34" s="80" t="s">
        <v>354</v>
      </c>
    </row>
    <row r="35" spans="1:28" x14ac:dyDescent="0.2">
      <c r="A35" s="1" t="s">
        <v>27</v>
      </c>
      <c r="B35" s="39" t="s">
        <v>187</v>
      </c>
      <c r="C35" s="40" t="s">
        <v>188</v>
      </c>
      <c r="D35" s="39" t="s">
        <v>136</v>
      </c>
      <c r="E35" s="2" t="s">
        <v>28</v>
      </c>
      <c r="F35" s="3" t="s">
        <v>81</v>
      </c>
      <c r="G35" s="2" t="s">
        <v>100</v>
      </c>
      <c r="H35" s="4">
        <v>2014</v>
      </c>
      <c r="I35" s="5" t="s">
        <v>4</v>
      </c>
      <c r="J35" s="42">
        <v>5115538</v>
      </c>
      <c r="K35" s="6">
        <v>1258400</v>
      </c>
      <c r="L35" s="28">
        <f>ROUND(J35/158.9*173.7,0)</f>
        <v>5592001</v>
      </c>
      <c r="M35" s="28">
        <f>ROUND(K35/129.9*145.5,0)</f>
        <v>1409524</v>
      </c>
      <c r="N35" s="28">
        <f t="shared" si="2"/>
        <v>5784500</v>
      </c>
      <c r="O35" s="28">
        <f>ROUND(M35/122.5*127.1,-2)</f>
        <v>1462500</v>
      </c>
      <c r="P35" s="28">
        <f t="shared" si="4"/>
        <v>6017300</v>
      </c>
      <c r="Q35" s="28">
        <f t="shared" si="5"/>
        <v>1507400</v>
      </c>
      <c r="R35" s="29">
        <f t="shared" si="6"/>
        <v>7524700</v>
      </c>
      <c r="S35" s="40" t="s">
        <v>304</v>
      </c>
      <c r="T35" s="51" t="s">
        <v>305</v>
      </c>
      <c r="U35" s="40" t="s">
        <v>306</v>
      </c>
      <c r="V35" s="50" t="s">
        <v>244</v>
      </c>
      <c r="W35" s="7"/>
      <c r="X35" s="8" t="s">
        <v>102</v>
      </c>
      <c r="Y35" s="8" t="s">
        <v>103</v>
      </c>
      <c r="Z35" s="8" t="s">
        <v>104</v>
      </c>
      <c r="AA35" s="9" t="s">
        <v>119</v>
      </c>
      <c r="AB35" s="83" t="s">
        <v>354</v>
      </c>
    </row>
    <row r="36" spans="1:28" x14ac:dyDescent="0.2">
      <c r="A36" s="1" t="s">
        <v>367</v>
      </c>
      <c r="B36" s="39" t="s">
        <v>394</v>
      </c>
      <c r="C36" s="40" t="s">
        <v>189</v>
      </c>
      <c r="D36" s="39" t="s">
        <v>136</v>
      </c>
      <c r="E36" s="2" t="s">
        <v>16</v>
      </c>
      <c r="F36" s="3" t="s">
        <v>81</v>
      </c>
      <c r="G36" s="2" t="s">
        <v>100</v>
      </c>
      <c r="H36" s="4">
        <v>2010</v>
      </c>
      <c r="I36" s="5" t="s">
        <v>4</v>
      </c>
      <c r="J36" s="42">
        <v>2565882</v>
      </c>
      <c r="K36" s="6">
        <v>0</v>
      </c>
      <c r="L36" s="6">
        <f>ROUND(J36/158.9*173.7,0)</f>
        <v>2804869</v>
      </c>
      <c r="M36" s="6">
        <f>ROUND(K36/129.9*145.5,0)</f>
        <v>0</v>
      </c>
      <c r="N36" s="28">
        <f>ROUND(L36/124.9*129.2,-2)</f>
        <v>2901400</v>
      </c>
      <c r="O36" s="28">
        <v>957100</v>
      </c>
      <c r="P36" s="28">
        <f t="shared" si="4"/>
        <v>3018200</v>
      </c>
      <c r="Q36" s="28">
        <f t="shared" si="5"/>
        <v>986500</v>
      </c>
      <c r="R36" s="29">
        <f t="shared" si="6"/>
        <v>4004700</v>
      </c>
      <c r="S36" s="40" t="s">
        <v>307</v>
      </c>
      <c r="T36" s="51" t="s">
        <v>265</v>
      </c>
      <c r="V36" s="7"/>
      <c r="W36" s="86" t="s">
        <v>397</v>
      </c>
      <c r="X36" s="8" t="s">
        <v>102</v>
      </c>
      <c r="Y36" s="8" t="s">
        <v>103</v>
      </c>
      <c r="Z36" s="8" t="s">
        <v>104</v>
      </c>
      <c r="AA36" s="9" t="s">
        <v>112</v>
      </c>
      <c r="AB36" s="83" t="s">
        <v>358</v>
      </c>
    </row>
    <row r="37" spans="1:28" s="56" customFormat="1" x14ac:dyDescent="0.2">
      <c r="A37" s="1" t="s">
        <v>367</v>
      </c>
      <c r="B37" s="39" t="s">
        <v>395</v>
      </c>
      <c r="C37" s="40" t="s">
        <v>189</v>
      </c>
      <c r="D37" s="39" t="s">
        <v>136</v>
      </c>
      <c r="E37" s="2" t="s">
        <v>16</v>
      </c>
      <c r="F37" s="3" t="s">
        <v>81</v>
      </c>
      <c r="G37" s="2" t="s">
        <v>100</v>
      </c>
      <c r="H37" s="4">
        <v>2010</v>
      </c>
      <c r="I37" s="5" t="s">
        <v>4</v>
      </c>
      <c r="J37" s="89">
        <v>933630</v>
      </c>
      <c r="K37" s="89">
        <v>138200</v>
      </c>
      <c r="L37" s="6">
        <f>ROUND(J37/158.9*173.7,0)</f>
        <v>1020589</v>
      </c>
      <c r="M37" s="6">
        <f>ROUND(K37/129.9*145.5,0)</f>
        <v>154797</v>
      </c>
      <c r="N37" s="6">
        <f t="shared" ref="N37" si="11">ROUND(L37/124.9*129.2,-2)</f>
        <v>1055700</v>
      </c>
      <c r="O37" s="6">
        <f t="shared" ref="O37:O41" si="12">ROUND(M37/122.5*127.1,-2)</f>
        <v>160600</v>
      </c>
      <c r="P37" s="28">
        <f t="shared" si="4"/>
        <v>1098200</v>
      </c>
      <c r="Q37" s="28">
        <f t="shared" si="5"/>
        <v>165500</v>
      </c>
      <c r="R37" s="29">
        <f t="shared" si="6"/>
        <v>1263700</v>
      </c>
      <c r="S37" s="86"/>
      <c r="T37" s="86"/>
      <c r="U37" s="58" t="s">
        <v>369</v>
      </c>
      <c r="V37" s="59" t="s">
        <v>368</v>
      </c>
      <c r="W37" s="86" t="s">
        <v>398</v>
      </c>
      <c r="X37" s="87"/>
      <c r="Y37" s="87"/>
      <c r="Z37" s="87"/>
      <c r="AA37" s="88"/>
      <c r="AB37" s="86"/>
    </row>
    <row r="38" spans="1:28" x14ac:dyDescent="0.2">
      <c r="A38" s="17" t="s">
        <v>386</v>
      </c>
      <c r="B38" s="17" t="s">
        <v>238</v>
      </c>
      <c r="C38" s="40" t="s">
        <v>190</v>
      </c>
      <c r="D38" s="39" t="s">
        <v>136</v>
      </c>
      <c r="E38" s="2"/>
      <c r="F38" s="3" t="s">
        <v>81</v>
      </c>
      <c r="G38" s="2"/>
      <c r="H38" s="4"/>
      <c r="I38" s="5"/>
      <c r="J38" s="42"/>
      <c r="K38" s="6"/>
      <c r="L38" s="30"/>
      <c r="M38" s="28">
        <v>424715</v>
      </c>
      <c r="N38" s="28">
        <f>ROUND(L38/124.9*129.2,-2)</f>
        <v>0</v>
      </c>
      <c r="O38" s="28">
        <f t="shared" si="12"/>
        <v>440700</v>
      </c>
      <c r="P38" s="28">
        <f t="shared" si="4"/>
        <v>0</v>
      </c>
      <c r="Q38" s="28">
        <f t="shared" si="5"/>
        <v>454200</v>
      </c>
      <c r="R38" s="29">
        <f t="shared" si="6"/>
        <v>454200</v>
      </c>
      <c r="S38" s="40"/>
      <c r="T38" s="51"/>
      <c r="U38" s="40"/>
      <c r="V38" s="51"/>
      <c r="W38" s="7"/>
      <c r="X38" s="8"/>
      <c r="Y38" s="8"/>
      <c r="Z38" s="8"/>
      <c r="AA38" s="9"/>
      <c r="AB38" s="83"/>
    </row>
    <row r="39" spans="1:28" x14ac:dyDescent="0.2">
      <c r="A39" s="39" t="s">
        <v>193</v>
      </c>
      <c r="B39" s="39" t="s">
        <v>191</v>
      </c>
      <c r="C39" s="40" t="s">
        <v>192</v>
      </c>
      <c r="D39" s="39" t="s">
        <v>136</v>
      </c>
      <c r="E39" s="2" t="s">
        <v>13</v>
      </c>
      <c r="F39" s="3" t="s">
        <v>81</v>
      </c>
      <c r="G39" s="2" t="s">
        <v>100</v>
      </c>
      <c r="H39" s="4" t="s">
        <v>40</v>
      </c>
      <c r="I39" s="5" t="s">
        <v>4</v>
      </c>
      <c r="J39" s="45">
        <v>4873150</v>
      </c>
      <c r="K39" s="6">
        <v>848210</v>
      </c>
      <c r="L39" s="28">
        <f>ROUND(J39/158.9*173.7,0)</f>
        <v>5327037</v>
      </c>
      <c r="M39" s="28">
        <f>ROUND(K39/129.9*145.5,0)</f>
        <v>950074</v>
      </c>
      <c r="N39" s="28">
        <f>ROUND(L39/124.9*129.2,-2)</f>
        <v>5510400</v>
      </c>
      <c r="O39" s="28">
        <f t="shared" si="12"/>
        <v>985800</v>
      </c>
      <c r="P39" s="28">
        <f t="shared" si="4"/>
        <v>5732200</v>
      </c>
      <c r="Q39" s="28">
        <f t="shared" si="5"/>
        <v>1016000</v>
      </c>
      <c r="R39" s="29">
        <f t="shared" si="6"/>
        <v>6748200</v>
      </c>
      <c r="S39" s="40" t="s">
        <v>308</v>
      </c>
      <c r="T39" s="51" t="s">
        <v>309</v>
      </c>
      <c r="U39" s="40" t="s">
        <v>310</v>
      </c>
      <c r="V39" s="51" t="s">
        <v>250</v>
      </c>
      <c r="W39" s="7"/>
      <c r="X39" s="8" t="s">
        <v>102</v>
      </c>
      <c r="Y39" s="8" t="s">
        <v>103</v>
      </c>
      <c r="Z39" s="8" t="s">
        <v>104</v>
      </c>
      <c r="AA39" s="9" t="s">
        <v>115</v>
      </c>
      <c r="AB39" s="83" t="s">
        <v>354</v>
      </c>
    </row>
    <row r="40" spans="1:28" x14ac:dyDescent="0.2">
      <c r="A40" s="1" t="s">
        <v>384</v>
      </c>
      <c r="B40" s="1" t="s">
        <v>385</v>
      </c>
      <c r="C40" s="40" t="s">
        <v>226</v>
      </c>
      <c r="D40" s="39" t="s">
        <v>136</v>
      </c>
      <c r="E40" s="2" t="s">
        <v>10</v>
      </c>
      <c r="F40" s="3" t="s">
        <v>88</v>
      </c>
      <c r="G40" s="2" t="s">
        <v>100</v>
      </c>
      <c r="H40" s="4" t="s">
        <v>39</v>
      </c>
      <c r="I40" s="5" t="s">
        <v>4</v>
      </c>
      <c r="J40" s="45">
        <v>4907607</v>
      </c>
      <c r="K40" s="6">
        <v>656200</v>
      </c>
      <c r="L40" s="28">
        <f>ROUND(J40/158.9*173.7,0)</f>
        <v>5364703</v>
      </c>
      <c r="M40" s="28">
        <f>ROUND(K40/129.9*145.5,0)</f>
        <v>735005</v>
      </c>
      <c r="N40" s="28">
        <v>0</v>
      </c>
      <c r="O40" s="28">
        <f t="shared" si="12"/>
        <v>762600</v>
      </c>
      <c r="P40" s="28">
        <f t="shared" si="4"/>
        <v>0</v>
      </c>
      <c r="Q40" s="28">
        <f t="shared" si="5"/>
        <v>786000</v>
      </c>
      <c r="R40" s="29">
        <f t="shared" si="6"/>
        <v>786000</v>
      </c>
      <c r="S40" s="40"/>
      <c r="T40" s="51"/>
      <c r="U40" s="40" t="s">
        <v>312</v>
      </c>
      <c r="V40" s="51" t="s">
        <v>311</v>
      </c>
      <c r="W40" s="7"/>
      <c r="X40" s="8" t="s">
        <v>102</v>
      </c>
      <c r="Y40" s="8" t="s">
        <v>103</v>
      </c>
      <c r="Z40" s="8" t="s">
        <v>104</v>
      </c>
      <c r="AA40" s="9" t="s">
        <v>109</v>
      </c>
      <c r="AB40" s="83" t="s">
        <v>354</v>
      </c>
    </row>
    <row r="41" spans="1:28" x14ac:dyDescent="0.2">
      <c r="A41" s="1" t="s">
        <v>51</v>
      </c>
      <c r="B41" s="39" t="s">
        <v>194</v>
      </c>
      <c r="C41" s="40" t="s">
        <v>195</v>
      </c>
      <c r="D41" s="39" t="s">
        <v>136</v>
      </c>
      <c r="E41" s="2" t="s">
        <v>28</v>
      </c>
      <c r="F41" s="3" t="s">
        <v>81</v>
      </c>
      <c r="G41" s="2" t="s">
        <v>44</v>
      </c>
      <c r="H41" s="4" t="s">
        <v>52</v>
      </c>
      <c r="I41" s="5" t="s">
        <v>4</v>
      </c>
      <c r="J41" s="45">
        <v>3730325</v>
      </c>
      <c r="K41" s="6">
        <v>824010</v>
      </c>
      <c r="L41" s="28">
        <f>ROUND(J41/158.9*173.7,0)</f>
        <v>4077769</v>
      </c>
      <c r="M41" s="28">
        <f>ROUND(K41/129.9*145.5,0)</f>
        <v>922967</v>
      </c>
      <c r="N41" s="28">
        <f>ROUND(L41/124.9*129.2,-2)</f>
        <v>4218200</v>
      </c>
      <c r="O41" s="28">
        <f t="shared" si="12"/>
        <v>957600</v>
      </c>
      <c r="P41" s="28">
        <f t="shared" si="4"/>
        <v>4388000</v>
      </c>
      <c r="Q41" s="28">
        <f t="shared" si="5"/>
        <v>987000</v>
      </c>
      <c r="R41" s="29">
        <f t="shared" si="6"/>
        <v>5375000</v>
      </c>
      <c r="S41" s="40" t="s">
        <v>313</v>
      </c>
      <c r="T41" s="51" t="s">
        <v>314</v>
      </c>
      <c r="U41" s="40" t="s">
        <v>315</v>
      </c>
      <c r="V41" s="50" t="s">
        <v>278</v>
      </c>
      <c r="W41" s="7"/>
      <c r="X41" s="8" t="s">
        <v>102</v>
      </c>
      <c r="Y41" s="8" t="s">
        <v>102</v>
      </c>
      <c r="Z41" s="8" t="s">
        <v>104</v>
      </c>
      <c r="AA41" s="9" t="s">
        <v>117</v>
      </c>
      <c r="AB41" s="83" t="s">
        <v>354</v>
      </c>
    </row>
    <row r="42" spans="1:28" x14ac:dyDescent="0.2">
      <c r="A42" s="76" t="s">
        <v>376</v>
      </c>
      <c r="B42" s="76" t="s">
        <v>377</v>
      </c>
      <c r="C42" s="77" t="s">
        <v>195</v>
      </c>
      <c r="D42" s="76" t="s">
        <v>136</v>
      </c>
      <c r="E42" s="5"/>
      <c r="F42" s="9"/>
      <c r="G42" s="7"/>
      <c r="H42" s="7"/>
      <c r="I42" s="7"/>
      <c r="J42" s="7"/>
      <c r="K42" s="7"/>
      <c r="L42" s="30"/>
      <c r="M42" s="30"/>
      <c r="N42" s="78">
        <v>1061280</v>
      </c>
      <c r="O42" s="78">
        <v>0</v>
      </c>
      <c r="P42" s="28">
        <f t="shared" si="4"/>
        <v>1104000</v>
      </c>
      <c r="Q42" s="28">
        <f t="shared" si="5"/>
        <v>0</v>
      </c>
      <c r="R42" s="29">
        <f t="shared" si="6"/>
        <v>1104000</v>
      </c>
      <c r="S42" s="7" t="s">
        <v>381</v>
      </c>
      <c r="T42" s="7" t="s">
        <v>314</v>
      </c>
      <c r="U42" s="7" t="s">
        <v>293</v>
      </c>
      <c r="V42" s="7"/>
      <c r="W42" s="7"/>
      <c r="X42" s="8"/>
      <c r="Y42" s="8"/>
      <c r="Z42" s="8"/>
      <c r="AA42" s="9"/>
      <c r="AB42" s="7"/>
    </row>
    <row r="43" spans="1:28" x14ac:dyDescent="0.2">
      <c r="A43" s="1" t="s">
        <v>21</v>
      </c>
      <c r="B43" s="17" t="s">
        <v>196</v>
      </c>
      <c r="C43" s="1" t="s">
        <v>197</v>
      </c>
      <c r="D43" s="39" t="s">
        <v>136</v>
      </c>
      <c r="E43" s="2" t="s">
        <v>10</v>
      </c>
      <c r="F43" s="3" t="s">
        <v>81</v>
      </c>
      <c r="G43" s="2" t="s">
        <v>22</v>
      </c>
      <c r="H43" s="4">
        <v>2010</v>
      </c>
      <c r="I43" s="5" t="s">
        <v>4</v>
      </c>
      <c r="J43" s="45">
        <v>4102753</v>
      </c>
      <c r="K43" s="28">
        <v>1082950</v>
      </c>
      <c r="L43" s="28">
        <f>ROUND(J43/158.9*173.7,0)</f>
        <v>4484885</v>
      </c>
      <c r="M43" s="28">
        <f t="shared" ref="M43:M49" si="13">ROUND(K43/129.9*145.5,0)</f>
        <v>1213004</v>
      </c>
      <c r="N43" s="28">
        <f t="shared" ref="N43:N49" si="14">ROUND(L43/124.9*129.2,-2)</f>
        <v>4639300</v>
      </c>
      <c r="O43" s="28">
        <f t="shared" ref="O43:O49" si="15">ROUND(M43/122.5*127.1,-2)</f>
        <v>1258600</v>
      </c>
      <c r="P43" s="28">
        <f t="shared" si="4"/>
        <v>4826000</v>
      </c>
      <c r="Q43" s="28">
        <f t="shared" si="5"/>
        <v>1297200</v>
      </c>
      <c r="R43" s="29">
        <f t="shared" si="6"/>
        <v>6123200</v>
      </c>
      <c r="S43" s="1" t="s">
        <v>316</v>
      </c>
      <c r="T43" s="51" t="s">
        <v>317</v>
      </c>
      <c r="U43" s="40" t="s">
        <v>318</v>
      </c>
      <c r="V43" s="50" t="s">
        <v>319</v>
      </c>
      <c r="W43" s="7"/>
      <c r="X43" s="8" t="s">
        <v>102</v>
      </c>
      <c r="Y43" s="8" t="s">
        <v>103</v>
      </c>
      <c r="Z43" s="8" t="s">
        <v>104</v>
      </c>
      <c r="AA43" s="9" t="s">
        <v>116</v>
      </c>
      <c r="AB43" s="83" t="s">
        <v>354</v>
      </c>
    </row>
    <row r="44" spans="1:28" x14ac:dyDescent="0.2">
      <c r="A44" s="1" t="s">
        <v>30</v>
      </c>
      <c r="B44" s="39" t="s">
        <v>392</v>
      </c>
      <c r="C44" s="40" t="s">
        <v>198</v>
      </c>
      <c r="D44" s="39" t="s">
        <v>136</v>
      </c>
      <c r="E44" s="2" t="s">
        <v>1</v>
      </c>
      <c r="F44" s="3" t="s">
        <v>88</v>
      </c>
      <c r="G44" s="2" t="s">
        <v>100</v>
      </c>
      <c r="H44" s="4" t="s">
        <v>3</v>
      </c>
      <c r="I44" s="5" t="s">
        <v>4</v>
      </c>
      <c r="J44" s="45">
        <v>9830512</v>
      </c>
      <c r="K44" s="28">
        <v>1064800</v>
      </c>
      <c r="L44" s="28"/>
      <c r="M44" s="28">
        <f t="shared" si="13"/>
        <v>1192674</v>
      </c>
      <c r="N44" s="28">
        <f t="shared" si="14"/>
        <v>0</v>
      </c>
      <c r="O44" s="28">
        <f t="shared" si="15"/>
        <v>1237500</v>
      </c>
      <c r="P44" s="28">
        <f t="shared" si="4"/>
        <v>0</v>
      </c>
      <c r="Q44" s="28">
        <f t="shared" si="5"/>
        <v>1275500</v>
      </c>
      <c r="R44" s="29">
        <f t="shared" si="6"/>
        <v>1275500</v>
      </c>
      <c r="S44" s="40"/>
      <c r="T44" s="51"/>
      <c r="U44" s="40"/>
      <c r="V44" s="51"/>
      <c r="W44" s="7"/>
      <c r="X44" s="8"/>
      <c r="Y44" s="8"/>
      <c r="Z44" s="8"/>
      <c r="AA44" s="9"/>
      <c r="AB44" s="83"/>
    </row>
    <row r="45" spans="1:28" x14ac:dyDescent="0.2">
      <c r="A45" s="1" t="s">
        <v>390</v>
      </c>
      <c r="B45" s="39" t="s">
        <v>234</v>
      </c>
      <c r="C45" s="40" t="s">
        <v>199</v>
      </c>
      <c r="D45" s="39" t="s">
        <v>136</v>
      </c>
      <c r="E45" s="2" t="s">
        <v>13</v>
      </c>
      <c r="F45" s="3" t="s">
        <v>81</v>
      </c>
      <c r="G45" s="2" t="s">
        <v>100</v>
      </c>
      <c r="H45" s="4">
        <v>1979</v>
      </c>
      <c r="I45" s="5" t="s">
        <v>4</v>
      </c>
      <c r="J45" s="45">
        <v>2655015</v>
      </c>
      <c r="K45" s="6">
        <v>923500</v>
      </c>
      <c r="L45" s="28">
        <f>ROUND(J45/158.9*173.7,0)</f>
        <v>2902304</v>
      </c>
      <c r="M45" s="28">
        <f t="shared" si="13"/>
        <v>1034405</v>
      </c>
      <c r="N45" s="28">
        <f t="shared" si="14"/>
        <v>3002200</v>
      </c>
      <c r="O45" s="28">
        <f t="shared" si="15"/>
        <v>1073200</v>
      </c>
      <c r="P45" s="28">
        <f t="shared" si="4"/>
        <v>3123000</v>
      </c>
      <c r="Q45" s="28">
        <f t="shared" si="5"/>
        <v>1106100</v>
      </c>
      <c r="R45" s="29">
        <f t="shared" si="6"/>
        <v>4229100</v>
      </c>
      <c r="S45" s="40" t="s">
        <v>320</v>
      </c>
      <c r="T45" s="51" t="s">
        <v>274</v>
      </c>
      <c r="U45" s="48" t="s">
        <v>321</v>
      </c>
      <c r="V45" s="49">
        <v>42837</v>
      </c>
      <c r="W45" s="7"/>
      <c r="X45" s="8" t="s">
        <v>102</v>
      </c>
      <c r="Y45" s="8" t="s">
        <v>103</v>
      </c>
      <c r="Z45" s="8" t="s">
        <v>104</v>
      </c>
      <c r="AA45" s="9" t="s">
        <v>111</v>
      </c>
      <c r="AB45" s="83" t="s">
        <v>354</v>
      </c>
    </row>
    <row r="46" spans="1:28" x14ac:dyDescent="0.2">
      <c r="A46" s="1" t="s">
        <v>0</v>
      </c>
      <c r="B46" s="39" t="s">
        <v>200</v>
      </c>
      <c r="C46" s="40" t="s">
        <v>201</v>
      </c>
      <c r="D46" s="39" t="s">
        <v>136</v>
      </c>
      <c r="E46" s="2" t="s">
        <v>1</v>
      </c>
      <c r="F46" s="3" t="s">
        <v>88</v>
      </c>
      <c r="G46" s="2" t="s">
        <v>2</v>
      </c>
      <c r="H46" s="4" t="s">
        <v>3</v>
      </c>
      <c r="I46" s="5" t="s">
        <v>4</v>
      </c>
      <c r="J46" s="45">
        <v>0</v>
      </c>
      <c r="K46" s="6">
        <v>980100</v>
      </c>
      <c r="L46" s="28">
        <f>ROUND(J46/158.9*173.7,0)</f>
        <v>0</v>
      </c>
      <c r="M46" s="28">
        <f t="shared" si="13"/>
        <v>1097803</v>
      </c>
      <c r="N46" s="28">
        <f t="shared" si="14"/>
        <v>0</v>
      </c>
      <c r="O46" s="28">
        <f t="shared" si="15"/>
        <v>1139000</v>
      </c>
      <c r="P46" s="28">
        <f t="shared" si="4"/>
        <v>0</v>
      </c>
      <c r="Q46" s="28">
        <f t="shared" si="5"/>
        <v>1173900</v>
      </c>
      <c r="R46" s="29">
        <f t="shared" si="6"/>
        <v>1173900</v>
      </c>
      <c r="S46" s="40" t="s">
        <v>293</v>
      </c>
      <c r="T46" s="51" t="s">
        <v>293</v>
      </c>
      <c r="U46" s="40" t="s">
        <v>322</v>
      </c>
      <c r="V46" s="50" t="s">
        <v>319</v>
      </c>
      <c r="W46" s="7" t="s">
        <v>59</v>
      </c>
      <c r="X46" s="8" t="s">
        <v>102</v>
      </c>
      <c r="Y46" s="8" t="s">
        <v>99</v>
      </c>
      <c r="Z46" s="8" t="s">
        <v>99</v>
      </c>
      <c r="AA46" s="9" t="s">
        <v>106</v>
      </c>
      <c r="AB46" s="83" t="s">
        <v>354</v>
      </c>
    </row>
    <row r="47" spans="1:28" x14ac:dyDescent="0.2">
      <c r="A47" s="39" t="s">
        <v>204</v>
      </c>
      <c r="B47" s="39" t="s">
        <v>202</v>
      </c>
      <c r="C47" s="40" t="s">
        <v>203</v>
      </c>
      <c r="D47" s="39" t="s">
        <v>136</v>
      </c>
      <c r="E47" s="2" t="s">
        <v>43</v>
      </c>
      <c r="F47" s="3" t="s">
        <v>81</v>
      </c>
      <c r="G47" s="2" t="s">
        <v>44</v>
      </c>
      <c r="H47" s="4">
        <v>2013</v>
      </c>
      <c r="I47" s="5" t="s">
        <v>4</v>
      </c>
      <c r="J47" s="45">
        <v>4377468</v>
      </c>
      <c r="K47" s="6">
        <v>801020</v>
      </c>
      <c r="L47" s="28">
        <f>ROUND(J47/158.9*173.7,0)</f>
        <v>4785187</v>
      </c>
      <c r="M47" s="28">
        <f t="shared" si="13"/>
        <v>897216</v>
      </c>
      <c r="N47" s="28">
        <f t="shared" si="14"/>
        <v>4949900</v>
      </c>
      <c r="O47" s="28">
        <f t="shared" si="15"/>
        <v>930900</v>
      </c>
      <c r="P47" s="28">
        <f t="shared" si="4"/>
        <v>5149100</v>
      </c>
      <c r="Q47" s="28">
        <f t="shared" si="5"/>
        <v>959500</v>
      </c>
      <c r="R47" s="29">
        <f t="shared" si="6"/>
        <v>6108600</v>
      </c>
      <c r="S47" s="40" t="s">
        <v>323</v>
      </c>
      <c r="T47" s="51" t="s">
        <v>271</v>
      </c>
      <c r="U47" s="40" t="s">
        <v>324</v>
      </c>
      <c r="V47" s="51" t="s">
        <v>248</v>
      </c>
      <c r="W47" s="7"/>
      <c r="X47" s="8" t="s">
        <v>102</v>
      </c>
      <c r="Y47" s="8" t="s">
        <v>103</v>
      </c>
      <c r="Z47" s="8" t="s">
        <v>104</v>
      </c>
      <c r="AA47" s="9" t="s">
        <v>105</v>
      </c>
      <c r="AB47" s="83" t="s">
        <v>354</v>
      </c>
    </row>
    <row r="48" spans="1:28" x14ac:dyDescent="0.2">
      <c r="A48" s="1" t="s">
        <v>47</v>
      </c>
      <c r="B48" s="39" t="s">
        <v>205</v>
      </c>
      <c r="C48" s="40" t="s">
        <v>206</v>
      </c>
      <c r="D48" s="39" t="s">
        <v>136</v>
      </c>
      <c r="E48" s="2" t="s">
        <v>17</v>
      </c>
      <c r="F48" s="3" t="s">
        <v>81</v>
      </c>
      <c r="G48" s="2" t="s">
        <v>44</v>
      </c>
      <c r="H48" s="4" t="s">
        <v>48</v>
      </c>
      <c r="I48" s="5" t="s">
        <v>4</v>
      </c>
      <c r="J48" s="45">
        <v>5112087</v>
      </c>
      <c r="K48" s="6">
        <v>939750</v>
      </c>
      <c r="L48" s="28">
        <f>ROUND(J48/158.9*173.7,0)</f>
        <v>5588229</v>
      </c>
      <c r="M48" s="28">
        <f t="shared" si="13"/>
        <v>1052607</v>
      </c>
      <c r="N48" s="28">
        <f t="shared" si="14"/>
        <v>5780600</v>
      </c>
      <c r="O48" s="28">
        <f t="shared" si="15"/>
        <v>1092100</v>
      </c>
      <c r="P48" s="28">
        <f t="shared" si="4"/>
        <v>6013300</v>
      </c>
      <c r="Q48" s="28">
        <f t="shared" si="5"/>
        <v>1125600</v>
      </c>
      <c r="R48" s="29">
        <f t="shared" si="6"/>
        <v>7138900</v>
      </c>
      <c r="S48" s="48" t="s">
        <v>325</v>
      </c>
      <c r="T48" s="49">
        <v>42935</v>
      </c>
      <c r="U48" s="40" t="s">
        <v>326</v>
      </c>
      <c r="V48" s="51" t="s">
        <v>327</v>
      </c>
      <c r="W48" s="7"/>
      <c r="X48" s="8" t="s">
        <v>102</v>
      </c>
      <c r="Y48" s="8" t="s">
        <v>103</v>
      </c>
      <c r="Z48" s="8" t="s">
        <v>104</v>
      </c>
      <c r="AA48" s="9" t="s">
        <v>124</v>
      </c>
      <c r="AB48" s="83" t="s">
        <v>354</v>
      </c>
    </row>
    <row r="49" spans="1:28" x14ac:dyDescent="0.2">
      <c r="A49" s="1" t="s">
        <v>91</v>
      </c>
      <c r="B49" s="39" t="s">
        <v>207</v>
      </c>
      <c r="C49" s="40" t="s">
        <v>208</v>
      </c>
      <c r="D49" s="39" t="s">
        <v>136</v>
      </c>
      <c r="E49" s="2" t="s">
        <v>19</v>
      </c>
      <c r="F49" s="3" t="s">
        <v>81</v>
      </c>
      <c r="G49" s="2" t="s">
        <v>20</v>
      </c>
      <c r="H49" s="4">
        <v>2009</v>
      </c>
      <c r="I49" s="5" t="s">
        <v>4</v>
      </c>
      <c r="J49" s="45">
        <v>6525891</v>
      </c>
      <c r="K49" s="6">
        <v>1282600</v>
      </c>
      <c r="L49" s="28">
        <f>ROUND(J49/158.9*173.7,0)</f>
        <v>7133715</v>
      </c>
      <c r="M49" s="28">
        <f t="shared" si="13"/>
        <v>1436630</v>
      </c>
      <c r="N49" s="28">
        <f t="shared" si="14"/>
        <v>7379300</v>
      </c>
      <c r="O49" s="28">
        <f t="shared" si="15"/>
        <v>1490600</v>
      </c>
      <c r="P49" s="28">
        <f t="shared" si="4"/>
        <v>7676300</v>
      </c>
      <c r="Q49" s="28">
        <f t="shared" si="5"/>
        <v>1536300</v>
      </c>
      <c r="R49" s="29">
        <f t="shared" si="6"/>
        <v>9212600</v>
      </c>
      <c r="S49" s="40" t="s">
        <v>328</v>
      </c>
      <c r="T49" s="49">
        <v>42935</v>
      </c>
      <c r="U49" s="40" t="s">
        <v>329</v>
      </c>
      <c r="V49" s="50" t="s">
        <v>278</v>
      </c>
      <c r="W49" s="7" t="s">
        <v>63</v>
      </c>
      <c r="X49" s="8" t="s">
        <v>102</v>
      </c>
      <c r="Y49" s="8" t="s">
        <v>103</v>
      </c>
      <c r="Z49" s="8" t="s">
        <v>104</v>
      </c>
      <c r="AA49" s="9" t="s">
        <v>116</v>
      </c>
      <c r="AB49" s="83" t="s">
        <v>354</v>
      </c>
    </row>
    <row r="50" spans="1:28" x14ac:dyDescent="0.2">
      <c r="A50" s="16" t="s">
        <v>391</v>
      </c>
      <c r="B50" s="16" t="s">
        <v>373</v>
      </c>
      <c r="C50" s="3" t="s">
        <v>374</v>
      </c>
      <c r="D50" s="16" t="s">
        <v>136</v>
      </c>
      <c r="E50" s="5"/>
      <c r="F50" s="9"/>
      <c r="G50" s="7"/>
      <c r="H50" s="7"/>
      <c r="I50" s="7"/>
      <c r="J50" s="7"/>
      <c r="K50" s="7"/>
      <c r="L50" s="30"/>
      <c r="M50" s="30"/>
      <c r="N50" s="78">
        <v>1119813</v>
      </c>
      <c r="O50" s="78">
        <v>233984</v>
      </c>
      <c r="P50" s="28">
        <f t="shared" si="4"/>
        <v>1164900</v>
      </c>
      <c r="Q50" s="28">
        <f t="shared" si="5"/>
        <v>241200</v>
      </c>
      <c r="R50" s="29">
        <f t="shared" si="6"/>
        <v>1406100</v>
      </c>
      <c r="S50" s="7" t="s">
        <v>378</v>
      </c>
      <c r="T50" s="7" t="s">
        <v>379</v>
      </c>
      <c r="U50" s="7" t="s">
        <v>380</v>
      </c>
      <c r="V50" s="7" t="s">
        <v>330</v>
      </c>
      <c r="W50" s="7"/>
      <c r="X50" s="8"/>
      <c r="Y50" s="8"/>
      <c r="Z50" s="8"/>
      <c r="AA50" s="9"/>
      <c r="AB50" s="7"/>
    </row>
    <row r="51" spans="1:28" x14ac:dyDescent="0.2">
      <c r="A51" s="1" t="s">
        <v>92</v>
      </c>
      <c r="B51" s="39" t="s">
        <v>209</v>
      </c>
      <c r="C51" s="40" t="s">
        <v>210</v>
      </c>
      <c r="D51" s="39" t="s">
        <v>136</v>
      </c>
      <c r="E51" s="2" t="s">
        <v>10</v>
      </c>
      <c r="F51" s="3" t="s">
        <v>81</v>
      </c>
      <c r="G51" s="2" t="s">
        <v>44</v>
      </c>
      <c r="H51" s="4" t="s">
        <v>46</v>
      </c>
      <c r="I51" s="5" t="s">
        <v>4</v>
      </c>
      <c r="J51" s="60">
        <v>2734600</v>
      </c>
      <c r="K51" s="54">
        <v>611050</v>
      </c>
      <c r="L51" s="28">
        <f>ROUND(J51/164.5*173.7,0)</f>
        <v>2887538</v>
      </c>
      <c r="M51" s="28">
        <f>ROUND(K51/131.2*145.5,0)</f>
        <v>677651</v>
      </c>
      <c r="N51" s="28">
        <f t="shared" ref="N51:N57" si="16">ROUND(L51/124.9*129.2,-2)</f>
        <v>2986900</v>
      </c>
      <c r="O51" s="28">
        <f t="shared" ref="O51:O57" si="17">ROUND(M51/122.5*127.1,-2)</f>
        <v>703100</v>
      </c>
      <c r="P51" s="28">
        <f t="shared" si="4"/>
        <v>3107100</v>
      </c>
      <c r="Q51" s="28">
        <f t="shared" si="5"/>
        <v>724700</v>
      </c>
      <c r="R51" s="29">
        <f t="shared" si="6"/>
        <v>3831800</v>
      </c>
      <c r="S51" s="40" t="s">
        <v>366</v>
      </c>
      <c r="T51" s="51" t="s">
        <v>364</v>
      </c>
      <c r="U51" s="40" t="s">
        <v>365</v>
      </c>
      <c r="V51" s="51" t="s">
        <v>364</v>
      </c>
      <c r="W51" s="7"/>
      <c r="X51" s="8" t="s">
        <v>102</v>
      </c>
      <c r="Y51" s="8" t="s">
        <v>103</v>
      </c>
      <c r="Z51" s="8" t="s">
        <v>104</v>
      </c>
      <c r="AA51" s="9" t="s">
        <v>123</v>
      </c>
      <c r="AB51" s="83" t="s">
        <v>354</v>
      </c>
    </row>
    <row r="52" spans="1:28" x14ac:dyDescent="0.2">
      <c r="A52" s="1" t="s">
        <v>361</v>
      </c>
      <c r="B52" s="39" t="s">
        <v>240</v>
      </c>
      <c r="C52" s="40" t="s">
        <v>211</v>
      </c>
      <c r="D52" s="39" t="s">
        <v>136</v>
      </c>
      <c r="E52" s="2" t="s">
        <v>18</v>
      </c>
      <c r="F52" s="3" t="s">
        <v>81</v>
      </c>
      <c r="G52" s="2" t="s">
        <v>100</v>
      </c>
      <c r="H52" s="4">
        <v>1990</v>
      </c>
      <c r="I52" s="5" t="s">
        <v>4</v>
      </c>
      <c r="J52" s="45">
        <v>2445155</v>
      </c>
      <c r="K52" s="6">
        <v>643900</v>
      </c>
      <c r="L52" s="6">
        <f>ROUND(J52/158.9*173.7,0)</f>
        <v>2672898</v>
      </c>
      <c r="M52" s="6">
        <f>ROUND(K52/129.9*145.5,0)</f>
        <v>721227</v>
      </c>
      <c r="N52" s="28">
        <f t="shared" si="16"/>
        <v>2764900</v>
      </c>
      <c r="O52" s="28">
        <f t="shared" si="17"/>
        <v>748300</v>
      </c>
      <c r="P52" s="28">
        <f t="shared" si="4"/>
        <v>2876200</v>
      </c>
      <c r="Q52" s="28">
        <f t="shared" si="5"/>
        <v>771300</v>
      </c>
      <c r="R52" s="29">
        <f t="shared" si="6"/>
        <v>3647500</v>
      </c>
      <c r="S52" s="40" t="s">
        <v>331</v>
      </c>
      <c r="T52" s="51" t="s">
        <v>330</v>
      </c>
      <c r="U52" s="63" t="s">
        <v>332</v>
      </c>
      <c r="V52" s="70" t="s">
        <v>261</v>
      </c>
      <c r="W52" s="7"/>
      <c r="X52" s="8" t="s">
        <v>102</v>
      </c>
      <c r="Y52" s="8" t="s">
        <v>103</v>
      </c>
      <c r="Z52" s="8" t="s">
        <v>104</v>
      </c>
      <c r="AA52" s="9" t="s">
        <v>114</v>
      </c>
      <c r="AB52" s="83" t="s">
        <v>354</v>
      </c>
    </row>
    <row r="53" spans="1:28" x14ac:dyDescent="0.2">
      <c r="A53" s="1" t="s">
        <v>361</v>
      </c>
      <c r="B53" s="39" t="s">
        <v>241</v>
      </c>
      <c r="C53" s="40" t="s">
        <v>211</v>
      </c>
      <c r="D53" s="39" t="s">
        <v>136</v>
      </c>
      <c r="E53" s="2" t="s">
        <v>18</v>
      </c>
      <c r="F53" s="3" t="s">
        <v>81</v>
      </c>
      <c r="G53" s="2" t="s">
        <v>100</v>
      </c>
      <c r="H53" s="4">
        <v>1990</v>
      </c>
      <c r="I53" s="5" t="s">
        <v>4</v>
      </c>
      <c r="J53" s="45">
        <v>2904121</v>
      </c>
      <c r="K53" s="6">
        <v>779900</v>
      </c>
      <c r="L53" s="6">
        <f>ROUND(J53/158.9*173.7,0)</f>
        <v>3174612</v>
      </c>
      <c r="M53" s="6">
        <f>ROUND(K53/129.9*145.5,0)</f>
        <v>873560</v>
      </c>
      <c r="N53" s="6">
        <f t="shared" si="16"/>
        <v>3283900</v>
      </c>
      <c r="O53" s="6">
        <f t="shared" si="17"/>
        <v>906400</v>
      </c>
      <c r="P53" s="28">
        <f t="shared" si="4"/>
        <v>3416100</v>
      </c>
      <c r="Q53" s="28">
        <f t="shared" si="5"/>
        <v>934200</v>
      </c>
      <c r="R53" s="29">
        <f t="shared" si="6"/>
        <v>4350300</v>
      </c>
      <c r="S53" s="40" t="s">
        <v>333</v>
      </c>
      <c r="T53" s="51" t="s">
        <v>330</v>
      </c>
      <c r="U53" s="40" t="s">
        <v>334</v>
      </c>
      <c r="V53" s="51" t="s">
        <v>261</v>
      </c>
      <c r="W53" s="7"/>
      <c r="X53" s="8"/>
      <c r="Y53" s="8"/>
      <c r="Z53" s="8"/>
      <c r="AA53" s="9"/>
      <c r="AB53" s="83" t="s">
        <v>354</v>
      </c>
    </row>
    <row r="54" spans="1:28" x14ac:dyDescent="0.2">
      <c r="A54" s="17" t="s">
        <v>101</v>
      </c>
      <c r="B54" s="39" t="s">
        <v>212</v>
      </c>
      <c r="C54" s="40" t="s">
        <v>213</v>
      </c>
      <c r="D54" s="39" t="s">
        <v>136</v>
      </c>
      <c r="E54" s="5"/>
      <c r="F54" s="9" t="s">
        <v>88</v>
      </c>
      <c r="G54" s="7" t="s">
        <v>100</v>
      </c>
      <c r="H54" s="7"/>
      <c r="I54" s="7" t="s">
        <v>4</v>
      </c>
      <c r="J54" s="45">
        <v>897976</v>
      </c>
      <c r="K54" s="6">
        <v>100300</v>
      </c>
      <c r="L54" s="6">
        <f>ROUND(J54/158.9*173.7,0)</f>
        <v>981614</v>
      </c>
      <c r="M54" s="6">
        <f>ROUND(K54/129.9*145.5,0)</f>
        <v>112345</v>
      </c>
      <c r="N54" s="6">
        <f t="shared" si="16"/>
        <v>1015400</v>
      </c>
      <c r="O54" s="6">
        <f t="shared" si="17"/>
        <v>116600</v>
      </c>
      <c r="P54" s="28">
        <f t="shared" si="4"/>
        <v>1056300</v>
      </c>
      <c r="Q54" s="28">
        <f t="shared" si="5"/>
        <v>120200</v>
      </c>
      <c r="R54" s="29">
        <f t="shared" si="6"/>
        <v>1176500</v>
      </c>
      <c r="S54" s="40" t="s">
        <v>335</v>
      </c>
      <c r="T54" s="51" t="s">
        <v>274</v>
      </c>
      <c r="U54" s="40" t="s">
        <v>336</v>
      </c>
      <c r="V54" s="51" t="s">
        <v>261</v>
      </c>
      <c r="W54" s="7"/>
      <c r="X54" s="8" t="s">
        <v>102</v>
      </c>
      <c r="Y54" s="8" t="s">
        <v>103</v>
      </c>
      <c r="Z54" s="8" t="s">
        <v>104</v>
      </c>
      <c r="AA54" s="9" t="s">
        <v>109</v>
      </c>
      <c r="AB54" s="83" t="s">
        <v>354</v>
      </c>
    </row>
    <row r="55" spans="1:28" x14ac:dyDescent="0.2">
      <c r="A55" s="39" t="s">
        <v>215</v>
      </c>
      <c r="B55" s="39" t="s">
        <v>235</v>
      </c>
      <c r="C55" s="40" t="s">
        <v>214</v>
      </c>
      <c r="D55" s="39" t="s">
        <v>136</v>
      </c>
      <c r="E55" s="2" t="s">
        <v>5</v>
      </c>
      <c r="F55" s="3" t="s">
        <v>81</v>
      </c>
      <c r="G55" s="2" t="s">
        <v>2</v>
      </c>
      <c r="H55" s="4">
        <v>2013</v>
      </c>
      <c r="I55" s="5" t="s">
        <v>4</v>
      </c>
      <c r="J55" s="45">
        <v>3882053</v>
      </c>
      <c r="K55" s="6">
        <v>1368510</v>
      </c>
      <c r="L55" s="6">
        <f>ROUND(J55/158.9*173.7,0)</f>
        <v>4243629</v>
      </c>
      <c r="M55" s="6">
        <f>ROUND(K55/129.9*145.5,0)</f>
        <v>1532858</v>
      </c>
      <c r="N55" s="6">
        <f t="shared" si="16"/>
        <v>4389700</v>
      </c>
      <c r="O55" s="6">
        <f t="shared" si="17"/>
        <v>1590400</v>
      </c>
      <c r="P55" s="28">
        <f t="shared" si="4"/>
        <v>4566400</v>
      </c>
      <c r="Q55" s="28">
        <f t="shared" si="5"/>
        <v>1639200</v>
      </c>
      <c r="R55" s="29">
        <f t="shared" si="6"/>
        <v>6205600</v>
      </c>
      <c r="S55" s="40" t="s">
        <v>337</v>
      </c>
      <c r="T55" s="51" t="s">
        <v>338</v>
      </c>
      <c r="U55" s="40" t="s">
        <v>339</v>
      </c>
      <c r="V55" s="51" t="s">
        <v>250</v>
      </c>
      <c r="W55" s="7" t="s">
        <v>60</v>
      </c>
      <c r="X55" s="8" t="s">
        <v>102</v>
      </c>
      <c r="Y55" s="8" t="s">
        <v>103</v>
      </c>
      <c r="Z55" s="8" t="s">
        <v>104</v>
      </c>
      <c r="AA55" s="9" t="s">
        <v>105</v>
      </c>
      <c r="AB55" s="83" t="s">
        <v>354</v>
      </c>
    </row>
    <row r="56" spans="1:28" x14ac:dyDescent="0.2">
      <c r="A56" s="1" t="s">
        <v>93</v>
      </c>
      <c r="B56" s="39" t="s">
        <v>236</v>
      </c>
      <c r="C56" s="40" t="s">
        <v>216</v>
      </c>
      <c r="D56" s="39" t="s">
        <v>136</v>
      </c>
      <c r="E56" s="2" t="s">
        <v>37</v>
      </c>
      <c r="F56" s="3" t="s">
        <v>81</v>
      </c>
      <c r="G56" s="2" t="s">
        <v>44</v>
      </c>
      <c r="H56" s="4">
        <v>1970</v>
      </c>
      <c r="I56" s="5" t="s">
        <v>4</v>
      </c>
      <c r="J56" s="45">
        <v>2799692</v>
      </c>
      <c r="K56" s="6">
        <v>641900</v>
      </c>
      <c r="L56" s="6">
        <f>ROUND(J56/158.9*173.7,0)</f>
        <v>3060456</v>
      </c>
      <c r="M56" s="6">
        <f>ROUND(K56/129.9*145.5,0)</f>
        <v>718987</v>
      </c>
      <c r="N56" s="6">
        <f t="shared" si="16"/>
        <v>3165800</v>
      </c>
      <c r="O56" s="6">
        <f t="shared" si="17"/>
        <v>746000</v>
      </c>
      <c r="P56" s="28">
        <f t="shared" si="4"/>
        <v>3293200</v>
      </c>
      <c r="Q56" s="28">
        <f t="shared" si="5"/>
        <v>768900</v>
      </c>
      <c r="R56" s="29">
        <f t="shared" si="6"/>
        <v>4062100</v>
      </c>
      <c r="S56" s="40" t="s">
        <v>340</v>
      </c>
      <c r="T56" s="51" t="s">
        <v>265</v>
      </c>
      <c r="U56" s="40" t="s">
        <v>341</v>
      </c>
      <c r="V56" s="51" t="s">
        <v>276</v>
      </c>
      <c r="W56" s="7"/>
      <c r="X56" s="8" t="s">
        <v>102</v>
      </c>
      <c r="Y56" s="8" t="s">
        <v>103</v>
      </c>
      <c r="Z56" s="8" t="s">
        <v>104</v>
      </c>
      <c r="AA56" s="9" t="s">
        <v>114</v>
      </c>
      <c r="AB56" s="83" t="s">
        <v>354</v>
      </c>
    </row>
    <row r="57" spans="1:28" s="19" customFormat="1" x14ac:dyDescent="0.2">
      <c r="A57" s="1" t="s">
        <v>55</v>
      </c>
      <c r="B57" s="39" t="s">
        <v>217</v>
      </c>
      <c r="C57" s="40" t="s">
        <v>218</v>
      </c>
      <c r="D57" s="39" t="s">
        <v>136</v>
      </c>
      <c r="E57" s="1" t="s">
        <v>43</v>
      </c>
      <c r="F57" s="40" t="s">
        <v>77</v>
      </c>
      <c r="G57" s="1" t="s">
        <v>54</v>
      </c>
      <c r="H57" s="51" t="s">
        <v>56</v>
      </c>
      <c r="I57" s="17" t="s">
        <v>4</v>
      </c>
      <c r="J57" s="45"/>
      <c r="K57" s="6"/>
      <c r="L57" s="6">
        <v>6903291</v>
      </c>
      <c r="M57" s="6">
        <v>1056919</v>
      </c>
      <c r="N57" s="6">
        <f t="shared" si="16"/>
        <v>7141000</v>
      </c>
      <c r="O57" s="6">
        <f t="shared" si="17"/>
        <v>1096600</v>
      </c>
      <c r="P57" s="28">
        <f t="shared" si="4"/>
        <v>7428400</v>
      </c>
      <c r="Q57" s="28">
        <f t="shared" si="5"/>
        <v>1130200</v>
      </c>
      <c r="R57" s="29">
        <f t="shared" si="6"/>
        <v>8558600</v>
      </c>
      <c r="S57" s="40" t="s">
        <v>342</v>
      </c>
      <c r="T57" s="51" t="s">
        <v>265</v>
      </c>
      <c r="U57" s="40" t="s">
        <v>343</v>
      </c>
      <c r="V57" s="51" t="s">
        <v>276</v>
      </c>
      <c r="W57" s="80"/>
      <c r="X57" s="81" t="s">
        <v>102</v>
      </c>
      <c r="Y57" s="81" t="s">
        <v>103</v>
      </c>
      <c r="Z57" s="81" t="s">
        <v>104</v>
      </c>
      <c r="AA57" s="82" t="s">
        <v>126</v>
      </c>
      <c r="AB57" s="80" t="s">
        <v>354</v>
      </c>
    </row>
    <row r="58" spans="1:28" x14ac:dyDescent="0.2">
      <c r="A58" s="1" t="s">
        <v>49</v>
      </c>
      <c r="B58" s="85" t="s">
        <v>407</v>
      </c>
      <c r="C58" s="58" t="s">
        <v>145</v>
      </c>
      <c r="D58" s="39" t="s">
        <v>136</v>
      </c>
      <c r="E58" s="2" t="s">
        <v>14</v>
      </c>
      <c r="F58" s="3" t="s">
        <v>81</v>
      </c>
      <c r="G58" s="2" t="s">
        <v>44</v>
      </c>
      <c r="H58" s="4" t="s">
        <v>50</v>
      </c>
      <c r="I58" s="5" t="s">
        <v>4</v>
      </c>
      <c r="J58" s="45">
        <v>3559975</v>
      </c>
      <c r="K58" s="6">
        <v>891300</v>
      </c>
      <c r="L58" s="6">
        <f>ROUND(J58/158.9*173.7,0)</f>
        <v>3891552</v>
      </c>
      <c r="M58" s="6">
        <f>ROUND(K58/129.9*145.5,0)</f>
        <v>998338</v>
      </c>
      <c r="N58" s="6">
        <f t="shared" ref="N58" si="18">ROUND(L58/124.9*129.2,-2)</f>
        <v>4025500</v>
      </c>
      <c r="O58" s="6">
        <f t="shared" ref="O58" si="19">ROUND(M58/122.5*127.1,-2)</f>
        <v>1035800</v>
      </c>
      <c r="P58" s="28">
        <f>ROUND(N58/129.2*134.4,-2)</f>
        <v>4187500</v>
      </c>
      <c r="Q58" s="28">
        <f>ROUND(O58/127.1*131,-2)</f>
        <v>1067600</v>
      </c>
      <c r="R58" s="29">
        <f>P58+Q58</f>
        <v>5255100</v>
      </c>
      <c r="S58" s="40" t="s">
        <v>344</v>
      </c>
      <c r="T58" s="51" t="s">
        <v>345</v>
      </c>
      <c r="U58" s="3" t="s">
        <v>346</v>
      </c>
      <c r="V58" s="4" t="s">
        <v>276</v>
      </c>
      <c r="W58" s="86" t="s">
        <v>408</v>
      </c>
      <c r="X58" s="8" t="s">
        <v>102</v>
      </c>
      <c r="Y58" s="8" t="s">
        <v>103</v>
      </c>
      <c r="Z58" s="8" t="s">
        <v>104</v>
      </c>
      <c r="AA58" s="9" t="s">
        <v>125</v>
      </c>
      <c r="AB58" s="83" t="s">
        <v>354</v>
      </c>
    </row>
    <row r="59" spans="1:28" x14ac:dyDescent="0.2">
      <c r="A59" s="1" t="s">
        <v>53</v>
      </c>
      <c r="B59" s="39" t="s">
        <v>224</v>
      </c>
      <c r="C59" s="40" t="s">
        <v>225</v>
      </c>
      <c r="D59" s="39" t="s">
        <v>136</v>
      </c>
      <c r="E59" s="2" t="s">
        <v>28</v>
      </c>
      <c r="F59" s="3" t="s">
        <v>81</v>
      </c>
      <c r="G59" s="2" t="s">
        <v>44</v>
      </c>
      <c r="H59" s="4">
        <v>1965</v>
      </c>
      <c r="I59" s="5" t="s">
        <v>4</v>
      </c>
      <c r="J59" s="45">
        <v>0</v>
      </c>
      <c r="K59" s="54">
        <v>619520</v>
      </c>
      <c r="L59" s="28">
        <f>ROUND(J59/158.9*173.7,0)</f>
        <v>0</v>
      </c>
      <c r="M59" s="28">
        <f>ROUND(K59/131.2*145.5,0)</f>
        <v>687044</v>
      </c>
      <c r="N59" s="6">
        <f>ROUND(L59/124.9*129.2,-2)</f>
        <v>0</v>
      </c>
      <c r="O59" s="6">
        <f>ROUND(M59/122.5*127.1,-2)</f>
        <v>712800</v>
      </c>
      <c r="P59" s="28">
        <f t="shared" si="4"/>
        <v>0</v>
      </c>
      <c r="Q59" s="28">
        <f t="shared" si="5"/>
        <v>734700</v>
      </c>
      <c r="R59" s="29">
        <f t="shared" si="6"/>
        <v>734700</v>
      </c>
      <c r="S59" s="40"/>
      <c r="T59" s="51"/>
      <c r="U59" s="40" t="s">
        <v>348</v>
      </c>
      <c r="V59" s="51" t="s">
        <v>295</v>
      </c>
      <c r="W59" s="16" t="s">
        <v>67</v>
      </c>
      <c r="X59" s="8" t="s">
        <v>102</v>
      </c>
      <c r="Y59" s="8" t="s">
        <v>103</v>
      </c>
      <c r="Z59" s="8" t="s">
        <v>104</v>
      </c>
      <c r="AA59" s="9" t="s">
        <v>112</v>
      </c>
      <c r="AB59" s="83" t="s">
        <v>354</v>
      </c>
    </row>
    <row r="60" spans="1:28" x14ac:dyDescent="0.2">
      <c r="A60" s="17" t="s">
        <v>362</v>
      </c>
      <c r="B60" s="39" t="s">
        <v>224</v>
      </c>
      <c r="C60" s="40" t="s">
        <v>225</v>
      </c>
      <c r="D60" s="39" t="s">
        <v>136</v>
      </c>
      <c r="E60" s="5" t="s">
        <v>28</v>
      </c>
      <c r="F60" s="16" t="s">
        <v>81</v>
      </c>
      <c r="G60" s="5" t="s">
        <v>44</v>
      </c>
      <c r="H60" s="18">
        <v>2004</v>
      </c>
      <c r="I60" s="5" t="s">
        <v>57</v>
      </c>
      <c r="J60" s="45">
        <v>8954463</v>
      </c>
      <c r="K60" s="54">
        <v>1040600</v>
      </c>
      <c r="L60" s="28">
        <f>ROUND(J60/158.9*173.7,0)</f>
        <v>9788485</v>
      </c>
      <c r="M60" s="28">
        <f>ROUND(K60/131.2*145.5,0)</f>
        <v>1154019</v>
      </c>
      <c r="N60" s="6">
        <f>ROUND(L60/124.9*129.2,-2)</f>
        <v>10125500</v>
      </c>
      <c r="O60" s="6">
        <f>ROUND(M60/122.5*127.1,-2)</f>
        <v>1197400</v>
      </c>
      <c r="P60" s="28">
        <f t="shared" si="4"/>
        <v>10533000</v>
      </c>
      <c r="Q60" s="28">
        <f t="shared" si="5"/>
        <v>1234100</v>
      </c>
      <c r="R60" s="29">
        <f t="shared" si="6"/>
        <v>11767100</v>
      </c>
      <c r="S60" s="48" t="s">
        <v>347</v>
      </c>
      <c r="T60" s="49">
        <v>43124</v>
      </c>
      <c r="U60" s="40" t="s">
        <v>363</v>
      </c>
      <c r="V60" s="51" t="s">
        <v>295</v>
      </c>
      <c r="W60" s="16" t="s">
        <v>97</v>
      </c>
      <c r="X60" s="8" t="s">
        <v>102</v>
      </c>
      <c r="Y60" s="8" t="s">
        <v>103</v>
      </c>
      <c r="Z60" s="8" t="s">
        <v>104</v>
      </c>
      <c r="AA60" s="9" t="s">
        <v>112</v>
      </c>
      <c r="AB60" s="83" t="s">
        <v>354</v>
      </c>
    </row>
    <row r="61" spans="1:28" x14ac:dyDescent="0.2">
      <c r="A61" s="76" t="s">
        <v>376</v>
      </c>
      <c r="B61" s="16" t="s">
        <v>375</v>
      </c>
      <c r="C61" s="3" t="s">
        <v>225</v>
      </c>
      <c r="D61" s="16" t="s">
        <v>136</v>
      </c>
      <c r="E61" s="5"/>
      <c r="F61" s="9"/>
      <c r="G61" s="7"/>
      <c r="H61" s="7"/>
      <c r="I61" s="7"/>
      <c r="J61" s="7"/>
      <c r="K61" s="7"/>
      <c r="L61" s="30"/>
      <c r="M61" s="30"/>
      <c r="N61" s="12">
        <v>1158015</v>
      </c>
      <c r="O61" s="12">
        <v>133595</v>
      </c>
      <c r="P61" s="28">
        <f t="shared" si="4"/>
        <v>1204600</v>
      </c>
      <c r="Q61" s="28">
        <f t="shared" si="5"/>
        <v>137700</v>
      </c>
      <c r="R61" s="29">
        <f t="shared" si="6"/>
        <v>1342300</v>
      </c>
      <c r="S61" s="7"/>
      <c r="T61" s="7"/>
      <c r="U61" s="7"/>
      <c r="V61" s="7"/>
      <c r="W61" s="7"/>
      <c r="X61" s="8"/>
      <c r="Y61" s="8"/>
      <c r="Z61" s="8"/>
      <c r="AA61" s="9"/>
      <c r="AB61" s="7"/>
    </row>
    <row r="62" spans="1:28" x14ac:dyDescent="0.2">
      <c r="A62" s="39" t="s">
        <v>223</v>
      </c>
      <c r="B62" s="39" t="s">
        <v>219</v>
      </c>
      <c r="C62" s="40" t="s">
        <v>220</v>
      </c>
      <c r="D62" s="39" t="s">
        <v>136</v>
      </c>
      <c r="E62" s="2" t="s">
        <v>19</v>
      </c>
      <c r="F62" s="3" t="s">
        <v>81</v>
      </c>
      <c r="G62" s="2" t="s">
        <v>100</v>
      </c>
      <c r="H62" s="4">
        <v>2014</v>
      </c>
      <c r="I62" s="5" t="s">
        <v>4</v>
      </c>
      <c r="J62" s="45">
        <v>4909070</v>
      </c>
      <c r="K62" s="6">
        <v>882090</v>
      </c>
      <c r="L62" s="28">
        <f>ROUND(J62/158.9*173.7,0)</f>
        <v>5366302</v>
      </c>
      <c r="M62" s="28">
        <f>ROUND(K62/129.9*145.5,0)</f>
        <v>988022</v>
      </c>
      <c r="N62" s="6">
        <f>ROUND(L62/124.9*129.2,-2)</f>
        <v>5551100</v>
      </c>
      <c r="O62" s="6">
        <f>ROUND(M62/122.5*127.1,-2)</f>
        <v>1025100</v>
      </c>
      <c r="P62" s="28">
        <f t="shared" si="4"/>
        <v>5774500</v>
      </c>
      <c r="Q62" s="28">
        <f t="shared" si="5"/>
        <v>1056600</v>
      </c>
      <c r="R62" s="29">
        <f t="shared" si="6"/>
        <v>6831100</v>
      </c>
      <c r="S62" s="40" t="s">
        <v>349</v>
      </c>
      <c r="T62" s="51" t="s">
        <v>350</v>
      </c>
      <c r="U62" s="40" t="s">
        <v>351</v>
      </c>
      <c r="V62" s="51" t="s">
        <v>253</v>
      </c>
      <c r="W62" s="7"/>
      <c r="X62" s="8" t="s">
        <v>102</v>
      </c>
      <c r="Y62" s="8" t="s">
        <v>103</v>
      </c>
      <c r="Z62" s="8" t="s">
        <v>104</v>
      </c>
      <c r="AA62" s="9" t="s">
        <v>118</v>
      </c>
      <c r="AB62" s="83" t="s">
        <v>354</v>
      </c>
    </row>
    <row r="63" spans="1:28" x14ac:dyDescent="0.2">
      <c r="A63" s="1" t="s">
        <v>9</v>
      </c>
      <c r="B63" s="39" t="s">
        <v>221</v>
      </c>
      <c r="C63" s="40" t="s">
        <v>222</v>
      </c>
      <c r="D63" s="39" t="s">
        <v>136</v>
      </c>
      <c r="E63" s="2" t="s">
        <v>13</v>
      </c>
      <c r="F63" s="3" t="s">
        <v>88</v>
      </c>
      <c r="G63" s="2" t="s">
        <v>11</v>
      </c>
      <c r="H63" s="4">
        <v>1977</v>
      </c>
      <c r="I63" s="5" t="s">
        <v>4</v>
      </c>
      <c r="J63" s="45">
        <v>3097686</v>
      </c>
      <c r="K63" s="6">
        <v>344850</v>
      </c>
      <c r="L63" s="28"/>
      <c r="M63" s="28">
        <f>ROUND(K63/129.9*145.5,0)</f>
        <v>386264</v>
      </c>
      <c r="N63" s="6">
        <f>ROUND(L63/124.9*129.2,-2)</f>
        <v>0</v>
      </c>
      <c r="O63" s="6">
        <f>ROUND(M63/122.5*127.1,-2)</f>
        <v>400800</v>
      </c>
      <c r="P63" s="28">
        <f>ROUND(N63/129.2*134.4,-2)</f>
        <v>0</v>
      </c>
      <c r="Q63" s="28">
        <f>ROUND(O63/127.1*131,-2)</f>
        <v>413100</v>
      </c>
      <c r="R63" s="29">
        <f>P63+Q63</f>
        <v>413100</v>
      </c>
      <c r="S63" s="40"/>
      <c r="T63" s="51"/>
      <c r="U63" s="40"/>
      <c r="V63" s="51"/>
      <c r="W63" s="7"/>
      <c r="X63" s="8"/>
      <c r="Y63" s="8"/>
      <c r="Z63" s="8"/>
      <c r="AA63" s="9"/>
      <c r="AB63" s="83"/>
    </row>
    <row r="64" spans="1:28" x14ac:dyDescent="0.2">
      <c r="A64" s="61"/>
      <c r="B64" s="62"/>
      <c r="C64" s="63"/>
      <c r="D64" s="62"/>
      <c r="E64" s="64"/>
      <c r="F64" s="65"/>
      <c r="G64" s="64"/>
      <c r="H64" s="66"/>
      <c r="I64" s="67"/>
      <c r="J64" s="74"/>
      <c r="K64" s="68"/>
      <c r="L64" s="68"/>
      <c r="M64" s="68"/>
      <c r="N64" s="69"/>
      <c r="O64" s="63"/>
      <c r="P64" s="63"/>
      <c r="Q64" s="63"/>
      <c r="R64" s="75"/>
      <c r="S64" s="63"/>
      <c r="T64" s="70"/>
      <c r="U64" s="71"/>
      <c r="V64" s="72"/>
      <c r="W64" s="72"/>
      <c r="X64" s="72"/>
      <c r="Y64" s="73"/>
      <c r="Z64" s="46"/>
      <c r="AA64" s="10"/>
    </row>
    <row r="65" spans="1:28" ht="13.5" thickBot="1" x14ac:dyDescent="0.25">
      <c r="J65" s="37">
        <f>SUM(J4:J51)</f>
        <v>155554106</v>
      </c>
      <c r="K65" s="37">
        <f>SUM(K4:K51)</f>
        <v>34659750</v>
      </c>
      <c r="L65" s="37">
        <f>SUM(L4:L57)</f>
        <v>172999184</v>
      </c>
      <c r="M65" s="37">
        <f>SUM(M4:M63)</f>
        <v>49943375</v>
      </c>
      <c r="N65" s="37">
        <f>SUM(N4:N63)</f>
        <v>207826986</v>
      </c>
      <c r="O65" s="37">
        <f>SUM(O4:O63)</f>
        <v>53170379</v>
      </c>
      <c r="P65" s="37">
        <f>SUM(P4:P63)</f>
        <v>224979290</v>
      </c>
      <c r="Q65" s="37">
        <f>SUM(Q4:Q63)</f>
        <v>52603400</v>
      </c>
      <c r="R65" s="57">
        <f>SUM(R4:R63)</f>
        <v>277582690</v>
      </c>
    </row>
    <row r="66" spans="1:28" ht="13.5" thickTop="1" x14ac:dyDescent="0.2"/>
    <row r="67" spans="1:28" x14ac:dyDescent="0.2">
      <c r="R67" s="79"/>
    </row>
    <row r="68" spans="1:28" x14ac:dyDescent="0.2">
      <c r="M68" s="15"/>
      <c r="R68" s="79"/>
    </row>
    <row r="69" spans="1:28" x14ac:dyDescent="0.2">
      <c r="M69" s="15"/>
    </row>
    <row r="70" spans="1:28" s="95" customFormat="1" x14ac:dyDescent="0.25">
      <c r="A70" s="97"/>
      <c r="B70" s="98"/>
      <c r="C70" s="99"/>
      <c r="D70" s="98"/>
      <c r="E70" s="100"/>
      <c r="F70" s="101"/>
      <c r="G70" s="100"/>
      <c r="H70" s="100"/>
      <c r="I70" s="100"/>
      <c r="J70" s="100"/>
      <c r="K70" s="100"/>
      <c r="L70" s="100"/>
      <c r="M70" s="100"/>
      <c r="N70" s="102"/>
      <c r="O70" s="100"/>
      <c r="P70" s="100"/>
      <c r="Q70" s="100"/>
      <c r="R70" s="103"/>
      <c r="S70" s="100"/>
      <c r="T70" s="100"/>
      <c r="U70" s="100"/>
      <c r="V70" s="100"/>
      <c r="W70" s="100"/>
      <c r="X70" s="104"/>
      <c r="Y70" s="104"/>
      <c r="Z70" s="104"/>
      <c r="AA70" s="101"/>
      <c r="AB70" s="105"/>
    </row>
  </sheetData>
  <mergeCells count="2">
    <mergeCell ref="S1:T1"/>
    <mergeCell ref="U1:V1"/>
  </mergeCells>
  <pageMargins left="0.31496062992125984" right="0.31496062992125984" top="1.3385826771653544" bottom="0.94488188976377963" header="0.31496062992125984" footer="0.31496062992125984"/>
  <pageSetup paperSize="9" scale="62" fitToHeight="2" orientation="landscape" r:id="rId1"/>
  <headerFooter>
    <oddFooter>&amp;L&amp;F &amp;A&amp;C&amp;P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 per 250425</vt:lpstr>
      <vt:lpstr>'specificatie per 250425'!Afdrukbereik</vt:lpstr>
      <vt:lpstr>'specificatie per 250425'!Afdruktitels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Iedema, D (Dennis)</dc:creator>
  <cp:lastModifiedBy>Petra Cornelisse</cp:lastModifiedBy>
  <cp:lastPrinted>2025-12-18T08:16:38Z</cp:lastPrinted>
  <dcterms:created xsi:type="dcterms:W3CDTF">2021-12-02T14:56:25Z</dcterms:created>
  <dcterms:modified xsi:type="dcterms:W3CDTF">2025-12-18T08:16:44Z</dcterms:modified>
</cp:coreProperties>
</file>