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ROWERKEN/Gedeelde documenten/2025 - herstart/Concept Documenten heraanbesteding/"/>
    </mc:Choice>
  </mc:AlternateContent>
  <xr:revisionPtr revIDLastSave="524" documentId="8_{1B2A94A7-FF17-4515-B5AC-362639CD9E20}" xr6:coauthVersionLast="47" xr6:coauthVersionMax="47" xr10:uidLastSave="{CAC28786-0BC9-456E-A0BD-236BB190FD27}"/>
  <bookViews>
    <workbookView xWindow="270" yWindow="1590" windowWidth="24135" windowHeight="12600" xr2:uid="{00000000-000D-0000-FFFF-FFFF00000000}"/>
  </bookViews>
  <sheets>
    <sheet name="Prijzenblad" sheetId="8" r:id="rId1"/>
  </sheets>
  <definedNames>
    <definedName name="ABK">#REF!</definedName>
    <definedName name="_xlnm.Print_Area" localSheetId="0">Prijzenblad!$A$1:$J$74</definedName>
    <definedName name="_xlnm.Print_Titles" localSheetId="0">Prijzenblad!$1:$9</definedName>
    <definedName name="bouwkunde">#REF!</definedName>
    <definedName name="Einstallaties">#REF!</definedName>
    <definedName name="Tinstallaties">#REF!</definedName>
    <definedName name="Winstallati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8" l="1"/>
  <c r="J36" i="8"/>
  <c r="J38" i="8"/>
  <c r="J39" i="8"/>
  <c r="J26" i="8"/>
  <c r="J16" i="8"/>
  <c r="J15" i="8"/>
  <c r="J25" i="8"/>
  <c r="J29" i="8"/>
  <c r="H59" i="8"/>
  <c r="H43" i="8"/>
  <c r="H63" i="8"/>
  <c r="H62" i="8"/>
  <c r="H61" i="8"/>
  <c r="H60" i="8"/>
  <c r="H58" i="8"/>
  <c r="H57" i="8"/>
  <c r="H45" i="8"/>
  <c r="J44" i="8"/>
  <c r="H37" i="8"/>
  <c r="H35" i="8"/>
  <c r="H34" i="8"/>
  <c r="H33" i="8"/>
  <c r="H32" i="8"/>
  <c r="H31" i="8"/>
  <c r="H30" i="8"/>
  <c r="H28" i="8"/>
  <c r="H27" i="8"/>
  <c r="H24" i="8"/>
  <c r="H23" i="8"/>
  <c r="H20" i="8"/>
  <c r="H19" i="8"/>
  <c r="H18" i="8"/>
  <c r="H17" i="8"/>
  <c r="H14" i="8"/>
  <c r="H13" i="8"/>
  <c r="H12" i="8"/>
  <c r="J11" i="8"/>
  <c r="H16" i="8" l="1"/>
  <c r="H38" i="8"/>
  <c r="H39" i="8"/>
  <c r="H36" i="8"/>
  <c r="H15" i="8"/>
  <c r="H25" i="8"/>
  <c r="H29" i="8"/>
  <c r="H11" i="8"/>
  <c r="J43" i="8"/>
  <c r="H44" i="8"/>
  <c r="J45" i="8"/>
  <c r="J61" i="8"/>
  <c r="J37" i="8"/>
  <c r="J35" i="8"/>
  <c r="J34" i="8"/>
  <c r="J33" i="8"/>
  <c r="J32" i="8"/>
  <c r="J31" i="8"/>
  <c r="J30" i="8"/>
  <c r="J28" i="8"/>
  <c r="J27" i="8"/>
  <c r="J24" i="8"/>
  <c r="J23" i="8"/>
  <c r="J20" i="8"/>
  <c r="J19" i="8"/>
  <c r="J18" i="8"/>
  <c r="J17" i="8"/>
  <c r="J14" i="8"/>
  <c r="J13" i="8"/>
  <c r="J12" i="8"/>
  <c r="J46" i="8" l="1"/>
  <c r="J60" i="8"/>
  <c r="J59" i="8" l="1"/>
  <c r="J58" i="8"/>
  <c r="J57" i="8"/>
  <c r="J62" i="8" l="1"/>
  <c r="J63" i="8"/>
  <c r="J67" i="8" l="1"/>
  <c r="H67" i="8" s="1"/>
  <c r="J64" i="8"/>
  <c r="H65" i="8" s="1"/>
</calcChain>
</file>

<file path=xl/sharedStrings.xml><?xml version="1.0" encoding="utf-8"?>
<sst xmlns="http://schemas.openxmlformats.org/spreadsheetml/2006/main" count="84" uniqueCount="71">
  <si>
    <t>Prijzenblad aanbesteding Raamovereenkomst Werken</t>
  </si>
  <si>
    <t>Bouwkundig- en installatietechnisch werk</t>
  </si>
  <si>
    <t>Minimaal</t>
  </si>
  <si>
    <t>Maximaal</t>
  </si>
  <si>
    <t>Check!*</t>
  </si>
  <si>
    <t>Uurtarieven</t>
  </si>
  <si>
    <t>Weging</t>
  </si>
  <si>
    <t>Resultaat</t>
  </si>
  <si>
    <t>Manuur B</t>
  </si>
  <si>
    <t>Manuur (ass.) uitvoerder B</t>
  </si>
  <si>
    <t>Manuur (hoofd)uitvoerder B</t>
  </si>
  <si>
    <t>Projectleider B</t>
  </si>
  <si>
    <t>Projectcoördinator</t>
  </si>
  <si>
    <t>KAM coördinator</t>
  </si>
  <si>
    <t>Werkvoorbereider B</t>
  </si>
  <si>
    <t>Tekenaar</t>
  </si>
  <si>
    <t>Modelleur</t>
  </si>
  <si>
    <t>Specialist</t>
  </si>
  <si>
    <t>Calculator</t>
  </si>
  <si>
    <t>In de AK</t>
  </si>
  <si>
    <t>Manuur E</t>
  </si>
  <si>
    <t>Manuur leidinggevende E</t>
  </si>
  <si>
    <t>Datamonteur</t>
  </si>
  <si>
    <t>NEN3140 inspecteur</t>
  </si>
  <si>
    <t>Manuur W</t>
  </si>
  <si>
    <t>Manuur leidinggevende W</t>
  </si>
  <si>
    <t>M&amp;R technicus</t>
  </si>
  <si>
    <t>Projectleider E</t>
  </si>
  <si>
    <t>Projectleider W</t>
  </si>
  <si>
    <t>Werkvoorbereider E</t>
  </si>
  <si>
    <t>Werkvoorbereider W</t>
  </si>
  <si>
    <t>Engineer/Technicus</t>
  </si>
  <si>
    <t>Inbedrijfsteller</t>
  </si>
  <si>
    <t>Commissioning autoriteit</t>
  </si>
  <si>
    <t>Toeslagen</t>
  </si>
  <si>
    <t>Toeslag materiaal</t>
  </si>
  <si>
    <t>Toeslag onderaanneming</t>
  </si>
  <si>
    <t>Toeslag M&amp;R / GBS</t>
  </si>
  <si>
    <t>Directe Kosten (DK)</t>
  </si>
  <si>
    <t>Factoren</t>
  </si>
  <si>
    <t>Correctiefactor</t>
  </si>
  <si>
    <t>Toeslagen over uurtarieven</t>
  </si>
  <si>
    <t>Werktijd 18:00-22:00</t>
  </si>
  <si>
    <t>Werktijd 22:00-06:00</t>
  </si>
  <si>
    <t>Weekend</t>
  </si>
  <si>
    <t>Feestdagen</t>
  </si>
  <si>
    <t>Opslagen</t>
  </si>
  <si>
    <t>ABK</t>
  </si>
  <si>
    <t>tot 25K</t>
  </si>
  <si>
    <t>Over DK</t>
  </si>
  <si>
    <t>tot 150K</t>
  </si>
  <si>
    <t>*</t>
  </si>
  <si>
    <t>tot 350K</t>
  </si>
  <si>
    <t>Coordinatiekosten E+W</t>
  </si>
  <si>
    <t>Over E+W</t>
  </si>
  <si>
    <t>Coordinatiekosten derden</t>
  </si>
  <si>
    <t>AK</t>
  </si>
  <si>
    <t>Over DK+ABK+Coord.</t>
  </si>
  <si>
    <t>W+R</t>
  </si>
  <si>
    <t>Over alles</t>
  </si>
  <si>
    <t>Verhouding Opslagen (*) versus Directe Kosten</t>
  </si>
  <si>
    <t>* NB als een ingevulde waarde/parameter de maximaal toegestane waarde overschrijdt, leidt dit tot een ongeldige inschrijving</t>
  </si>
  <si>
    <t>btw</t>
  </si>
  <si>
    <t>alle bedragen in € excl btw</t>
  </si>
  <si>
    <t>minimaal/maximaal toegestane waarde</t>
  </si>
  <si>
    <t>door Inschrijver in te vullen waarde/parameter</t>
  </si>
  <si>
    <t>door Amsterdam UMC opgegeven waarde</t>
  </si>
  <si>
    <t>Naam inschrijver</t>
  </si>
  <si>
    <t>Datum</t>
  </si>
  <si>
    <t>Directe kosten plus alle opslagen</t>
  </si>
  <si>
    <t>Totaal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</si>
</sst>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(&quot;€&quot;\ * #,##0_);_(&quot;€&quot;\ * \(#,##0\);_(&quot;€&quot;\ * &quot;-&quot;??_);_(@_)"/>
    <numFmt numFmtId="166" formatCode="_(&quot;€&quot;\ * #,##0_);_(&quot;€&quot;\ * \(#,##0\);_(&quot;€&quot;\ * &quot;-&quot;?_);_(@_)"/>
    <numFmt numFmtId="167" formatCode="_ &quot;€&quot;\ * #,##0.0_ ;_ &quot;€&quot;\ * \-#,##0.0_ ;_ &quot;€&quot;\ * &quot;-&quot;?_ ;_ @_ "/>
    <numFmt numFmtId="168" formatCode="_ &quot;€&quot;\ * #,##0_ ;_ &quot;€&quot;\ * \-#,##0_ ;_ &quot;€&quot;\ * &quot;-&quot;??_ ;_ @_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b/>
      <sz val="12"/>
      <color rgb="FFFFFF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6" xfId="2" applyFont="1" applyBorder="1"/>
    <xf numFmtId="0" fontId="3" fillId="0" borderId="1" xfId="2" applyFont="1" applyBorder="1"/>
    <xf numFmtId="0" fontId="3" fillId="0" borderId="8" xfId="2" applyFont="1" applyBorder="1"/>
    <xf numFmtId="44" fontId="3" fillId="0" borderId="0" xfId="3" applyFont="1" applyFill="1" applyBorder="1" applyAlignment="1">
      <alignment horizontal="center"/>
    </xf>
    <xf numFmtId="44" fontId="3" fillId="0" borderId="0" xfId="3" applyFont="1" applyFill="1" applyAlignment="1">
      <alignment horizontal="center"/>
    </xf>
    <xf numFmtId="2" fontId="3" fillId="0" borderId="0" xfId="5" applyNumberFormat="1" applyFont="1" applyFill="1" applyAlignment="1">
      <alignment horizontal="center"/>
    </xf>
    <xf numFmtId="9" fontId="3" fillId="0" borderId="0" xfId="4" applyFont="1" applyFill="1" applyAlignment="1">
      <alignment horizontal="center"/>
    </xf>
    <xf numFmtId="165" fontId="3" fillId="0" borderId="0" xfId="2" applyNumberFormat="1" applyFont="1"/>
    <xf numFmtId="166" fontId="3" fillId="0" borderId="0" xfId="2" applyNumberFormat="1" applyFont="1"/>
    <xf numFmtId="9" fontId="3" fillId="0" borderId="0" xfId="6" applyFont="1"/>
    <xf numFmtId="167" fontId="3" fillId="0" borderId="0" xfId="2" applyNumberFormat="1" applyFont="1"/>
    <xf numFmtId="0" fontId="3" fillId="0" borderId="9" xfId="2" applyFont="1" applyBorder="1" applyAlignment="1">
      <alignment horizontal="right"/>
    </xf>
    <xf numFmtId="0" fontId="3" fillId="0" borderId="11" xfId="2" applyFont="1" applyBorder="1" applyAlignment="1">
      <alignment horizontal="right"/>
    </xf>
    <xf numFmtId="165" fontId="3" fillId="0" borderId="10" xfId="2" applyNumberFormat="1" applyFont="1" applyBorder="1"/>
    <xf numFmtId="44" fontId="3" fillId="4" borderId="0" xfId="1" applyFont="1" applyFill="1" applyBorder="1" applyAlignment="1">
      <alignment vertical="center"/>
    </xf>
    <xf numFmtId="0" fontId="4" fillId="0" borderId="11" xfId="2" applyFont="1" applyBorder="1"/>
    <xf numFmtId="164" fontId="4" fillId="0" borderId="10" xfId="6" applyNumberFormat="1" applyFont="1" applyFill="1" applyBorder="1"/>
    <xf numFmtId="3" fontId="3" fillId="3" borderId="0" xfId="2" applyNumberFormat="1" applyFont="1" applyFill="1"/>
    <xf numFmtId="0" fontId="4" fillId="5" borderId="0" xfId="2" applyFont="1" applyFill="1"/>
    <xf numFmtId="0" fontId="4" fillId="5" borderId="0" xfId="2" applyFont="1" applyFill="1" applyAlignment="1">
      <alignment horizontal="center"/>
    </xf>
    <xf numFmtId="0" fontId="3" fillId="5" borderId="0" xfId="2" applyFont="1" applyFill="1"/>
    <xf numFmtId="0" fontId="5" fillId="5" borderId="0" xfId="2" applyFont="1" applyFill="1"/>
    <xf numFmtId="0" fontId="3" fillId="5" borderId="0" xfId="2" applyFont="1" applyFill="1" applyAlignment="1">
      <alignment horizontal="center"/>
    </xf>
    <xf numFmtId="0" fontId="5" fillId="0" borderId="0" xfId="0" applyFont="1" applyAlignment="1">
      <alignment vertical="top"/>
    </xf>
    <xf numFmtId="3" fontId="3" fillId="3" borderId="0" xfId="0" applyNumberFormat="1" applyFont="1" applyFill="1"/>
    <xf numFmtId="0" fontId="3" fillId="0" borderId="0" xfId="0" applyFont="1"/>
    <xf numFmtId="164" fontId="3" fillId="4" borderId="0" xfId="0" applyNumberFormat="1" applyFont="1" applyFill="1"/>
    <xf numFmtId="0" fontId="5" fillId="0" borderId="0" xfId="0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9" fontId="3" fillId="4" borderId="5" xfId="0" applyNumberFormat="1" applyFont="1" applyFill="1" applyBorder="1" applyAlignment="1">
      <alignment vertical="top"/>
    </xf>
    <xf numFmtId="9" fontId="3" fillId="2" borderId="5" xfId="0" applyNumberFormat="1" applyFont="1" applyFill="1" applyBorder="1" applyAlignment="1">
      <alignment vertical="top"/>
    </xf>
    <xf numFmtId="3" fontId="3" fillId="3" borderId="7" xfId="0" applyNumberFormat="1" applyFont="1" applyFill="1" applyBorder="1"/>
    <xf numFmtId="0" fontId="3" fillId="0" borderId="1" xfId="0" applyFont="1" applyBorder="1"/>
    <xf numFmtId="44" fontId="7" fillId="4" borderId="0" xfId="1" applyFont="1" applyFill="1" applyAlignment="1">
      <alignment vertical="center"/>
    </xf>
    <xf numFmtId="44" fontId="7" fillId="4" borderId="0" xfId="1" applyFont="1" applyFill="1" applyBorder="1" applyAlignment="1">
      <alignment vertical="center"/>
    </xf>
    <xf numFmtId="0" fontId="8" fillId="0" borderId="0" xfId="2" applyFont="1"/>
    <xf numFmtId="164" fontId="8" fillId="4" borderId="0" xfId="0" applyNumberFormat="1" applyFont="1" applyFill="1"/>
    <xf numFmtId="0" fontId="4" fillId="5" borderId="9" xfId="2" applyFont="1" applyFill="1" applyBorder="1"/>
    <xf numFmtId="0" fontId="4" fillId="5" borderId="11" xfId="2" applyFont="1" applyFill="1" applyBorder="1"/>
    <xf numFmtId="44" fontId="3" fillId="5" borderId="0" xfId="3" applyFont="1" applyFill="1" applyAlignment="1">
      <alignment horizontal="center"/>
    </xf>
    <xf numFmtId="165" fontId="3" fillId="5" borderId="0" xfId="2" applyNumberFormat="1" applyFont="1" applyFill="1"/>
    <xf numFmtId="3" fontId="3" fillId="0" borderId="0" xfId="2" applyNumberFormat="1" applyFont="1"/>
    <xf numFmtId="164" fontId="4" fillId="4" borderId="11" xfId="0" applyNumberFormat="1" applyFont="1" applyFill="1" applyBorder="1"/>
    <xf numFmtId="9" fontId="3" fillId="2" borderId="0" xfId="4" applyFont="1" applyFill="1" applyAlignment="1" applyProtection="1">
      <alignment horizontal="center"/>
      <protection locked="0"/>
    </xf>
    <xf numFmtId="164" fontId="3" fillId="2" borderId="0" xfId="4" applyNumberFormat="1" applyFont="1" applyFill="1" applyAlignment="1" applyProtection="1">
      <alignment horizontal="center"/>
      <protection locked="0"/>
    </xf>
    <xf numFmtId="2" fontId="3" fillId="2" borderId="0" xfId="5" applyNumberFormat="1" applyFont="1" applyFill="1" applyAlignment="1" applyProtection="1">
      <alignment horizontal="center"/>
      <protection locked="0"/>
    </xf>
    <xf numFmtId="44" fontId="3" fillId="2" borderId="0" xfId="3" applyFont="1" applyFill="1" applyBorder="1" applyAlignment="1" applyProtection="1">
      <alignment horizontal="center"/>
      <protection locked="0"/>
    </xf>
    <xf numFmtId="44" fontId="3" fillId="2" borderId="0" xfId="3" applyFont="1" applyFill="1" applyAlignment="1" applyProtection="1">
      <alignment horizontal="center"/>
      <protection locked="0"/>
    </xf>
    <xf numFmtId="168" fontId="3" fillId="4" borderId="0" xfId="1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165" fontId="9" fillId="6" borderId="10" xfId="2" applyNumberFormat="1" applyFont="1" applyFill="1" applyBorder="1"/>
    <xf numFmtId="0" fontId="6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3" fillId="2" borderId="0" xfId="2" applyFont="1" applyFill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</cellXfs>
  <cellStyles count="7">
    <cellStyle name="Komma 2" xfId="5" xr:uid="{00000000-0005-0000-0000-000000000000}"/>
    <cellStyle name="Procent" xfId="6" builtinId="5"/>
    <cellStyle name="Procent 2" xfId="4" xr:uid="{00000000-0005-0000-0000-000001000000}"/>
    <cellStyle name="Standaard" xfId="0" builtinId="0"/>
    <cellStyle name="Standaard 2" xfId="2" xr:uid="{00000000-0005-0000-0000-000003000000}"/>
    <cellStyle name="Valuta" xfId="1" builtinId="4"/>
    <cellStyle name="Valuta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29304</xdr:colOff>
      <xdr:row>0</xdr:row>
      <xdr:rowOff>96708</xdr:rowOff>
    </xdr:from>
    <xdr:to>
      <xdr:col>8</xdr:col>
      <xdr:colOff>152070</xdr:colOff>
      <xdr:row>3</xdr:row>
      <xdr:rowOff>30033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10E1B3-8088-379F-8CEB-26D6D67C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29" y="96708"/>
          <a:ext cx="390525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J80"/>
  <sheetViews>
    <sheetView tabSelected="1" view="pageBreakPreview" zoomScale="90" zoomScaleNormal="100" zoomScaleSheetLayoutView="90" workbookViewId="0">
      <selection activeCell="D59" sqref="D59"/>
    </sheetView>
  </sheetViews>
  <sheetFormatPr defaultColWidth="9" defaultRowHeight="16.5" x14ac:dyDescent="0.3"/>
  <cols>
    <col min="1" max="1" width="1.625" style="1" bestFit="1" customWidth="1"/>
    <col min="2" max="2" width="8" style="1" customWidth="1"/>
    <col min="3" max="3" width="17.5" style="1" customWidth="1"/>
    <col min="4" max="4" width="13.125" style="1" bestFit="1" customWidth="1"/>
    <col min="5" max="6" width="12.25" style="1" bestFit="1" customWidth="1"/>
    <col min="7" max="7" width="1.5" style="1" customWidth="1"/>
    <col min="8" max="8" width="10.5" style="1" bestFit="1" customWidth="1"/>
    <col min="9" max="9" width="15.125" style="1" customWidth="1"/>
    <col min="10" max="10" width="17.375" style="1" bestFit="1" customWidth="1"/>
    <col min="11" max="16384" width="9" style="1"/>
  </cols>
  <sheetData>
    <row r="5" spans="1:10" x14ac:dyDescent="0.3">
      <c r="B5" s="1" t="s">
        <v>0</v>
      </c>
      <c r="H5" s="61" t="s">
        <v>67</v>
      </c>
      <c r="I5" s="61"/>
      <c r="J5" s="61"/>
    </row>
    <row r="6" spans="1:10" x14ac:dyDescent="0.3">
      <c r="B6" s="1" t="s">
        <v>1</v>
      </c>
      <c r="H6" s="61" t="s">
        <v>68</v>
      </c>
      <c r="I6" s="61"/>
      <c r="J6" s="61"/>
    </row>
    <row r="7" spans="1:10" ht="8.25" customHeight="1" x14ac:dyDescent="0.3"/>
    <row r="8" spans="1:10" x14ac:dyDescent="0.3">
      <c r="A8" s="25"/>
      <c r="B8" s="23"/>
      <c r="C8" s="23"/>
      <c r="D8" s="24"/>
      <c r="E8" s="23" t="s">
        <v>2</v>
      </c>
      <c r="F8" s="23" t="s">
        <v>3</v>
      </c>
      <c r="G8" s="25"/>
      <c r="H8" s="26" t="s">
        <v>4</v>
      </c>
      <c r="I8" s="25"/>
      <c r="J8" s="25"/>
    </row>
    <row r="9" spans="1:10" ht="9" customHeight="1" x14ac:dyDescent="0.3">
      <c r="D9" s="2"/>
      <c r="E9" s="2"/>
    </row>
    <row r="10" spans="1:10" x14ac:dyDescent="0.3">
      <c r="A10" s="25"/>
      <c r="B10" s="25" t="s">
        <v>5</v>
      </c>
      <c r="C10" s="25"/>
      <c r="D10" s="27"/>
      <c r="E10" s="27"/>
      <c r="F10" s="25"/>
      <c r="G10" s="25"/>
      <c r="H10" s="25"/>
      <c r="I10" s="25" t="s">
        <v>6</v>
      </c>
      <c r="J10" s="25" t="s">
        <v>7</v>
      </c>
    </row>
    <row r="11" spans="1:10" x14ac:dyDescent="0.3">
      <c r="B11" s="1" t="s">
        <v>8</v>
      </c>
      <c r="D11" s="53">
        <v>0</v>
      </c>
      <c r="E11" s="40">
        <v>50</v>
      </c>
      <c r="F11" s="19">
        <v>75</v>
      </c>
      <c r="H11" s="28" t="str">
        <f>IF(D11&gt;F11,"max "&amp;1*F11&amp;" Eur",IF(D11&lt;E11,"min "&amp;1*E11&amp;" Eur",""))</f>
        <v>min 50 Eur</v>
      </c>
      <c r="I11" s="22">
        <v>10000</v>
      </c>
      <c r="J11" s="12">
        <f>I11*D11</f>
        <v>0</v>
      </c>
    </row>
    <row r="12" spans="1:10" x14ac:dyDescent="0.3">
      <c r="B12" s="1" t="s">
        <v>9</v>
      </c>
      <c r="D12" s="53">
        <v>0</v>
      </c>
      <c r="E12" s="40">
        <v>55</v>
      </c>
      <c r="F12" s="19">
        <v>82.5</v>
      </c>
      <c r="H12" s="28" t="str">
        <f t="shared" ref="H12:H20" si="0">IF(D12&gt;F12,"max "&amp;1*F12&amp;" Eur",IF(D12&lt;E12,"min "&amp;1*E12&amp;" Eur",""))</f>
        <v>min 55 Eur</v>
      </c>
      <c r="I12" s="29">
        <v>800</v>
      </c>
      <c r="J12" s="12">
        <f t="shared" ref="J12:J38" si="1">I12*D12</f>
        <v>0</v>
      </c>
    </row>
    <row r="13" spans="1:10" x14ac:dyDescent="0.3">
      <c r="B13" s="1" t="s">
        <v>10</v>
      </c>
      <c r="D13" s="53">
        <v>0</v>
      </c>
      <c r="E13" s="40">
        <v>60</v>
      </c>
      <c r="F13" s="19">
        <v>90</v>
      </c>
      <c r="H13" s="28" t="str">
        <f t="shared" si="0"/>
        <v>min 60 Eur</v>
      </c>
      <c r="I13" s="22">
        <v>400</v>
      </c>
      <c r="J13" s="12">
        <f t="shared" si="1"/>
        <v>0</v>
      </c>
    </row>
    <row r="14" spans="1:10" x14ac:dyDescent="0.3">
      <c r="B14" s="1" t="s">
        <v>11</v>
      </c>
      <c r="D14" s="53">
        <v>0</v>
      </c>
      <c r="E14" s="19">
        <v>80</v>
      </c>
      <c r="F14" s="19">
        <v>130</v>
      </c>
      <c r="H14" s="28" t="str">
        <f t="shared" si="0"/>
        <v>min 80 Eur</v>
      </c>
      <c r="I14" s="29">
        <v>250</v>
      </c>
      <c r="J14" s="12">
        <f t="shared" si="1"/>
        <v>0</v>
      </c>
    </row>
    <row r="15" spans="1:10" x14ac:dyDescent="0.3">
      <c r="B15" s="1" t="s">
        <v>12</v>
      </c>
      <c r="D15" s="53">
        <v>0</v>
      </c>
      <c r="E15" s="19">
        <v>60</v>
      </c>
      <c r="F15" s="19">
        <v>90</v>
      </c>
      <c r="H15" s="28" t="str">
        <f t="shared" si="0"/>
        <v>min 60 Eur</v>
      </c>
      <c r="I15" s="22">
        <v>100</v>
      </c>
      <c r="J15" s="12">
        <f t="shared" ref="J15" si="2">I15*D15</f>
        <v>0</v>
      </c>
    </row>
    <row r="16" spans="1:10" x14ac:dyDescent="0.3">
      <c r="B16" s="1" t="s">
        <v>13</v>
      </c>
      <c r="D16" s="53">
        <v>0</v>
      </c>
      <c r="E16" s="19">
        <v>60</v>
      </c>
      <c r="F16" s="19">
        <v>90</v>
      </c>
      <c r="H16" s="28" t="str">
        <f t="shared" si="0"/>
        <v>min 60 Eur</v>
      </c>
      <c r="I16" s="22">
        <v>100</v>
      </c>
      <c r="J16" s="12">
        <f t="shared" ref="J16" si="3">I16*D16</f>
        <v>0</v>
      </c>
    </row>
    <row r="17" spans="2:10" x14ac:dyDescent="0.3">
      <c r="B17" s="1" t="s">
        <v>14</v>
      </c>
      <c r="D17" s="53">
        <v>0</v>
      </c>
      <c r="E17" s="19">
        <v>65</v>
      </c>
      <c r="F17" s="19">
        <v>90</v>
      </c>
      <c r="H17" s="28" t="str">
        <f t="shared" si="0"/>
        <v>min 65 Eur</v>
      </c>
      <c r="I17" s="29">
        <v>800</v>
      </c>
      <c r="J17" s="12">
        <f t="shared" si="1"/>
        <v>0</v>
      </c>
    </row>
    <row r="18" spans="2:10" x14ac:dyDescent="0.3">
      <c r="B18" s="1" t="s">
        <v>15</v>
      </c>
      <c r="D18" s="53">
        <v>0</v>
      </c>
      <c r="E18" s="19">
        <v>65</v>
      </c>
      <c r="F18" s="19">
        <v>100</v>
      </c>
      <c r="H18" s="28" t="str">
        <f t="shared" si="0"/>
        <v>min 65 Eur</v>
      </c>
      <c r="I18" s="22">
        <v>100</v>
      </c>
      <c r="J18" s="12">
        <f t="shared" si="1"/>
        <v>0</v>
      </c>
    </row>
    <row r="19" spans="2:10" x14ac:dyDescent="0.3">
      <c r="B19" s="1" t="s">
        <v>16</v>
      </c>
      <c r="D19" s="53">
        <v>0</v>
      </c>
      <c r="E19" s="19">
        <v>70</v>
      </c>
      <c r="F19" s="19">
        <v>110</v>
      </c>
      <c r="H19" s="28" t="str">
        <f t="shared" si="0"/>
        <v>min 70 Eur</v>
      </c>
      <c r="I19" s="22">
        <v>100</v>
      </c>
      <c r="J19" s="12">
        <f t="shared" si="1"/>
        <v>0</v>
      </c>
    </row>
    <row r="20" spans="2:10" x14ac:dyDescent="0.3">
      <c r="B20" s="1" t="s">
        <v>17</v>
      </c>
      <c r="D20" s="53">
        <v>0</v>
      </c>
      <c r="E20" s="19">
        <v>90</v>
      </c>
      <c r="F20" s="19">
        <v>145</v>
      </c>
      <c r="H20" s="28" t="str">
        <f t="shared" si="0"/>
        <v>min 90 Eur</v>
      </c>
      <c r="I20" s="22">
        <v>150</v>
      </c>
      <c r="J20" s="12">
        <f t="shared" si="1"/>
        <v>0</v>
      </c>
    </row>
    <row r="21" spans="2:10" x14ac:dyDescent="0.3">
      <c r="B21" s="1" t="s">
        <v>18</v>
      </c>
      <c r="D21" s="8"/>
      <c r="E21" s="8" t="s">
        <v>19</v>
      </c>
      <c r="I21" s="48"/>
      <c r="J21" s="12"/>
    </row>
    <row r="22" spans="2:10" ht="9" customHeight="1" x14ac:dyDescent="0.3">
      <c r="I22" s="48"/>
      <c r="J22" s="12"/>
    </row>
    <row r="23" spans="2:10" ht="15.95" customHeight="1" x14ac:dyDescent="0.3">
      <c r="B23" s="1" t="s">
        <v>20</v>
      </c>
      <c r="D23" s="53">
        <v>0</v>
      </c>
      <c r="E23" s="41">
        <v>50</v>
      </c>
      <c r="F23" s="19">
        <v>75</v>
      </c>
      <c r="H23" s="28" t="str">
        <f t="shared" ref="H23:H39" si="4">IF(D23&gt;F23,"max "&amp;1*F23&amp;" Eur",IF(D23&lt;E23,"min "&amp;1*E23&amp;" Eur",""))</f>
        <v>min 50 Eur</v>
      </c>
      <c r="I23" s="22">
        <v>15000</v>
      </c>
      <c r="J23" s="12">
        <f t="shared" si="1"/>
        <v>0</v>
      </c>
    </row>
    <row r="24" spans="2:10" ht="17.100000000000001" customHeight="1" x14ac:dyDescent="0.3">
      <c r="B24" s="1" t="s">
        <v>21</v>
      </c>
      <c r="D24" s="53">
        <v>0</v>
      </c>
      <c r="E24" s="41">
        <v>55</v>
      </c>
      <c r="F24" s="19">
        <v>80</v>
      </c>
      <c r="H24" s="28" t="str">
        <f t="shared" si="4"/>
        <v>min 55 Eur</v>
      </c>
      <c r="I24" s="22">
        <v>1000</v>
      </c>
      <c r="J24" s="12">
        <f t="shared" si="1"/>
        <v>0</v>
      </c>
    </row>
    <row r="25" spans="2:10" ht="17.100000000000001" customHeight="1" x14ac:dyDescent="0.3">
      <c r="B25" s="1" t="s">
        <v>22</v>
      </c>
      <c r="D25" s="53">
        <v>0</v>
      </c>
      <c r="E25" s="41">
        <v>50</v>
      </c>
      <c r="F25" s="19">
        <v>90</v>
      </c>
      <c r="H25" s="28" t="str">
        <f t="shared" ref="H25:H26" si="5">IF(D25&gt;F25,"max "&amp;1*F25&amp;" Eur",IF(D25&lt;E25,"min "&amp;1*E25&amp;" Eur",""))</f>
        <v>min 50 Eur</v>
      </c>
      <c r="I25" s="22">
        <v>1000</v>
      </c>
      <c r="J25" s="12">
        <f t="shared" ref="J25:J26" si="6">I25*D25</f>
        <v>0</v>
      </c>
    </row>
    <row r="26" spans="2:10" ht="17.100000000000001" customHeight="1" x14ac:dyDescent="0.3">
      <c r="B26" s="1" t="s">
        <v>23</v>
      </c>
      <c r="D26" s="54">
        <v>0</v>
      </c>
      <c r="E26" s="19">
        <v>65</v>
      </c>
      <c r="F26" s="19">
        <v>90</v>
      </c>
      <c r="H26" s="28" t="str">
        <f t="shared" si="5"/>
        <v>min 65 Eur</v>
      </c>
      <c r="I26" s="22">
        <v>100</v>
      </c>
      <c r="J26" s="12">
        <f t="shared" si="6"/>
        <v>0</v>
      </c>
    </row>
    <row r="27" spans="2:10" ht="15.95" customHeight="1" x14ac:dyDescent="0.3">
      <c r="B27" s="1" t="s">
        <v>24</v>
      </c>
      <c r="D27" s="53">
        <v>0</v>
      </c>
      <c r="E27" s="41">
        <v>50</v>
      </c>
      <c r="F27" s="19">
        <v>75</v>
      </c>
      <c r="H27" s="28" t="str">
        <f t="shared" si="4"/>
        <v>min 50 Eur</v>
      </c>
      <c r="I27" s="22">
        <v>15000</v>
      </c>
      <c r="J27" s="12">
        <f t="shared" si="1"/>
        <v>0</v>
      </c>
    </row>
    <row r="28" spans="2:10" x14ac:dyDescent="0.3">
      <c r="B28" s="1" t="s">
        <v>25</v>
      </c>
      <c r="D28" s="53">
        <v>0</v>
      </c>
      <c r="E28" s="41">
        <v>55</v>
      </c>
      <c r="F28" s="19">
        <v>80</v>
      </c>
      <c r="H28" s="28" t="str">
        <f t="shared" si="4"/>
        <v>min 55 Eur</v>
      </c>
      <c r="I28" s="22">
        <v>1000</v>
      </c>
      <c r="J28" s="12">
        <f t="shared" si="1"/>
        <v>0</v>
      </c>
    </row>
    <row r="29" spans="2:10" x14ac:dyDescent="0.3">
      <c r="B29" s="1" t="s">
        <v>26</v>
      </c>
      <c r="D29" s="53">
        <v>0</v>
      </c>
      <c r="E29" s="41">
        <v>50</v>
      </c>
      <c r="F29" s="19">
        <v>90</v>
      </c>
      <c r="H29" s="28" t="str">
        <f t="shared" si="4"/>
        <v>min 50 Eur</v>
      </c>
      <c r="I29" s="22">
        <v>1000</v>
      </c>
      <c r="J29" s="12">
        <f t="shared" ref="J29" si="7">I29*D29</f>
        <v>0</v>
      </c>
    </row>
    <row r="30" spans="2:10" x14ac:dyDescent="0.3">
      <c r="B30" s="1" t="s">
        <v>27</v>
      </c>
      <c r="D30" s="53">
        <v>0</v>
      </c>
      <c r="E30" s="19">
        <v>80</v>
      </c>
      <c r="F30" s="19">
        <v>130</v>
      </c>
      <c r="H30" s="28" t="str">
        <f>IF(D30&gt;F30,"max "&amp;1*F30&amp;" Eur",IF(D30&lt;E30,"min "&amp;1*E30&amp;" Eur",""))</f>
        <v>min 80 Eur</v>
      </c>
      <c r="I30" s="22">
        <v>250</v>
      </c>
      <c r="J30" s="12">
        <f t="shared" si="1"/>
        <v>0</v>
      </c>
    </row>
    <row r="31" spans="2:10" x14ac:dyDescent="0.3">
      <c r="B31" s="1" t="s">
        <v>28</v>
      </c>
      <c r="D31" s="53">
        <v>0</v>
      </c>
      <c r="E31" s="19">
        <v>80</v>
      </c>
      <c r="F31" s="19">
        <v>130</v>
      </c>
      <c r="H31" s="28" t="str">
        <f t="shared" si="4"/>
        <v>min 80 Eur</v>
      </c>
      <c r="I31" s="22">
        <v>250</v>
      </c>
      <c r="J31" s="12">
        <f t="shared" si="1"/>
        <v>0</v>
      </c>
    </row>
    <row r="32" spans="2:10" x14ac:dyDescent="0.3">
      <c r="B32" s="1" t="s">
        <v>29</v>
      </c>
      <c r="D32" s="54">
        <v>0</v>
      </c>
      <c r="E32" s="19">
        <v>65</v>
      </c>
      <c r="F32" s="19">
        <v>90</v>
      </c>
      <c r="H32" s="28" t="str">
        <f t="shared" si="4"/>
        <v>min 65 Eur</v>
      </c>
      <c r="I32" s="22">
        <v>800</v>
      </c>
      <c r="J32" s="12">
        <f t="shared" si="1"/>
        <v>0</v>
      </c>
    </row>
    <row r="33" spans="1:10" x14ac:dyDescent="0.3">
      <c r="B33" s="1" t="s">
        <v>30</v>
      </c>
      <c r="D33" s="54">
        <v>0</v>
      </c>
      <c r="E33" s="19">
        <v>65</v>
      </c>
      <c r="F33" s="19">
        <v>90</v>
      </c>
      <c r="H33" s="28" t="str">
        <f t="shared" si="4"/>
        <v>min 65 Eur</v>
      </c>
      <c r="I33" s="22">
        <v>800</v>
      </c>
      <c r="J33" s="12">
        <f t="shared" si="1"/>
        <v>0</v>
      </c>
    </row>
    <row r="34" spans="1:10" x14ac:dyDescent="0.3">
      <c r="B34" s="1" t="s">
        <v>15</v>
      </c>
      <c r="D34" s="54">
        <v>0</v>
      </c>
      <c r="E34" s="19">
        <v>65</v>
      </c>
      <c r="F34" s="19">
        <v>100</v>
      </c>
      <c r="H34" s="28" t="str">
        <f t="shared" si="4"/>
        <v>min 65 Eur</v>
      </c>
      <c r="I34" s="22">
        <v>200</v>
      </c>
      <c r="J34" s="12">
        <f t="shared" si="1"/>
        <v>0</v>
      </c>
    </row>
    <row r="35" spans="1:10" x14ac:dyDescent="0.3">
      <c r="B35" s="1" t="s">
        <v>16</v>
      </c>
      <c r="D35" s="54">
        <v>0</v>
      </c>
      <c r="E35" s="19">
        <v>70</v>
      </c>
      <c r="F35" s="19">
        <v>110</v>
      </c>
      <c r="H35" s="28" t="str">
        <f t="shared" si="4"/>
        <v>min 70 Eur</v>
      </c>
      <c r="I35" s="22">
        <v>200</v>
      </c>
      <c r="J35" s="12">
        <f t="shared" si="1"/>
        <v>0</v>
      </c>
    </row>
    <row r="36" spans="1:10" x14ac:dyDescent="0.3">
      <c r="B36" s="1" t="s">
        <v>31</v>
      </c>
      <c r="D36" s="54">
        <v>0</v>
      </c>
      <c r="E36" s="19">
        <v>70</v>
      </c>
      <c r="F36" s="19">
        <v>110</v>
      </c>
      <c r="H36" s="28" t="str">
        <f t="shared" ref="H36" si="8">IF(D36&gt;F36,"max "&amp;1*F36&amp;" Eur",IF(D36&lt;E36,"min "&amp;1*E36&amp;" Eur",""))</f>
        <v>min 70 Eur</v>
      </c>
      <c r="I36" s="22">
        <v>300</v>
      </c>
      <c r="J36" s="12">
        <f t="shared" ref="J36" si="9">I36*D36</f>
        <v>0</v>
      </c>
    </row>
    <row r="37" spans="1:10" x14ac:dyDescent="0.3">
      <c r="B37" s="1" t="s">
        <v>17</v>
      </c>
      <c r="D37" s="54">
        <v>0</v>
      </c>
      <c r="E37" s="19">
        <v>70</v>
      </c>
      <c r="F37" s="19">
        <v>145</v>
      </c>
      <c r="H37" s="28" t="str">
        <f t="shared" si="4"/>
        <v>min 70 Eur</v>
      </c>
      <c r="I37" s="22">
        <v>300</v>
      </c>
      <c r="J37" s="12">
        <f t="shared" si="1"/>
        <v>0</v>
      </c>
    </row>
    <row r="38" spans="1:10" x14ac:dyDescent="0.3">
      <c r="B38" s="1" t="s">
        <v>32</v>
      </c>
      <c r="D38" s="54">
        <v>0</v>
      </c>
      <c r="E38" s="19">
        <v>65</v>
      </c>
      <c r="F38" s="19">
        <v>90</v>
      </c>
      <c r="H38" s="28" t="str">
        <f t="shared" si="4"/>
        <v>min 65 Eur</v>
      </c>
      <c r="I38" s="22">
        <v>100</v>
      </c>
      <c r="J38" s="12">
        <f t="shared" si="1"/>
        <v>0</v>
      </c>
    </row>
    <row r="39" spans="1:10" x14ac:dyDescent="0.3">
      <c r="B39" s="1" t="s">
        <v>33</v>
      </c>
      <c r="D39" s="54">
        <v>0</v>
      </c>
      <c r="E39" s="19">
        <v>75</v>
      </c>
      <c r="F39" s="19">
        <v>110</v>
      </c>
      <c r="H39" s="28" t="str">
        <f t="shared" si="4"/>
        <v>min 75 Eur</v>
      </c>
      <c r="I39" s="22">
        <v>100</v>
      </c>
      <c r="J39" s="12">
        <f t="shared" ref="J39" si="10">I39*D39</f>
        <v>0</v>
      </c>
    </row>
    <row r="40" spans="1:10" x14ac:dyDescent="0.3">
      <c r="B40" s="1" t="s">
        <v>18</v>
      </c>
      <c r="D40" s="9"/>
      <c r="E40" s="9" t="s">
        <v>19</v>
      </c>
      <c r="J40" s="12"/>
    </row>
    <row r="41" spans="1:10" x14ac:dyDescent="0.3">
      <c r="D41" s="9"/>
      <c r="E41" s="9"/>
      <c r="J41" s="12"/>
    </row>
    <row r="42" spans="1:10" x14ac:dyDescent="0.3">
      <c r="A42" s="25"/>
      <c r="B42" s="25" t="s">
        <v>34</v>
      </c>
      <c r="C42" s="25"/>
      <c r="D42" s="46"/>
      <c r="E42" s="46"/>
      <c r="F42" s="25"/>
      <c r="G42" s="25"/>
      <c r="H42" s="25"/>
      <c r="I42" s="25"/>
      <c r="J42" s="47"/>
    </row>
    <row r="43" spans="1:10" x14ac:dyDescent="0.3">
      <c r="B43" s="1" t="s">
        <v>35</v>
      </c>
      <c r="D43" s="51">
        <v>0</v>
      </c>
      <c r="E43" s="31">
        <v>0.05</v>
      </c>
      <c r="F43" s="31">
        <v>0.1</v>
      </c>
      <c r="H43" s="32" t="str">
        <f>IF(D43&gt;F43,"max "&amp;100*F43&amp;" %",IF(D43&lt;E43,"min "&amp;100*E43&amp;" %",""))</f>
        <v>min 5 %</v>
      </c>
      <c r="I43" s="22">
        <v>600000</v>
      </c>
      <c r="J43" s="13">
        <f>I43*D43</f>
        <v>0</v>
      </c>
    </row>
    <row r="44" spans="1:10" x14ac:dyDescent="0.3">
      <c r="B44" s="1" t="s">
        <v>36</v>
      </c>
      <c r="D44" s="51">
        <v>0</v>
      </c>
      <c r="E44" s="31">
        <v>0.05</v>
      </c>
      <c r="F44" s="31">
        <v>0.1</v>
      </c>
      <c r="H44" s="32" t="str">
        <f>IF(D44&gt;F44,"max "&amp;100*F44&amp;" %",IF(D44&lt;E44,"min "&amp;100*E44&amp;" %",""))</f>
        <v>min 5 %</v>
      </c>
      <c r="I44" s="22">
        <v>200000</v>
      </c>
      <c r="J44" s="13">
        <f>I44*D44</f>
        <v>0</v>
      </c>
    </row>
    <row r="45" spans="1:10" x14ac:dyDescent="0.3">
      <c r="B45" s="1" t="s">
        <v>37</v>
      </c>
      <c r="D45" s="51">
        <v>0</v>
      </c>
      <c r="E45" s="31">
        <v>0.03</v>
      </c>
      <c r="F45" s="31">
        <v>0.08</v>
      </c>
      <c r="H45" s="32" t="str">
        <f>IF(D45&gt;F45,"max "&amp;100*F45&amp;" %",IF(D45&lt;E45,"min "&amp;100*E45&amp;" %",""))</f>
        <v>min 3 %</v>
      </c>
      <c r="I45" s="22">
        <v>100000</v>
      </c>
      <c r="J45" s="13">
        <f>I45*D45</f>
        <v>0</v>
      </c>
    </row>
    <row r="46" spans="1:10" x14ac:dyDescent="0.3">
      <c r="H46" s="16"/>
      <c r="I46" s="17" t="s">
        <v>38</v>
      </c>
      <c r="J46" s="18">
        <f>SUM(J11:J45)</f>
        <v>0</v>
      </c>
    </row>
    <row r="47" spans="1:10" x14ac:dyDescent="0.3">
      <c r="A47" s="25"/>
      <c r="B47" s="25" t="s">
        <v>39</v>
      </c>
      <c r="C47" s="25"/>
      <c r="D47" s="27"/>
      <c r="E47" s="27"/>
      <c r="F47" s="25"/>
      <c r="G47" s="25"/>
      <c r="H47" s="25"/>
      <c r="I47" s="25"/>
      <c r="J47" s="25"/>
    </row>
    <row r="48" spans="1:10" x14ac:dyDescent="0.3">
      <c r="B48" s="1" t="s">
        <v>40</v>
      </c>
      <c r="D48" s="52">
        <v>0</v>
      </c>
      <c r="E48" s="10"/>
    </row>
    <row r="50" spans="1:10" x14ac:dyDescent="0.3">
      <c r="A50" s="25"/>
      <c r="B50" s="25" t="s">
        <v>41</v>
      </c>
      <c r="C50" s="25"/>
      <c r="D50" s="25"/>
      <c r="E50" s="25"/>
      <c r="F50" s="25"/>
      <c r="G50" s="25"/>
      <c r="H50" s="25"/>
      <c r="I50" s="25"/>
      <c r="J50" s="25"/>
    </row>
    <row r="51" spans="1:10" x14ac:dyDescent="0.3">
      <c r="B51" s="1" t="s">
        <v>42</v>
      </c>
      <c r="D51" s="50">
        <v>0</v>
      </c>
      <c r="E51" s="11"/>
    </row>
    <row r="52" spans="1:10" x14ac:dyDescent="0.3">
      <c r="B52" s="1" t="s">
        <v>43</v>
      </c>
      <c r="D52" s="50">
        <v>0</v>
      </c>
      <c r="E52" s="11"/>
    </row>
    <row r="53" spans="1:10" x14ac:dyDescent="0.3">
      <c r="B53" s="1" t="s">
        <v>44</v>
      </c>
      <c r="D53" s="50">
        <v>0</v>
      </c>
      <c r="E53" s="11"/>
    </row>
    <row r="54" spans="1:10" x14ac:dyDescent="0.3">
      <c r="B54" s="1" t="s">
        <v>45</v>
      </c>
      <c r="D54" s="50">
        <v>0</v>
      </c>
      <c r="E54" s="11"/>
    </row>
    <row r="55" spans="1:10" x14ac:dyDescent="0.3">
      <c r="D55" s="2"/>
      <c r="E55" s="2"/>
    </row>
    <row r="56" spans="1:10" x14ac:dyDescent="0.3">
      <c r="A56" s="25"/>
      <c r="B56" s="25" t="s">
        <v>46</v>
      </c>
      <c r="C56" s="25"/>
      <c r="D56" s="27"/>
      <c r="E56" s="27"/>
      <c r="F56" s="25"/>
      <c r="G56" s="25"/>
      <c r="H56" s="25"/>
      <c r="I56" s="25"/>
      <c r="J56" s="25"/>
    </row>
    <row r="57" spans="1:10" x14ac:dyDescent="0.3">
      <c r="B57" s="1" t="s">
        <v>47</v>
      </c>
      <c r="C57" s="42" t="s">
        <v>48</v>
      </c>
      <c r="D57" s="51">
        <v>0</v>
      </c>
      <c r="E57" s="43">
        <v>0.04</v>
      </c>
      <c r="F57" s="31">
        <v>0.15</v>
      </c>
      <c r="H57" s="32" t="str">
        <f t="shared" ref="H57:H63" si="11">IF(D57&gt;F57,"max "&amp;100*F57&amp;" %",IF(D57&lt;E57,"min "&amp;100*E57&amp;" %",""))</f>
        <v>min 4 %</v>
      </c>
      <c r="I57" s="1" t="s">
        <v>49</v>
      </c>
      <c r="J57" s="13">
        <f>D57*J$46</f>
        <v>0</v>
      </c>
    </row>
    <row r="58" spans="1:10" x14ac:dyDescent="0.3">
      <c r="B58" s="1" t="s">
        <v>47</v>
      </c>
      <c r="C58" s="42" t="s">
        <v>50</v>
      </c>
      <c r="D58" s="51">
        <v>0</v>
      </c>
      <c r="E58" s="31">
        <v>0.08</v>
      </c>
      <c r="F58" s="31">
        <v>0.18</v>
      </c>
      <c r="H58" s="32" t="str">
        <f t="shared" si="11"/>
        <v>min 8 %</v>
      </c>
      <c r="I58" s="1" t="s">
        <v>49</v>
      </c>
      <c r="J58" s="13">
        <f>D58*J$46</f>
        <v>0</v>
      </c>
    </row>
    <row r="59" spans="1:10" x14ac:dyDescent="0.3">
      <c r="A59" s="25" t="s">
        <v>51</v>
      </c>
      <c r="B59" s="1" t="s">
        <v>47</v>
      </c>
      <c r="C59" s="42" t="s">
        <v>52</v>
      </c>
      <c r="D59" s="51">
        <v>0</v>
      </c>
      <c r="E59" s="31">
        <v>0.08</v>
      </c>
      <c r="F59" s="31">
        <v>0.18</v>
      </c>
      <c r="H59" s="32" t="str">
        <f t="shared" si="11"/>
        <v>min 8 %</v>
      </c>
      <c r="I59" s="1" t="s">
        <v>49</v>
      </c>
      <c r="J59" s="13">
        <f>D59*J$46</f>
        <v>0</v>
      </c>
    </row>
    <row r="60" spans="1:10" x14ac:dyDescent="0.3">
      <c r="A60" s="25" t="s">
        <v>51</v>
      </c>
      <c r="B60" s="1" t="s">
        <v>53</v>
      </c>
      <c r="D60" s="51">
        <v>0</v>
      </c>
      <c r="E60" s="31">
        <v>0.02</v>
      </c>
      <c r="F60" s="31">
        <v>0.05</v>
      </c>
      <c r="H60" s="32" t="str">
        <f t="shared" si="11"/>
        <v>min 2 %</v>
      </c>
      <c r="I60" s="1" t="s">
        <v>54</v>
      </c>
      <c r="J60" s="13">
        <f>D60*SUM(J23:J40)</f>
        <v>0</v>
      </c>
    </row>
    <row r="61" spans="1:10" x14ac:dyDescent="0.3">
      <c r="A61" s="25" t="s">
        <v>51</v>
      </c>
      <c r="B61" s="1" t="s">
        <v>55</v>
      </c>
      <c r="D61" s="51">
        <v>0</v>
      </c>
      <c r="E61" s="31">
        <v>0.02</v>
      </c>
      <c r="F61" s="31">
        <v>0.05</v>
      </c>
      <c r="H61" s="32" t="str">
        <f>IF(D61&gt;F61,"max "&amp;100*F61&amp;" %",IF(D61&lt;E61,"min "&amp;100*E61&amp;" %",""))</f>
        <v>min 2 %</v>
      </c>
      <c r="I61" s="22">
        <v>500000</v>
      </c>
      <c r="J61" s="13">
        <f>I61*D61</f>
        <v>0</v>
      </c>
    </row>
    <row r="62" spans="1:10" x14ac:dyDescent="0.3">
      <c r="A62" s="25" t="s">
        <v>51</v>
      </c>
      <c r="B62" s="1" t="s">
        <v>56</v>
      </c>
      <c r="D62" s="51">
        <v>0</v>
      </c>
      <c r="E62" s="31">
        <v>0.05</v>
      </c>
      <c r="F62" s="31">
        <v>0.09</v>
      </c>
      <c r="H62" s="32" t="str">
        <f t="shared" si="11"/>
        <v>min 5 %</v>
      </c>
      <c r="I62" s="33" t="s">
        <v>57</v>
      </c>
      <c r="J62" s="13">
        <f>D62*(J$46+J59+J60+J61)</f>
        <v>0</v>
      </c>
    </row>
    <row r="63" spans="1:10" x14ac:dyDescent="0.3">
      <c r="A63" s="25" t="s">
        <v>51</v>
      </c>
      <c r="B63" s="1" t="s">
        <v>58</v>
      </c>
      <c r="D63" s="51">
        <v>0</v>
      </c>
      <c r="E63" s="31">
        <v>0.03</v>
      </c>
      <c r="F63" s="31">
        <v>0.05</v>
      </c>
      <c r="H63" s="32" t="str">
        <f t="shared" si="11"/>
        <v>min 3 %</v>
      </c>
      <c r="I63" s="1" t="s">
        <v>59</v>
      </c>
      <c r="J63" s="15">
        <f>D63*(J$46+SUM(J43:J61))</f>
        <v>0</v>
      </c>
    </row>
    <row r="64" spans="1:10" ht="15.95" customHeight="1" x14ac:dyDescent="0.35">
      <c r="A64" s="25"/>
      <c r="C64" s="1" t="s">
        <v>69</v>
      </c>
      <c r="H64" s="59" t="s">
        <v>70</v>
      </c>
      <c r="I64" s="60"/>
      <c r="J64" s="57">
        <f>SUM(J57:J63)+J46</f>
        <v>0</v>
      </c>
    </row>
    <row r="65" spans="1:10" ht="22.5" customHeight="1" x14ac:dyDescent="0.3">
      <c r="A65" s="25"/>
      <c r="E65" s="55">
        <v>4000000</v>
      </c>
      <c r="F65" s="55">
        <v>5500000</v>
      </c>
      <c r="H65" s="56" t="str">
        <f>IF(J64&gt;F65,"max € "&amp;100*F65&amp;"",IF(J64&lt;E65,"min € "&amp;100*E65&amp;"",""))</f>
        <v>min € 400000000</v>
      </c>
      <c r="J65" s="12"/>
    </row>
    <row r="66" spans="1:10" ht="7.5" customHeight="1" x14ac:dyDescent="0.3">
      <c r="A66" s="25"/>
      <c r="J66" s="12"/>
    </row>
    <row r="67" spans="1:10" x14ac:dyDescent="0.3">
      <c r="A67" s="25"/>
      <c r="B67" s="44" t="s">
        <v>60</v>
      </c>
      <c r="C67" s="45"/>
      <c r="D67" s="45"/>
      <c r="E67" s="45"/>
      <c r="F67" s="49">
        <v>1.425</v>
      </c>
      <c r="G67" s="20"/>
      <c r="H67" s="58" t="e">
        <f>IF(J67&gt;F67,"max "&amp;100*F67&amp;" %","")</f>
        <v>#DIV/0!</v>
      </c>
      <c r="I67" s="58"/>
      <c r="J67" s="21" t="e">
        <f>1+SUM(J59:J63)/J46</f>
        <v>#DIV/0!</v>
      </c>
    </row>
    <row r="68" spans="1:10" x14ac:dyDescent="0.3">
      <c r="J68" s="12"/>
    </row>
    <row r="69" spans="1:10" ht="33" customHeight="1" x14ac:dyDescent="0.3">
      <c r="B69" s="62" t="s">
        <v>61</v>
      </c>
      <c r="C69" s="62"/>
      <c r="D69" s="62"/>
      <c r="E69" s="62"/>
      <c r="F69" s="62"/>
      <c r="G69" s="62"/>
      <c r="H69" s="62"/>
      <c r="I69" s="62"/>
    </row>
    <row r="70" spans="1:10" x14ac:dyDescent="0.3">
      <c r="B70" s="34" t="s">
        <v>62</v>
      </c>
      <c r="C70" s="35" t="s">
        <v>63</v>
      </c>
      <c r="D70" s="3"/>
      <c r="E70" s="3"/>
      <c r="F70" s="3"/>
      <c r="G70" s="4"/>
    </row>
    <row r="71" spans="1:10" x14ac:dyDescent="0.3">
      <c r="B71" s="36"/>
      <c r="C71" s="30" t="s">
        <v>64</v>
      </c>
      <c r="G71" s="5"/>
    </row>
    <row r="72" spans="1:10" x14ac:dyDescent="0.3">
      <c r="B72" s="37"/>
      <c r="C72" s="30" t="s">
        <v>65</v>
      </c>
      <c r="G72" s="5"/>
    </row>
    <row r="73" spans="1:10" x14ac:dyDescent="0.3">
      <c r="B73" s="38"/>
      <c r="C73" s="39" t="s">
        <v>66</v>
      </c>
      <c r="D73" s="6"/>
      <c r="E73" s="6"/>
      <c r="F73" s="6"/>
      <c r="G73" s="7"/>
    </row>
    <row r="80" spans="1:10" x14ac:dyDescent="0.3">
      <c r="E80" s="14"/>
    </row>
  </sheetData>
  <sheetProtection algorithmName="SHA-512" hashValue="ExEW5gmQDPQIqnSjQa6NI/LUDFbiEs5JchchJXDMqLUKaBr6C3gF5/2B0mEebzQ726n5Afd4UJHBSQfIq4QgAg==" saltValue="m1ZeNFY7B2CG8FYaalUS9w==" spinCount="100000" sheet="1" objects="1" scenarios="1"/>
  <mergeCells count="5">
    <mergeCell ref="H67:I67"/>
    <mergeCell ref="H64:I64"/>
    <mergeCell ref="H5:J5"/>
    <mergeCell ref="H6:J6"/>
    <mergeCell ref="B69:I6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&amp;F&amp;RPagina &amp;P</oddFooter>
  </headerFooter>
  <rowBreaks count="1" manualBreakCount="1">
    <brk id="5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724e2d1-2e31-4cbf-97f3-920df2b51048">
      <UserInfo>
        <DisplayName>Aykaz, W. (Wresh)</DisplayName>
        <AccountId>6</AccountId>
        <AccountType/>
      </UserInfo>
      <UserInfo>
        <DisplayName>Peperkamp, T.E. (Tim)</DisplayName>
        <AccountId>30</AccountId>
        <AccountType/>
      </UserInfo>
      <UserInfo>
        <DisplayName>Goos, D.T.I.M. (Debbie)</DisplayName>
        <AccountId>24</AccountId>
        <AccountType/>
      </UserInfo>
    </SharedWithUsers>
    <Toelichting xmlns="7bf35e3a-a397-4306-8ed0-6b4a49e3481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5" ma:contentTypeDescription="Een nieuw document maken." ma:contentTypeScope="" ma:versionID="5c156713c16fe3c098381a96e224b334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targetNamespace="http://schemas.microsoft.com/office/2006/metadata/properties" ma:root="true" ma:fieldsID="7c4baabd2704aa9cd671a6d43d7edf83" ns2:_="" ns3:_="" ns4:_="">
    <xsd:import namespace="7BF35E3A-A397-4306-8ED0-6B4A49E34812"/>
    <xsd:import namespace="c724e2d1-2e31-4cbf-97f3-920df2b51048"/>
    <xsd:import namespace="7bf35e3a-a397-4306-8ed0-6b4a49e34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AEE9F5-25D9-4821-93F2-93F6A9187CE7}">
  <ds:schemaRefs>
    <ds:schemaRef ds:uri="http://purl.org/dc/terms/"/>
    <ds:schemaRef ds:uri="7bf35e3a-a397-4306-8ed0-6b4a49e348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BF35E3A-A397-4306-8ED0-6B4A49E34812"/>
    <ds:schemaRef ds:uri="http://schemas.microsoft.com/office/2006/metadata/properties"/>
    <ds:schemaRef ds:uri="http://schemas.microsoft.com/office/infopath/2007/PartnerControls"/>
    <ds:schemaRef ds:uri="c724e2d1-2e31-4cbf-97f3-920df2b5104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439CEA-AB3E-4E7D-957C-2BE7DE06F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35E3A-A397-4306-8ED0-6B4A49E34812"/>
    <ds:schemaRef ds:uri="c724e2d1-2e31-4cbf-97f3-920df2b51048"/>
    <ds:schemaRef ds:uri="7bf35e3a-a397-4306-8ed0-6b4a49e34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87D7A9-7719-4F7F-86EA-D50A06CD6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Smit</dc:creator>
  <cp:keywords/>
  <dc:description/>
  <cp:lastModifiedBy>Braakman, E.J. (Eelco)</cp:lastModifiedBy>
  <cp:revision/>
  <dcterms:created xsi:type="dcterms:W3CDTF">2018-12-30T11:03:51Z</dcterms:created>
  <dcterms:modified xsi:type="dcterms:W3CDTF">2025-11-18T16:30:37Z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0x010100529CF0AEA939254F9C04009EDCB3B3F5</vt:lpwstr>
  </property>
  <property fmtid="{D5CDD505-2E9C-101B-9397-08002B2CF9AE}" pid="3" name="MediaServiceImageTags">
    <vt:lpwstr/>
  </property>
</Properties>
</file>