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printerSettings/printerSettings2.bin" ContentType="application/vnd.openxmlformats-officedocument.spreadsheetml.printerSettings"/>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printerSettings/printerSettings3.bin" ContentType="application/vnd.openxmlformats-officedocument.spreadsheetml.printerSettings"/>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umconline.sharepoint.com/sites/EAdisposableslab/Gedeelde documenten/01. Algemeen/Definitieve stukken/"/>
    </mc:Choice>
  </mc:AlternateContent>
  <xr:revisionPtr revIDLastSave="2691" documentId="8_{17DB0175-A03F-4F32-8EC1-6E8F41475746}" xr6:coauthVersionLast="47" xr6:coauthVersionMax="47" xr10:uidLastSave="{827AD87D-421B-4425-BA17-538E09641D44}"/>
  <bookViews>
    <workbookView xWindow="28692" yWindow="-108" windowWidth="29016" windowHeight="17496" xr2:uid="{77F34103-9E4A-48FB-8355-3519D812005D}"/>
  </bookViews>
  <sheets>
    <sheet name="Toelichting" sheetId="6" r:id="rId1"/>
    <sheet name="Perceel 1" sheetId="5" r:id="rId2"/>
    <sheet name="Rekenblad Perceel 1" sheetId="8" r:id="rId3"/>
    <sheet name="Perceel 2" sheetId="4" r:id="rId4"/>
    <sheet name="Rekenblad Perceel 2" sheetId="9" r:id="rId5"/>
    <sheet name="Perceel 3" sheetId="3" r:id="rId6"/>
    <sheet name="Rekenblad Perceel 3" sheetId="10" r:id="rId7"/>
  </sheets>
  <externalReferences>
    <externalReference r:id="rId8"/>
  </externalReferences>
  <definedNames>
    <definedName name="MaxPnt" localSheetId="2">'Rekenblad Perceel 1'!$B$18</definedName>
    <definedName name="MaxPnt" localSheetId="4">'Rekenblad Perceel 2'!$B$18</definedName>
    <definedName name="MaxPnt" localSheetId="6">'Rekenblad Perceel 3'!$B$18</definedName>
    <definedName name="PrIn" localSheetId="2">'Rekenblad Perceel 1'!$B$21</definedName>
    <definedName name="PrIn" localSheetId="4">'Rekenblad Perceel 2'!$B$21</definedName>
    <definedName name="PrIn" localSheetId="6">'Rekenblad Perceel 3'!$B$21</definedName>
    <definedName name="PrKn" localSheetId="2">'Rekenblad Perceel 1'!$B$15</definedName>
    <definedName name="PrKn" localSheetId="4">'Rekenblad Perceel 2'!$B$15</definedName>
    <definedName name="PrKn" localSheetId="6">'Rekenblad Perceel 3'!$B$15</definedName>
    <definedName name="PrMax" localSheetId="2">'Rekenblad Perceel 1'!$B$17</definedName>
    <definedName name="PrMax" localSheetId="4">'Rekenblad Perceel 2'!$B$17</definedName>
    <definedName name="PrMax" localSheetId="6">'Rekenblad Perceel 3'!$B$17</definedName>
    <definedName name="PuKn" localSheetId="2">'Rekenblad Perceel 1'!$B$16</definedName>
    <definedName name="PuKn" localSheetId="4">'Rekenblad Perceel 2'!$B$16</definedName>
    <definedName name="PuKn" localSheetId="6">'Rekenblad Perceel 3'!$B$16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3" l="1"/>
  <c r="M10" i="3"/>
  <c r="M11" i="3"/>
  <c r="M10" i="5"/>
  <c r="G24" i="4"/>
  <c r="E24" i="4"/>
  <c r="G23" i="5"/>
  <c r="G24" i="5"/>
  <c r="G25" i="5"/>
  <c r="G26" i="5"/>
  <c r="G27" i="5"/>
  <c r="G28" i="5"/>
  <c r="G29" i="5"/>
  <c r="G30" i="5"/>
  <c r="G31" i="5"/>
  <c r="G32" i="5"/>
  <c r="G22" i="5"/>
  <c r="G15" i="5"/>
  <c r="G16" i="5"/>
  <c r="G17" i="5"/>
  <c r="G18" i="5"/>
  <c r="G19" i="5"/>
  <c r="G20" i="5"/>
  <c r="G14" i="5"/>
  <c r="G7" i="5"/>
  <c r="G8" i="5"/>
  <c r="G9" i="5"/>
  <c r="G10" i="5"/>
  <c r="G11" i="5"/>
  <c r="G12" i="5"/>
  <c r="G6" i="5"/>
  <c r="E15" i="5"/>
  <c r="E16" i="5"/>
  <c r="E17" i="5"/>
  <c r="E18" i="5"/>
  <c r="E19" i="5"/>
  <c r="E20" i="5"/>
  <c r="E14" i="5"/>
  <c r="E7" i="5"/>
  <c r="E8" i="5"/>
  <c r="E9" i="5"/>
  <c r="E10" i="5"/>
  <c r="E11" i="5"/>
  <c r="E12" i="5"/>
  <c r="E6" i="5"/>
  <c r="D7" i="3"/>
  <c r="D8" i="3"/>
  <c r="D9" i="3"/>
  <c r="D10" i="3"/>
  <c r="D11" i="3"/>
  <c r="D13" i="3"/>
  <c r="D14" i="3"/>
  <c r="D15" i="3"/>
  <c r="D17" i="3"/>
  <c r="D18" i="3"/>
  <c r="D19" i="3"/>
  <c r="D20" i="3"/>
  <c r="D6" i="3"/>
  <c r="E37" i="5"/>
  <c r="G36" i="5"/>
  <c r="E24" i="5"/>
  <c r="I12" i="5"/>
  <c r="I11" i="5"/>
  <c r="I10" i="5"/>
  <c r="I11" i="3"/>
  <c r="I10" i="3"/>
  <c r="I9" i="3"/>
  <c r="G11" i="3"/>
  <c r="E11" i="3"/>
  <c r="G10" i="3"/>
  <c r="E10" i="3"/>
  <c r="G9" i="3"/>
  <c r="E9" i="3"/>
  <c r="G6" i="3"/>
  <c r="G7" i="3"/>
  <c r="G8" i="3"/>
  <c r="G13" i="3"/>
  <c r="G14" i="3"/>
  <c r="G15" i="3"/>
  <c r="G17" i="3"/>
  <c r="G18" i="3"/>
  <c r="G19" i="3"/>
  <c r="G20" i="3"/>
  <c r="G21" i="3"/>
  <c r="B17" i="10" s="1"/>
  <c r="G34" i="5"/>
  <c r="G38" i="5"/>
  <c r="G21" i="4"/>
  <c r="G20" i="4"/>
  <c r="G19" i="4"/>
  <c r="G11" i="4"/>
  <c r="G10" i="4"/>
  <c r="G9" i="4"/>
  <c r="G8" i="4"/>
  <c r="G7" i="4"/>
  <c r="G6" i="4"/>
  <c r="G37" i="5"/>
  <c r="G35" i="5"/>
  <c r="I6" i="4"/>
  <c r="I12" i="4" s="1"/>
  <c r="I24" i="4" s="1"/>
  <c r="I7" i="4"/>
  <c r="I8" i="4"/>
  <c r="I9" i="4"/>
  <c r="I10" i="4"/>
  <c r="I11" i="4"/>
  <c r="C27" i="10"/>
  <c r="M19" i="10"/>
  <c r="L19" i="10"/>
  <c r="J16" i="10"/>
  <c r="I16" i="10"/>
  <c r="E20" i="3"/>
  <c r="I20" i="3"/>
  <c r="M20" i="3"/>
  <c r="M19" i="3"/>
  <c r="I19" i="3"/>
  <c r="E19" i="3"/>
  <c r="M18" i="3"/>
  <c r="I18" i="3"/>
  <c r="E18" i="3"/>
  <c r="M17" i="3"/>
  <c r="I17" i="3"/>
  <c r="E17" i="3"/>
  <c r="M15" i="3"/>
  <c r="I15" i="3"/>
  <c r="E15" i="3"/>
  <c r="M14" i="3"/>
  <c r="I14" i="3"/>
  <c r="E14" i="3"/>
  <c r="M13" i="3"/>
  <c r="I13" i="3"/>
  <c r="E13" i="3"/>
  <c r="M8" i="3"/>
  <c r="I8" i="3"/>
  <c r="E8" i="3"/>
  <c r="M7" i="3"/>
  <c r="I7" i="3"/>
  <c r="E7" i="3"/>
  <c r="M6" i="3"/>
  <c r="I6" i="3"/>
  <c r="I21" i="3" s="1"/>
  <c r="B21" i="10" s="1"/>
  <c r="E6" i="3"/>
  <c r="E21" i="3"/>
  <c r="B15" i="10" s="1"/>
  <c r="M9" i="4"/>
  <c r="E9" i="4"/>
  <c r="E10" i="4"/>
  <c r="M10" i="4"/>
  <c r="E11" i="4"/>
  <c r="M11" i="4"/>
  <c r="M8" i="4"/>
  <c r="E8" i="4"/>
  <c r="M7" i="4"/>
  <c r="E7" i="4"/>
  <c r="M6" i="4"/>
  <c r="E6" i="4"/>
  <c r="C27" i="9"/>
  <c r="M19" i="9"/>
  <c r="L19" i="9"/>
  <c r="J16" i="9"/>
  <c r="I16" i="9"/>
  <c r="M21" i="4"/>
  <c r="I21" i="4"/>
  <c r="E21" i="4"/>
  <c r="M20" i="4"/>
  <c r="I20" i="4"/>
  <c r="E20" i="4"/>
  <c r="M19" i="4"/>
  <c r="I19" i="4"/>
  <c r="E19" i="4"/>
  <c r="E34" i="5"/>
  <c r="E35" i="5"/>
  <c r="E36" i="5"/>
  <c r="E38" i="5"/>
  <c r="E22" i="5"/>
  <c r="E23" i="5"/>
  <c r="E25" i="5"/>
  <c r="E26" i="5"/>
  <c r="E27" i="5"/>
  <c r="E28" i="5"/>
  <c r="E29" i="5"/>
  <c r="E30" i="5"/>
  <c r="E31" i="5"/>
  <c r="E32" i="5"/>
  <c r="C27" i="8"/>
  <c r="I16" i="8"/>
  <c r="J16" i="8"/>
  <c r="L19" i="8"/>
  <c r="M19" i="8"/>
  <c r="G39" i="5" l="1"/>
  <c r="B17" i="8" s="1"/>
  <c r="K15" i="8" s="1"/>
  <c r="E22" i="4"/>
  <c r="E12" i="4"/>
  <c r="G12" i="4"/>
  <c r="G22" i="4"/>
  <c r="B17" i="9" s="1"/>
  <c r="N18" i="10"/>
  <c r="B27" i="10"/>
  <c r="B28" i="10"/>
  <c r="M18" i="10"/>
  <c r="K15" i="10"/>
  <c r="C28" i="10"/>
  <c r="J15" i="10"/>
  <c r="K15" i="9"/>
  <c r="I22" i="4"/>
  <c r="E39" i="5" l="1"/>
  <c r="B15" i="8" s="1"/>
  <c r="B21" i="9"/>
  <c r="M15" i="9" s="1"/>
  <c r="B15" i="9"/>
  <c r="N18" i="8"/>
  <c r="B28" i="8"/>
  <c r="M18" i="8"/>
  <c r="B27" i="8" l="1"/>
  <c r="C28" i="8"/>
  <c r="J15" i="8"/>
  <c r="I15" i="5"/>
  <c r="M15" i="5"/>
  <c r="I9" i="5"/>
  <c r="M9" i="5"/>
  <c r="I23" i="5"/>
  <c r="M23" i="5"/>
  <c r="I8" i="5"/>
  <c r="M8" i="5"/>
  <c r="I16" i="5"/>
  <c r="M16" i="5"/>
  <c r="I36" i="5"/>
  <c r="M36" i="5"/>
  <c r="I35" i="5"/>
  <c r="M35" i="5"/>
  <c r="M12" i="5"/>
  <c r="I30" i="5"/>
  <c r="M30" i="5"/>
  <c r="I31" i="5"/>
  <c r="M31" i="5"/>
  <c r="I37" i="5"/>
  <c r="M37" i="5"/>
  <c r="I28" i="5"/>
  <c r="M28" i="5"/>
  <c r="I18" i="5"/>
  <c r="M18" i="5"/>
  <c r="I7" i="5"/>
  <c r="M7" i="5"/>
  <c r="I17" i="5"/>
  <c r="M17" i="5"/>
  <c r="I14" i="5"/>
  <c r="M14" i="5"/>
  <c r="I29" i="5"/>
  <c r="M29" i="5"/>
  <c r="M6" i="5"/>
  <c r="I6" i="5"/>
  <c r="I19" i="5"/>
  <c r="M19" i="5"/>
  <c r="M11" i="5"/>
  <c r="I34" i="5"/>
  <c r="M34" i="5"/>
  <c r="I20" i="5"/>
  <c r="M20" i="5"/>
  <c r="I24" i="5"/>
  <c r="M24" i="5"/>
  <c r="I25" i="5"/>
  <c r="M25" i="5"/>
  <c r="I32" i="5"/>
  <c r="M32" i="5"/>
  <c r="I22" i="5"/>
  <c r="M22" i="5"/>
  <c r="I27" i="5"/>
  <c r="M27" i="5"/>
  <c r="I26" i="5"/>
  <c r="M26" i="5"/>
  <c r="I38" i="5"/>
  <c r="M38" i="5"/>
  <c r="C28" i="9" l="1"/>
  <c r="N18" i="9"/>
  <c r="M18" i="9"/>
  <c r="B27" i="9"/>
  <c r="A31" i="9"/>
  <c r="M16" i="9" s="1"/>
  <c r="J15" i="9"/>
  <c r="B28" i="9"/>
  <c r="I39" i="5"/>
  <c r="B21" i="8" s="1"/>
  <c r="M15" i="8" l="1"/>
  <c r="A31" i="8"/>
  <c r="M16" i="8" s="1"/>
  <c r="A31" i="10"/>
  <c r="M15" i="10" l="1"/>
  <c r="M16" i="10"/>
</calcChain>
</file>

<file path=xl/sharedStrings.xml><?xml version="1.0" encoding="utf-8"?>
<sst xmlns="http://schemas.openxmlformats.org/spreadsheetml/2006/main" count="218" uniqueCount="99">
  <si>
    <t>Prijzenblad Perceel 1 Universele tips</t>
  </si>
  <si>
    <t>Aantallen in stuk</t>
  </si>
  <si>
    <t>Prijsminimum</t>
  </si>
  <si>
    <t>Totaal minimumprijs artikel</t>
  </si>
  <si>
    <t>Plafondprijs (in € excl. BTW)</t>
  </si>
  <si>
    <t>Totaal  minimumprijs artikel</t>
  </si>
  <si>
    <t>Inschrijfprijs per stuk (in € excl. BTW)</t>
  </si>
  <si>
    <t>Totaalprijs artikel</t>
  </si>
  <si>
    <t>Artikelnummer</t>
  </si>
  <si>
    <t>Artikelnaam</t>
  </si>
  <si>
    <t>Verpakkingseenheid</t>
  </si>
  <si>
    <t>Korting t.o.v. plafondprijs (in %)</t>
  </si>
  <si>
    <t>Steriel (filter)</t>
  </si>
  <si>
    <t>P10 - 10 µl filterpipettip</t>
  </si>
  <si>
    <t>P20 - 20 µl filterpipettip</t>
  </si>
  <si>
    <t>P100 - 100 µl filterpipettip</t>
  </si>
  <si>
    <t>P200 - 200 µl filterpipettip</t>
  </si>
  <si>
    <t>P300 - 300 µl filterpipettip</t>
  </si>
  <si>
    <t>P1000 - 1000 µl/1200 µl filterpipettip</t>
  </si>
  <si>
    <t>P1000 - 1200 µl/1250 µl filterpipettip</t>
  </si>
  <si>
    <t>Steriel (niet-filter)</t>
  </si>
  <si>
    <t>P10 - 10 µl pipettip</t>
  </si>
  <si>
    <t>P200 - 200 µl pipettip</t>
  </si>
  <si>
    <t>P300 - 300 µl pipettip</t>
  </si>
  <si>
    <t>P1000 - 1000 µl pipettip</t>
  </si>
  <si>
    <t>P10 - 10 µl pipettip navulverpakking</t>
  </si>
  <si>
    <t>P200 - 200 µl pipettip navulverpakking</t>
  </si>
  <si>
    <t>P1000 - 1000 µl pipettip navulverpakking</t>
  </si>
  <si>
    <t>Niet steriel (niet-filter)</t>
  </si>
  <si>
    <t>P20 - 20 µl pipettip</t>
  </si>
  <si>
    <t>P1000 - 1200 µl/1250 µl pipettip</t>
  </si>
  <si>
    <t>P20 - 20 µl pipettip navulverpakking</t>
  </si>
  <si>
    <t>P300  - 300 µl pipettip navulverpakking</t>
  </si>
  <si>
    <t>P1000 - 1200 µl/1250 µl pipettip navulverpakking</t>
  </si>
  <si>
    <t>Niet steriel (niet-filter) bulkzakken</t>
  </si>
  <si>
    <t>P10 - 10 µl pipettip bulkzak</t>
  </si>
  <si>
    <t>P200 - 200 µl pipettip bulkzak</t>
  </si>
  <si>
    <t>P300  - 300 µl pipettip bulkzak</t>
  </si>
  <si>
    <t>P1000 - 1000 µl pipettip bulkzak</t>
  </si>
  <si>
    <t>P1000 - 1200 µl/1250 µl pipettip bulkzak</t>
  </si>
  <si>
    <t>Totaal Perceel 1</t>
  </si>
  <si>
    <t>Rekenblad gunningscriterium G1</t>
  </si>
  <si>
    <t>Naam</t>
  </si>
  <si>
    <t>Aanschafprijs</t>
  </si>
  <si>
    <t>Gegevens perceel</t>
  </si>
  <si>
    <t>x</t>
  </si>
  <si>
    <t>y</t>
  </si>
  <si>
    <t>Prijsknippunt</t>
  </si>
  <si>
    <t>euro</t>
  </si>
  <si>
    <t>PrKn</t>
  </si>
  <si>
    <t>Puntenknippunt</t>
  </si>
  <si>
    <t>punten</t>
  </si>
  <si>
    <t>PuKn</t>
  </si>
  <si>
    <t>Maximale prijs</t>
  </si>
  <si>
    <t>PrMax</t>
  </si>
  <si>
    <t>Maximum pnt</t>
  </si>
  <si>
    <t>Gegevens inschrijver</t>
  </si>
  <si>
    <t>Inschrijvingsprijs</t>
  </si>
  <si>
    <t>Berekende gegevens grafiek</t>
  </si>
  <si>
    <r>
      <t>Grafiekformule: Punten =</t>
    </r>
    <r>
      <rPr>
        <i/>
        <sz val="11"/>
        <color theme="1"/>
        <rFont val="Aptos Narrow"/>
        <family val="2"/>
        <scheme val="minor"/>
      </rPr>
      <t xml:space="preserve"> </t>
    </r>
    <r>
      <rPr>
        <b/>
        <i/>
        <sz val="11"/>
        <color rgb="FFFF0000"/>
        <rFont val="Aptos Narrow"/>
        <family val="2"/>
        <scheme val="minor"/>
      </rPr>
      <t>A</t>
    </r>
    <r>
      <rPr>
        <sz val="11"/>
        <color theme="1"/>
        <rFont val="Aptos Narrow"/>
        <family val="2"/>
        <scheme val="minor"/>
      </rPr>
      <t xml:space="preserve"> x Inschrijvingsprijs + </t>
    </r>
    <r>
      <rPr>
        <b/>
        <i/>
        <sz val="11"/>
        <color rgb="FFFF0000"/>
        <rFont val="Aptos Narrow"/>
        <family val="2"/>
        <scheme val="minor"/>
      </rPr>
      <t>B</t>
    </r>
  </si>
  <si>
    <t>A</t>
  </si>
  <si>
    <t>B</t>
  </si>
  <si>
    <t>Deel 1</t>
  </si>
  <si>
    <t>Deel 2</t>
  </si>
  <si>
    <t>Score</t>
  </si>
  <si>
    <t>Grafiekformule is:</t>
  </si>
  <si>
    <t>Punten = A x Inschrijfprijs + B</t>
  </si>
  <si>
    <t xml:space="preserve">Formule voor A en B is: </t>
  </si>
  <si>
    <t>(0-PuKn)/(PrMax-PrKn)</t>
  </si>
  <si>
    <t>PrMax*PuKn/(PrMax-PrKn)</t>
  </si>
  <si>
    <t xml:space="preserve">Prijzenblad Perceel 2 Serologische pipetten </t>
  </si>
  <si>
    <t xml:space="preserve">1 ml </t>
  </si>
  <si>
    <t>2 ml</t>
  </si>
  <si>
    <t>5 ml</t>
  </si>
  <si>
    <t>10 ml</t>
  </si>
  <si>
    <t>25 ml</t>
  </si>
  <si>
    <t>50 ml</t>
  </si>
  <si>
    <t>Totaal Perceel 2 Serologische pipetten</t>
  </si>
  <si>
    <t>Prijzenblad Perceel 2 Conische buizen</t>
  </si>
  <si>
    <t>15 ml zonder sta-rand</t>
  </si>
  <si>
    <t>50 ml zonder sta-rand</t>
  </si>
  <si>
    <t>50 ml met sta-rand</t>
  </si>
  <si>
    <t>Totaal Perceel 2 conische buizen</t>
  </si>
  <si>
    <t>Totaal Perceel 2</t>
  </si>
  <si>
    <t>Prijzenblad Perceel 3 Geschikt voor tips voor Rainin LTS pipetten</t>
  </si>
  <si>
    <t>Totaal minimumrpijs artikel</t>
  </si>
  <si>
    <t>P10/P20 - 20 µl filterpipettip</t>
  </si>
  <si>
    <t>P100/P200 - 200 µl filterpipettip</t>
  </si>
  <si>
    <t>P1000 - 1000 µl filterpipettip</t>
  </si>
  <si>
    <t>P10/P20 - 20 µl filterpipettip navulverpakking</t>
  </si>
  <si>
    <t>P100/P200 - 200 µl filterpipettip navulverpakking</t>
  </si>
  <si>
    <t>P1000 - 1000 µl filterpipettip navulverpakking</t>
  </si>
  <si>
    <t>P10/P20 - 20 µl pipettip</t>
  </si>
  <si>
    <t>P100/P200 - 200 µl pipettip</t>
  </si>
  <si>
    <t>P10/P20 - 20 µl pipettip navulverpakking</t>
  </si>
  <si>
    <t>P100/P200 - 200 µl pipettip navulverpakking</t>
  </si>
  <si>
    <t>P100/P200 - 250 µl pipettip navulverpakking</t>
  </si>
  <si>
    <t>Totaalprijs Perceel 3</t>
  </si>
  <si>
    <r>
      <rPr>
        <b/>
        <sz val="16"/>
        <color rgb="FF000000"/>
        <rFont val="Calibri"/>
        <family val="2"/>
      </rPr>
      <t>Toelichting invullen prijzenblad</t>
    </r>
    <r>
      <rPr>
        <sz val="12"/>
        <color rgb="FF000000"/>
        <rFont val="Calibri"/>
        <family val="2"/>
      </rPr>
      <t xml:space="preserve">
Inschrijver dient elk perceel waarvoor hij inschrijft volledig in te vullen. Dit doet de leverancier door in de tabbladen Perceel 1, 2 en 3 alle blauwe velden in te vullen. Deze velden betreffen de inschrijfprijs per stuk (in euro exclusief btw), de totaalprijs, het artikel, de artikelnaam en de verpakkingseenheid. De leverancier vult deze gegevens zo volledig mogelijk in.
Bij het onderdeel inschrijfprijs vermeldt inschrijver de stuksprijs. Dit is de prijs per één stuk en niet de prijs van het verzendvolume. Deze stuksprijs wordt vermenigvuldigd met het aantal stuks, gebaseerd op historische afnamegegevens (kolom C) . Op basis hiervan wordt automatisch de totaalprijs per artikel berekend. De totaalprijzen van alle artikelen worden bij elkaar opgeteld en vormen samen de inschrijfprijs. In het tabblad rekenblad perceel kan de inschrijver zien hoeveel punten hij voor het onderdeel prijs ontvangt.       
Elk prijscomponent heeft zijn eigen weging en zal los van de andere prijscomponenten worden beoordeeld. De weging staat aangegeven in paragraaf 5.1 van het beschrijvend document. De UMC’s hebben voor elk Perceel een tabblad in het Prijzenblad aangemaakt. 
Aantal voorwaarden:
-	Inschrijver kan geen rechten ontlenen aan de aantal afname op historische basis. 
-	Het totaalbedrag per Perceel wordt uiteindelijk gewogen door het percentage wat staat aangegeven in paragraaf 5.1 beschrijvend document. 
-	Bij het overschrijden van het prijsplafond wordt de Inschrijving terzijde gelegd. 
-	De prijs per artikel die Inschrijver aanbiedt bevat alle kosten die te maken hebben met de productie, opslag en levering, tot aan ingebruikname. 
-	Indien het artikel in de voorraad van de UMC’s wordt opgeslagen, dan bevat de prijs alle kosten tot aan levering in de opslag. 
-	Er kunnen geen extra kosten in rekening worden gebracht.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</si>
</sst>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quot;€&quot;\ * #,##0.0000_ ;_ &quot;€&quot;\ * \-#,##0.0000_ ;_ &quot;€&quot;\ * &quot;-&quot;??_ ;_ @_ "/>
    <numFmt numFmtId="165" formatCode="&quot;€&quot;\ #,##0.00"/>
    <numFmt numFmtId="166" formatCode="&quot;€&quot;\ #,##0.0000"/>
    <numFmt numFmtId="167" formatCode="0.000"/>
    <numFmt numFmtId="168" formatCode="0.0000"/>
    <numFmt numFmtId="169" formatCode="0.00000"/>
    <numFmt numFmtId="170" formatCode="_ &quot;€&quot;\ * #,##0.00000_ ;_ &quot;€&quot;\ * \-#,##0.00000_ ;_ &quot;€&quot;\ * &quot;-&quot;??_ ;_ @_ "/>
  </numFmts>
  <fonts count="15" x14ac:knownFonts="1">
    <font>
      <sz val="11"/>
      <color theme="1"/>
      <name val="Aptos Narrow"/>
      <family val="2"/>
      <scheme val="minor"/>
    </font>
    <font>
      <b/>
      <sz val="11"/>
      <color rgb="FF000000"/>
      <name val="Aptos Narrow"/>
      <family val="2"/>
      <scheme val="minor"/>
    </font>
    <font>
      <sz val="11"/>
      <color rgb="FF000000"/>
      <name val="Aptos Narrow"/>
      <family val="2"/>
      <scheme val="minor"/>
    </font>
    <font>
      <b/>
      <sz val="22"/>
      <color rgb="FF000000"/>
      <name val="Calibri"/>
      <family val="2"/>
    </font>
    <font>
      <b/>
      <sz val="20"/>
      <color rgb="FF000000"/>
      <name val="Calibri"/>
      <family val="2"/>
    </font>
    <font>
      <b/>
      <sz val="11"/>
      <color theme="1"/>
      <name val="Aptos Narrow"/>
      <family val="2"/>
      <scheme val="minor"/>
    </font>
    <font>
      <b/>
      <sz val="11"/>
      <color rgb="FFFF0000"/>
      <name val="Aptos Narrow"/>
      <family val="2"/>
      <scheme val="minor"/>
    </font>
    <font>
      <b/>
      <i/>
      <sz val="11"/>
      <color rgb="FFFF0000"/>
      <name val="Aptos Narrow"/>
      <family val="2"/>
      <scheme val="minor"/>
    </font>
    <font>
      <b/>
      <sz val="22"/>
      <color theme="1"/>
      <name val="Aptos Narrow"/>
      <family val="2"/>
      <scheme val="minor"/>
    </font>
    <font>
      <i/>
      <sz val="11"/>
      <color theme="1"/>
      <name val="Aptos Narrow"/>
      <family val="2"/>
      <scheme val="minor"/>
    </font>
    <font>
      <sz val="11"/>
      <color rgb="FF000000"/>
      <name val="Aptos Narrow"/>
      <family val="2"/>
    </font>
    <font>
      <b/>
      <sz val="11"/>
      <color rgb="FF000000"/>
      <name val="Aptos Narrow"/>
      <family val="2"/>
    </font>
    <font>
      <sz val="11"/>
      <color rgb="FFFF0000"/>
      <name val="Aptos Narrow"/>
      <family val="2"/>
      <scheme val="minor"/>
    </font>
    <font>
      <sz val="12"/>
      <color rgb="FF000000"/>
      <name val="Calibri"/>
      <family val="2"/>
    </font>
    <font>
      <b/>
      <sz val="16"/>
      <color rgb="FF000000"/>
      <name val="Calibri"/>
      <family val="2"/>
    </font>
  </fonts>
  <fills count="15">
    <fill>
      <patternFill patternType="none"/>
    </fill>
    <fill>
      <patternFill patternType="gray125"/>
    </fill>
    <fill>
      <patternFill patternType="solid">
        <fgColor rgb="FFDAE9F8"/>
        <bgColor rgb="FF000000"/>
      </patternFill>
    </fill>
    <fill>
      <patternFill patternType="solid">
        <fgColor rgb="FFD9D9D9"/>
        <bgColor rgb="FF000000"/>
      </patternFill>
    </fill>
    <fill>
      <patternFill patternType="solid">
        <fgColor rgb="FF00B050"/>
        <bgColor rgb="FF000000"/>
      </patternFill>
    </fill>
    <fill>
      <patternFill patternType="solid">
        <fgColor rgb="FFEFC1F5"/>
        <bgColor rgb="FF000000"/>
      </patternFill>
    </fill>
    <fill>
      <patternFill patternType="solid">
        <fgColor rgb="FF95B3D7"/>
        <bgColor rgb="FF000000"/>
      </patternFill>
    </fill>
    <fill>
      <patternFill patternType="solid">
        <fgColor rgb="FFA9D08E"/>
        <bgColor rgb="FF000000"/>
      </patternFill>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39997558519241921"/>
        <bgColor indexed="64"/>
      </patternFill>
    </fill>
    <fill>
      <patternFill patternType="solid">
        <fgColor rgb="FF00FF00"/>
        <bgColor indexed="64"/>
      </patternFill>
    </fill>
    <fill>
      <patternFill patternType="solid">
        <fgColor rgb="FFFFC000"/>
        <bgColor indexed="64"/>
      </patternFill>
    </fill>
    <fill>
      <patternFill patternType="solid">
        <fgColor theme="3" tint="0.89999084444715716"/>
        <bgColor indexed="64"/>
      </patternFill>
    </fill>
  </fills>
  <borders count="50">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style="medium">
        <color indexed="64"/>
      </right>
      <top/>
      <bottom style="medium">
        <color indexed="64"/>
      </bottom>
      <diagonal/>
    </border>
    <border>
      <left style="medium">
        <color rgb="FF000000"/>
      </left>
      <right style="medium">
        <color indexed="64"/>
      </right>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right style="medium">
        <color indexed="64"/>
      </right>
      <top style="medium">
        <color rgb="FF000000"/>
      </top>
      <bottom style="medium">
        <color rgb="FF000000"/>
      </bottom>
      <diagonal/>
    </border>
    <border>
      <left style="medium">
        <color indexed="64"/>
      </left>
      <right style="medium">
        <color indexed="64"/>
      </right>
      <top style="thin">
        <color indexed="64"/>
      </top>
      <bottom style="thin">
        <color rgb="FF000000"/>
      </bottom>
      <diagonal/>
    </border>
    <border>
      <left style="medium">
        <color indexed="64"/>
      </left>
      <right style="medium">
        <color rgb="FF000000"/>
      </right>
      <top style="thin">
        <color indexed="64"/>
      </top>
      <bottom/>
      <diagonal/>
    </border>
    <border>
      <left style="medium">
        <color indexed="64"/>
      </left>
      <right style="medium">
        <color rgb="FF000000"/>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style="medium">
        <color indexed="64"/>
      </left>
      <right/>
      <top style="thin">
        <color indexed="64"/>
      </top>
      <bottom style="thin">
        <color indexed="64"/>
      </bottom>
      <diagonal/>
    </border>
    <border>
      <left/>
      <right style="medium">
        <color indexed="64"/>
      </right>
      <top style="medium">
        <color indexed="64"/>
      </top>
      <bottom style="medium">
        <color rgb="FF000000"/>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rgb="FF000000"/>
      </left>
      <right style="medium">
        <color rgb="FF000000"/>
      </right>
      <top style="medium">
        <color indexed="64"/>
      </top>
      <bottom style="thin">
        <color indexed="64"/>
      </bottom>
      <diagonal/>
    </border>
    <border>
      <left style="medium">
        <color rgb="FF000000"/>
      </left>
      <right style="medium">
        <color rgb="FF000000"/>
      </right>
      <top/>
      <bottom style="medium">
        <color rgb="FF000000"/>
      </bottom>
      <diagonal/>
    </border>
    <border>
      <left style="medium">
        <color indexed="64"/>
      </left>
      <right/>
      <top style="medium">
        <color indexed="64"/>
      </top>
      <bottom style="thin">
        <color indexed="64"/>
      </bottom>
      <diagonal/>
    </border>
    <border>
      <left/>
      <right/>
      <top style="medium">
        <color indexed="64"/>
      </top>
      <bottom/>
      <diagonal/>
    </border>
    <border>
      <left/>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79">
    <xf numFmtId="0" fontId="0" fillId="0" borderId="0" xfId="0"/>
    <xf numFmtId="0" fontId="1" fillId="3" borderId="5" xfId="0" applyFont="1" applyFill="1" applyBorder="1"/>
    <xf numFmtId="0" fontId="2" fillId="3" borderId="5" xfId="0" applyFont="1" applyFill="1" applyBorder="1"/>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0" xfId="0" applyFont="1" applyAlignment="1">
      <alignment horizontal="left" vertical="top"/>
    </xf>
    <xf numFmtId="0" fontId="1" fillId="3" borderId="3" xfId="0" applyFont="1" applyFill="1" applyBorder="1"/>
    <xf numFmtId="0" fontId="2" fillId="3" borderId="3" xfId="0" applyFont="1" applyFill="1" applyBorder="1" applyAlignment="1">
      <alignment horizontal="left" vertical="top"/>
    </xf>
    <xf numFmtId="0" fontId="1" fillId="3" borderId="2" xfId="0" applyFont="1" applyFill="1" applyBorder="1"/>
    <xf numFmtId="0" fontId="2" fillId="3" borderId="2" xfId="0" applyFont="1" applyFill="1" applyBorder="1" applyAlignment="1">
      <alignment horizontal="left" vertical="top"/>
    </xf>
    <xf numFmtId="0" fontId="1" fillId="3" borderId="1" xfId="0" applyFont="1" applyFill="1" applyBorder="1"/>
    <xf numFmtId="0" fontId="2" fillId="3" borderId="1" xfId="0" applyFont="1" applyFill="1" applyBorder="1"/>
    <xf numFmtId="0" fontId="5" fillId="0" borderId="0" xfId="0" applyFont="1"/>
    <xf numFmtId="0" fontId="6" fillId="0" borderId="0" xfId="0" applyFont="1"/>
    <xf numFmtId="44" fontId="0" fillId="0" borderId="0" xfId="0" applyNumberFormat="1"/>
    <xf numFmtId="164" fontId="0" fillId="0" borderId="0" xfId="0" applyNumberFormat="1"/>
    <xf numFmtId="10" fontId="0" fillId="0" borderId="0" xfId="0" applyNumberFormat="1"/>
    <xf numFmtId="165" fontId="0" fillId="0" borderId="0" xfId="0" applyNumberFormat="1"/>
    <xf numFmtId="166" fontId="0" fillId="0" borderId="0" xfId="0" applyNumberFormat="1"/>
    <xf numFmtId="9" fontId="0" fillId="0" borderId="0" xfId="0" applyNumberFormat="1"/>
    <xf numFmtId="0" fontId="0" fillId="0" borderId="0" xfId="0" applyAlignment="1">
      <alignment horizontal="right"/>
    </xf>
    <xf numFmtId="9" fontId="0" fillId="0" borderId="0" xfId="0" applyNumberFormat="1" applyAlignment="1">
      <alignment horizontal="right"/>
    </xf>
    <xf numFmtId="0" fontId="0" fillId="0" borderId="7" xfId="0" applyBorder="1"/>
    <xf numFmtId="0" fontId="0" fillId="0" borderId="8" xfId="0" applyBorder="1"/>
    <xf numFmtId="0" fontId="0" fillId="0" borderId="9" xfId="0" applyBorder="1"/>
    <xf numFmtId="0" fontId="1" fillId="0" borderId="6" xfId="0" applyFont="1" applyBorder="1"/>
    <xf numFmtId="0" fontId="1" fillId="2" borderId="13" xfId="0" applyFont="1" applyFill="1" applyBorder="1"/>
    <xf numFmtId="0" fontId="1" fillId="2" borderId="6" xfId="0" applyFont="1" applyFill="1" applyBorder="1"/>
    <xf numFmtId="0" fontId="2" fillId="3" borderId="2" xfId="0" applyFont="1" applyFill="1" applyBorder="1"/>
    <xf numFmtId="0" fontId="1" fillId="2" borderId="14" xfId="0" applyFont="1" applyFill="1" applyBorder="1"/>
    <xf numFmtId="0" fontId="1" fillId="2" borderId="15" xfId="0" applyFont="1" applyFill="1" applyBorder="1"/>
    <xf numFmtId="0" fontId="0" fillId="0" borderId="11" xfId="0" applyBorder="1"/>
    <xf numFmtId="10" fontId="2" fillId="0" borderId="2" xfId="0" applyNumberFormat="1"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8" xfId="0" applyFont="1" applyBorder="1" applyAlignment="1">
      <alignment horizontal="left" vertical="top"/>
    </xf>
    <xf numFmtId="0" fontId="2" fillId="0" borderId="17" xfId="0" applyFont="1" applyBorder="1" applyAlignment="1">
      <alignment horizontal="left" vertical="top"/>
    </xf>
    <xf numFmtId="0" fontId="0" fillId="0" borderId="17" xfId="0" applyBorder="1"/>
    <xf numFmtId="0" fontId="2" fillId="0" borderId="18" xfId="0" applyFont="1" applyBorder="1" applyAlignment="1">
      <alignment horizontal="left"/>
    </xf>
    <xf numFmtId="0" fontId="2" fillId="0" borderId="21" xfId="0" applyFont="1" applyBorder="1" applyAlignment="1">
      <alignment horizontal="left"/>
    </xf>
    <xf numFmtId="0" fontId="1" fillId="0" borderId="24" xfId="0" applyFont="1" applyBorder="1"/>
    <xf numFmtId="0" fontId="1" fillId="2" borderId="25" xfId="0" applyFont="1" applyFill="1" applyBorder="1"/>
    <xf numFmtId="0" fontId="1" fillId="0" borderId="5" xfId="0" applyFont="1" applyBorder="1"/>
    <xf numFmtId="0" fontId="1" fillId="2" borderId="23" xfId="0" applyFont="1" applyFill="1" applyBorder="1"/>
    <xf numFmtId="0" fontId="1" fillId="2" borderId="24" xfId="0" applyFont="1" applyFill="1" applyBorder="1"/>
    <xf numFmtId="0" fontId="1" fillId="2" borderId="26" xfId="0" applyFont="1" applyFill="1" applyBorder="1"/>
    <xf numFmtId="0" fontId="1" fillId="0" borderId="23" xfId="0" applyFont="1" applyBorder="1"/>
    <xf numFmtId="10" fontId="2" fillId="0" borderId="16" xfId="0" applyNumberFormat="1" applyFont="1" applyBorder="1" applyAlignment="1">
      <alignment horizontal="left"/>
    </xf>
    <xf numFmtId="0" fontId="2" fillId="0" borderId="24" xfId="0" applyFont="1" applyBorder="1" applyAlignment="1">
      <alignment horizontal="left"/>
    </xf>
    <xf numFmtId="0" fontId="2" fillId="0" borderId="27" xfId="0" applyFont="1" applyBorder="1" applyAlignment="1">
      <alignment horizontal="left"/>
    </xf>
    <xf numFmtId="0" fontId="0" fillId="0" borderId="27" xfId="0" applyBorder="1"/>
    <xf numFmtId="0" fontId="0" fillId="0" borderId="28" xfId="0" applyBorder="1"/>
    <xf numFmtId="0" fontId="2" fillId="0" borderId="23" xfId="0" applyFont="1" applyBorder="1" applyAlignment="1">
      <alignment horizontal="left"/>
    </xf>
    <xf numFmtId="167" fontId="2" fillId="0" borderId="0" xfId="0" applyNumberFormat="1" applyFont="1" applyAlignment="1">
      <alignment horizontal="left" vertical="top"/>
    </xf>
    <xf numFmtId="168" fontId="2" fillId="0" borderId="0" xfId="0" applyNumberFormat="1" applyFont="1" applyAlignment="1">
      <alignment horizontal="left" vertical="top"/>
    </xf>
    <xf numFmtId="0" fontId="2" fillId="0" borderId="22" xfId="0" applyFont="1" applyBorder="1" applyAlignment="1">
      <alignment horizontal="left"/>
    </xf>
    <xf numFmtId="0" fontId="0" fillId="0" borderId="30" xfId="0" applyBorder="1"/>
    <xf numFmtId="0" fontId="0" fillId="0" borderId="31" xfId="0" applyBorder="1"/>
    <xf numFmtId="0" fontId="1" fillId="0" borderId="29" xfId="0" applyFont="1" applyBorder="1" applyAlignment="1">
      <alignment horizontal="left"/>
    </xf>
    <xf numFmtId="0" fontId="1" fillId="0" borderId="24" xfId="0" applyFont="1" applyBorder="1" applyAlignment="1">
      <alignment horizontal="left"/>
    </xf>
    <xf numFmtId="0" fontId="11" fillId="0" borderId="0" xfId="0" applyFont="1"/>
    <xf numFmtId="169" fontId="0" fillId="0" borderId="0" xfId="0" applyNumberFormat="1"/>
    <xf numFmtId="44" fontId="2" fillId="3" borderId="3" xfId="0" applyNumberFormat="1" applyFont="1" applyFill="1" applyBorder="1" applyAlignment="1">
      <alignment horizontal="left" vertical="top"/>
    </xf>
    <xf numFmtId="0" fontId="0" fillId="0" borderId="30" xfId="0" applyBorder="1" applyAlignment="1">
      <alignment horizontal="left"/>
    </xf>
    <xf numFmtId="0" fontId="10" fillId="0" borderId="2" xfId="0" applyFont="1" applyBorder="1" applyAlignment="1">
      <alignment horizontal="left"/>
    </xf>
    <xf numFmtId="0" fontId="10" fillId="0" borderId="32" xfId="0" applyFont="1" applyBorder="1" applyAlignment="1">
      <alignment horizontal="left"/>
    </xf>
    <xf numFmtId="1" fontId="2" fillId="0" borderId="3" xfId="0" applyNumberFormat="1" applyFont="1" applyBorder="1" applyAlignment="1">
      <alignment horizontal="left"/>
    </xf>
    <xf numFmtId="1" fontId="2" fillId="0" borderId="4" xfId="0" applyNumberFormat="1" applyFont="1" applyBorder="1" applyAlignment="1">
      <alignment horizontal="left"/>
    </xf>
    <xf numFmtId="0" fontId="0" fillId="0" borderId="27" xfId="0" applyBorder="1" applyAlignment="1">
      <alignment horizontal="left"/>
    </xf>
    <xf numFmtId="44" fontId="1" fillId="3" borderId="2" xfId="0" applyNumberFormat="1" applyFont="1" applyFill="1" applyBorder="1"/>
    <xf numFmtId="44" fontId="5" fillId="10" borderId="30" xfId="0" applyNumberFormat="1" applyFont="1" applyFill="1" applyBorder="1" applyAlignment="1">
      <alignment horizontal="left"/>
    </xf>
    <xf numFmtId="44" fontId="5" fillId="13" borderId="30" xfId="0" applyNumberFormat="1" applyFont="1" applyFill="1" applyBorder="1" applyAlignment="1">
      <alignment horizontal="left"/>
    </xf>
    <xf numFmtId="44" fontId="2" fillId="13" borderId="3" xfId="0" applyNumberFormat="1" applyFont="1" applyFill="1" applyBorder="1" applyAlignment="1">
      <alignment horizontal="left"/>
    </xf>
    <xf numFmtId="169" fontId="2" fillId="13" borderId="3" xfId="0" applyNumberFormat="1" applyFont="1" applyFill="1" applyBorder="1" applyAlignment="1">
      <alignment horizontal="left"/>
    </xf>
    <xf numFmtId="169" fontId="2" fillId="13" borderId="2" xfId="0" applyNumberFormat="1" applyFont="1" applyFill="1" applyBorder="1" applyAlignment="1">
      <alignment horizontal="left"/>
    </xf>
    <xf numFmtId="169" fontId="2" fillId="10" borderId="2" xfId="0" applyNumberFormat="1" applyFont="1" applyFill="1" applyBorder="1" applyAlignment="1">
      <alignment horizontal="left"/>
    </xf>
    <xf numFmtId="44" fontId="2" fillId="10" borderId="2" xfId="0" applyNumberFormat="1" applyFont="1" applyFill="1" applyBorder="1" applyAlignment="1">
      <alignment horizontal="left"/>
    </xf>
    <xf numFmtId="169" fontId="2" fillId="13" borderId="4" xfId="0" applyNumberFormat="1" applyFont="1" applyFill="1" applyBorder="1" applyAlignment="1">
      <alignment horizontal="left"/>
    </xf>
    <xf numFmtId="169" fontId="2" fillId="10" borderId="16" xfId="0" applyNumberFormat="1" applyFont="1" applyFill="1" applyBorder="1" applyAlignment="1">
      <alignment horizontal="left"/>
    </xf>
    <xf numFmtId="44" fontId="2" fillId="13" borderId="2" xfId="0" applyNumberFormat="1" applyFont="1" applyFill="1" applyBorder="1" applyAlignment="1">
      <alignment horizontal="left"/>
    </xf>
    <xf numFmtId="44" fontId="0" fillId="13" borderId="27" xfId="0" applyNumberFormat="1" applyFill="1" applyBorder="1" applyAlignment="1">
      <alignment horizontal="left"/>
    </xf>
    <xf numFmtId="44" fontId="2" fillId="13" borderId="27" xfId="0" applyNumberFormat="1" applyFont="1" applyFill="1" applyBorder="1" applyAlignment="1">
      <alignment horizontal="left" vertical="top"/>
    </xf>
    <xf numFmtId="44" fontId="2" fillId="10" borderId="27" xfId="0" applyNumberFormat="1" applyFont="1" applyFill="1" applyBorder="1" applyAlignment="1">
      <alignment horizontal="left"/>
    </xf>
    <xf numFmtId="44" fontId="0" fillId="10" borderId="27" xfId="0" applyNumberFormat="1" applyFill="1" applyBorder="1" applyAlignment="1">
      <alignment horizontal="left"/>
    </xf>
    <xf numFmtId="44" fontId="5" fillId="10" borderId="27" xfId="0" applyNumberFormat="1" applyFont="1" applyFill="1" applyBorder="1" applyAlignment="1">
      <alignment horizontal="left"/>
    </xf>
    <xf numFmtId="169" fontId="2" fillId="0" borderId="27" xfId="0" applyNumberFormat="1" applyFont="1" applyBorder="1" applyAlignment="1">
      <alignment horizontal="left"/>
    </xf>
    <xf numFmtId="169" fontId="0" fillId="0" borderId="27" xfId="0" applyNumberFormat="1" applyBorder="1" applyAlignment="1">
      <alignment horizontal="left"/>
    </xf>
    <xf numFmtId="169" fontId="5" fillId="0" borderId="27" xfId="0" applyNumberFormat="1" applyFont="1" applyBorder="1" applyAlignment="1">
      <alignment horizontal="left"/>
    </xf>
    <xf numFmtId="169" fontId="2" fillId="0" borderId="27" xfId="0" applyNumberFormat="1" applyFont="1" applyBorder="1" applyAlignment="1">
      <alignment horizontal="left" vertical="top"/>
    </xf>
    <xf numFmtId="44" fontId="5" fillId="13" borderId="27" xfId="0" applyNumberFormat="1" applyFont="1" applyFill="1" applyBorder="1" applyAlignment="1">
      <alignment horizontal="left"/>
    </xf>
    <xf numFmtId="44" fontId="0" fillId="0" borderId="27" xfId="0" applyNumberFormat="1" applyBorder="1"/>
    <xf numFmtId="44" fontId="2" fillId="0" borderId="27" xfId="0" applyNumberFormat="1" applyFont="1" applyBorder="1" applyAlignment="1">
      <alignment horizontal="left" vertical="top"/>
    </xf>
    <xf numFmtId="169" fontId="1" fillId="0" borderId="30" xfId="0" applyNumberFormat="1" applyFont="1" applyBorder="1" applyAlignment="1">
      <alignment horizontal="left"/>
    </xf>
    <xf numFmtId="169" fontId="5" fillId="0" borderId="30" xfId="0" applyNumberFormat="1" applyFont="1" applyBorder="1" applyAlignment="1">
      <alignment horizontal="left"/>
    </xf>
    <xf numFmtId="168" fontId="5" fillId="0" borderId="30" xfId="0" applyNumberFormat="1" applyFont="1" applyBorder="1" applyAlignment="1">
      <alignment horizontal="left"/>
    </xf>
    <xf numFmtId="167" fontId="5" fillId="0" borderId="30" xfId="0" applyNumberFormat="1" applyFont="1" applyBorder="1"/>
    <xf numFmtId="44" fontId="2" fillId="3" borderId="2" xfId="0" applyNumberFormat="1" applyFont="1" applyFill="1" applyBorder="1" applyAlignment="1">
      <alignment horizontal="left" vertical="top"/>
    </xf>
    <xf numFmtId="0" fontId="12" fillId="0" borderId="0" xfId="0" applyFont="1"/>
    <xf numFmtId="0" fontId="2" fillId="0" borderId="3" xfId="0" applyFont="1" applyBorder="1" applyAlignment="1">
      <alignment horizontal="left" wrapText="1"/>
    </xf>
    <xf numFmtId="169" fontId="2" fillId="10" borderId="2" xfId="0" applyNumberFormat="1" applyFont="1" applyFill="1" applyBorder="1" applyAlignment="1">
      <alignment horizontal="center"/>
    </xf>
    <xf numFmtId="169" fontId="1" fillId="3" borderId="2" xfId="0" applyNumberFormat="1" applyFont="1" applyFill="1" applyBorder="1" applyAlignment="1">
      <alignment horizontal="center"/>
    </xf>
    <xf numFmtId="169" fontId="2" fillId="10" borderId="21" xfId="0" applyNumberFormat="1" applyFont="1" applyFill="1" applyBorder="1" applyAlignment="1">
      <alignment horizontal="center"/>
    </xf>
    <xf numFmtId="169" fontId="2" fillId="13" borderId="3" xfId="0" applyNumberFormat="1" applyFont="1" applyFill="1" applyBorder="1" applyAlignment="1">
      <alignment horizontal="center"/>
    </xf>
    <xf numFmtId="169" fontId="2" fillId="13" borderId="2" xfId="0" applyNumberFormat="1" applyFont="1" applyFill="1" applyBorder="1" applyAlignment="1">
      <alignment horizontal="center"/>
    </xf>
    <xf numFmtId="0" fontId="2" fillId="3" borderId="2" xfId="0" applyFont="1" applyFill="1" applyBorder="1" applyAlignment="1">
      <alignment horizontal="center" vertical="top"/>
    </xf>
    <xf numFmtId="0" fontId="1" fillId="0" borderId="35" xfId="0" applyFont="1" applyBorder="1"/>
    <xf numFmtId="0" fontId="1" fillId="3" borderId="36" xfId="0" applyFont="1" applyFill="1" applyBorder="1"/>
    <xf numFmtId="44" fontId="2" fillId="13" borderId="37" xfId="0" applyNumberFormat="1" applyFont="1" applyFill="1" applyBorder="1" applyAlignment="1">
      <alignment horizontal="left"/>
    </xf>
    <xf numFmtId="44" fontId="2" fillId="3" borderId="37" xfId="0" applyNumberFormat="1" applyFont="1" applyFill="1" applyBorder="1" applyAlignment="1">
      <alignment horizontal="left" vertical="top"/>
    </xf>
    <xf numFmtId="44" fontId="2" fillId="13" borderId="38" xfId="0" applyNumberFormat="1" applyFont="1" applyFill="1" applyBorder="1" applyAlignment="1">
      <alignment horizontal="left"/>
    </xf>
    <xf numFmtId="0" fontId="1" fillId="2" borderId="40" xfId="0" applyFont="1" applyFill="1" applyBorder="1"/>
    <xf numFmtId="0" fontId="2" fillId="3" borderId="41" xfId="0" applyFont="1" applyFill="1" applyBorder="1"/>
    <xf numFmtId="44" fontId="2" fillId="3" borderId="34" xfId="0" applyNumberFormat="1" applyFont="1" applyFill="1" applyBorder="1" applyAlignment="1">
      <alignment horizontal="left" vertical="top"/>
    </xf>
    <xf numFmtId="44" fontId="5" fillId="13" borderId="42" xfId="0" applyNumberFormat="1" applyFont="1" applyFill="1" applyBorder="1" applyAlignment="1">
      <alignment horizontal="left"/>
    </xf>
    <xf numFmtId="0" fontId="1" fillId="3" borderId="43" xfId="0" applyFont="1" applyFill="1" applyBorder="1"/>
    <xf numFmtId="44" fontId="2" fillId="10" borderId="36" xfId="0" applyNumberFormat="1" applyFont="1" applyFill="1" applyBorder="1" applyAlignment="1">
      <alignment horizontal="left"/>
    </xf>
    <xf numFmtId="44" fontId="2" fillId="10" borderId="44" xfId="0" applyNumberFormat="1" applyFont="1" applyFill="1" applyBorder="1" applyAlignment="1">
      <alignment horizontal="left"/>
    </xf>
    <xf numFmtId="0" fontId="1" fillId="3" borderId="45" xfId="0" applyFont="1" applyFill="1" applyBorder="1"/>
    <xf numFmtId="169" fontId="2" fillId="10" borderId="33" xfId="0" applyNumberFormat="1" applyFont="1" applyFill="1" applyBorder="1" applyAlignment="1">
      <alignment horizontal="left"/>
    </xf>
    <xf numFmtId="0" fontId="1" fillId="3" borderId="39" xfId="0" applyFont="1" applyFill="1" applyBorder="1"/>
    <xf numFmtId="0" fontId="1" fillId="0" borderId="27" xfId="0" applyFont="1" applyBorder="1"/>
    <xf numFmtId="0" fontId="1" fillId="3" borderId="46" xfId="0" applyFont="1" applyFill="1" applyBorder="1"/>
    <xf numFmtId="169" fontId="12" fillId="3" borderId="48" xfId="0" applyNumberFormat="1" applyFont="1" applyFill="1" applyBorder="1" applyAlignment="1">
      <alignment horizontal="center" vertical="center" wrapText="1"/>
    </xf>
    <xf numFmtId="169" fontId="2" fillId="13" borderId="49" xfId="0" applyNumberFormat="1" applyFont="1" applyFill="1" applyBorder="1" applyAlignment="1">
      <alignment horizontal="center" vertical="center" wrapText="1"/>
    </xf>
    <xf numFmtId="169" fontId="2" fillId="13" borderId="48" xfId="0" applyNumberFormat="1" applyFont="1" applyFill="1" applyBorder="1" applyAlignment="1">
      <alignment horizontal="center" vertical="center" wrapText="1"/>
    </xf>
    <xf numFmtId="169" fontId="12" fillId="3" borderId="49" xfId="0" applyNumberFormat="1" applyFont="1" applyFill="1" applyBorder="1" applyAlignment="1">
      <alignment horizontal="left" vertical="top"/>
    </xf>
    <xf numFmtId="44" fontId="1" fillId="10" borderId="42" xfId="0" applyNumberFormat="1" applyFont="1" applyFill="1" applyBorder="1" applyAlignment="1">
      <alignment horizontal="left"/>
    </xf>
    <xf numFmtId="169" fontId="10" fillId="13" borderId="47" xfId="0" applyNumberFormat="1" applyFont="1" applyFill="1" applyBorder="1" applyAlignment="1">
      <alignment horizontal="center"/>
    </xf>
    <xf numFmtId="169" fontId="0" fillId="13" borderId="47" xfId="0" applyNumberFormat="1" applyFill="1" applyBorder="1" applyAlignment="1">
      <alignment horizontal="center" vertical="center" wrapText="1"/>
    </xf>
    <xf numFmtId="169" fontId="10" fillId="13" borderId="47" xfId="0" applyNumberFormat="1" applyFont="1" applyFill="1" applyBorder="1" applyAlignment="1">
      <alignment horizontal="center" vertical="center" wrapText="1"/>
    </xf>
    <xf numFmtId="169" fontId="2" fillId="13" borderId="21" xfId="0" applyNumberFormat="1" applyFont="1" applyFill="1" applyBorder="1" applyAlignment="1">
      <alignment horizontal="center"/>
    </xf>
    <xf numFmtId="170" fontId="2" fillId="8" borderId="2" xfId="0" applyNumberFormat="1" applyFont="1" applyFill="1" applyBorder="1" applyAlignment="1">
      <alignment horizontal="left" vertical="top"/>
    </xf>
    <xf numFmtId="170" fontId="2" fillId="8" borderId="27" xfId="0" applyNumberFormat="1" applyFont="1" applyFill="1" applyBorder="1" applyAlignment="1">
      <alignment horizontal="left" vertical="top"/>
    </xf>
    <xf numFmtId="170" fontId="2" fillId="8" borderId="16" xfId="0" applyNumberFormat="1" applyFont="1" applyFill="1" applyBorder="1" applyAlignment="1">
      <alignment horizontal="left" vertical="top"/>
    </xf>
    <xf numFmtId="170" fontId="0" fillId="8" borderId="27" xfId="0" applyNumberFormat="1" applyFill="1" applyBorder="1"/>
    <xf numFmtId="170" fontId="5" fillId="8" borderId="28" xfId="0" applyNumberFormat="1" applyFont="1" applyFill="1" applyBorder="1"/>
    <xf numFmtId="170" fontId="5" fillId="8" borderId="30" xfId="0" applyNumberFormat="1" applyFont="1" applyFill="1" applyBorder="1" applyAlignment="1">
      <alignment horizontal="left"/>
    </xf>
    <xf numFmtId="170" fontId="0" fillId="8" borderId="30" xfId="0" applyNumberFormat="1" applyFill="1" applyBorder="1"/>
    <xf numFmtId="170" fontId="2" fillId="2" borderId="34" xfId="0" applyNumberFormat="1"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170" fontId="2" fillId="2" borderId="2" xfId="0" applyNumberFormat="1" applyFont="1" applyFill="1" applyBorder="1" applyAlignment="1" applyProtection="1">
      <alignment horizontal="left" vertical="top" wrapText="1"/>
      <protection locked="0"/>
    </xf>
    <xf numFmtId="0" fontId="12" fillId="2" borderId="3" xfId="0" applyFont="1" applyFill="1" applyBorder="1" applyAlignment="1" applyProtection="1">
      <alignment horizontal="left" vertical="top" wrapText="1"/>
      <protection locked="0"/>
    </xf>
    <xf numFmtId="0" fontId="2" fillId="2" borderId="19" xfId="0" applyFont="1" applyFill="1" applyBorder="1" applyAlignment="1" applyProtection="1">
      <alignment horizontal="left" vertical="top" wrapText="1"/>
      <protection locked="0"/>
    </xf>
    <xf numFmtId="0" fontId="2" fillId="2" borderId="18" xfId="0" applyFont="1" applyFill="1" applyBorder="1" applyAlignment="1" applyProtection="1">
      <alignment horizontal="left" vertical="top" wrapText="1"/>
      <protection locked="0"/>
    </xf>
    <xf numFmtId="0" fontId="2" fillId="2" borderId="20" xfId="0" applyFont="1" applyFill="1" applyBorder="1" applyAlignment="1" applyProtection="1">
      <alignment horizontal="left" vertical="top" wrapText="1"/>
      <protection locked="0"/>
    </xf>
    <xf numFmtId="0" fontId="0" fillId="0" borderId="0" xfId="0" applyProtection="1"/>
    <xf numFmtId="0" fontId="5" fillId="0" borderId="0" xfId="0" applyFont="1" applyProtection="1"/>
    <xf numFmtId="0" fontId="5" fillId="9" borderId="0" xfId="0" applyFont="1" applyFill="1" applyProtection="1"/>
    <xf numFmtId="44" fontId="0" fillId="10" borderId="0" xfId="0" applyNumberFormat="1" applyFill="1" applyProtection="1"/>
    <xf numFmtId="0" fontId="0" fillId="0" borderId="0" xfId="0" applyAlignment="1" applyProtection="1">
      <alignment horizontal="right"/>
    </xf>
    <xf numFmtId="0" fontId="0" fillId="10" borderId="0" xfId="0" applyFill="1" applyProtection="1"/>
    <xf numFmtId="1" fontId="0" fillId="0" borderId="0" xfId="0" applyNumberFormat="1" applyProtection="1"/>
    <xf numFmtId="0" fontId="7" fillId="0" borderId="0" xfId="0" applyFont="1" applyAlignment="1" applyProtection="1">
      <alignment horizontal="center"/>
    </xf>
    <xf numFmtId="169" fontId="5" fillId="12" borderId="0" xfId="0" applyNumberFormat="1" applyFont="1" applyFill="1" applyProtection="1"/>
    <xf numFmtId="0" fontId="0" fillId="11" borderId="0" xfId="0" applyFill="1" applyProtection="1">
      <protection locked="0"/>
    </xf>
    <xf numFmtId="44" fontId="0" fillId="11" borderId="0" xfId="0" applyNumberFormat="1" applyFill="1" applyProtection="1">
      <protection locked="0"/>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0" fillId="9" borderId="0" xfId="0" applyFill="1" applyAlignment="1" applyProtection="1">
      <alignment horizontal="center"/>
    </xf>
    <xf numFmtId="0" fontId="5" fillId="9" borderId="0" xfId="0" applyFont="1" applyFill="1" applyAlignment="1" applyProtection="1">
      <alignment horizontal="center"/>
    </xf>
    <xf numFmtId="167" fontId="8" fillId="12" borderId="0" xfId="0" applyNumberFormat="1" applyFont="1" applyFill="1" applyAlignment="1" applyProtection="1">
      <alignment horizontal="center" vertical="center"/>
    </xf>
    <xf numFmtId="1" fontId="8" fillId="0" borderId="0" xfId="0" applyNumberFormat="1" applyFont="1" applyAlignment="1" applyProtection="1">
      <alignment horizontal="center" vertical="center"/>
    </xf>
    <xf numFmtId="0" fontId="0" fillId="0" borderId="0" xfId="0" applyAlignment="1" applyProtection="1">
      <alignment horizontal="left" vertical="top" wrapText="1"/>
    </xf>
    <xf numFmtId="0" fontId="5" fillId="10" borderId="0" xfId="0" applyFont="1" applyFill="1" applyAlignment="1" applyProtection="1">
      <alignment horizontal="right"/>
    </xf>
    <xf numFmtId="0" fontId="5" fillId="0" borderId="0" xfId="0" applyFont="1" applyAlignment="1" applyProtection="1">
      <alignment horizontal="right"/>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13" fillId="14" borderId="23" xfId="0" applyFont="1" applyFill="1" applyBorder="1" applyAlignment="1">
      <alignment vertical="top" wrapText="1"/>
    </xf>
  </cellXfs>
  <cellStyles count="1">
    <cellStyle name="Standaard" xfId="0" builtinId="0"/>
  </cellStyles>
  <dxfs count="3">
    <dxf>
      <fill>
        <patternFill>
          <bgColor rgb="FF00FF00"/>
        </patternFill>
      </fill>
    </dxf>
    <dxf>
      <fill>
        <patternFill>
          <bgColor rgb="FF00FF00"/>
        </patternFill>
      </fill>
    </dxf>
    <dxf>
      <fill>
        <patternFill>
          <bgColor rgb="FF00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r>
              <a:rPr lang="nl-NL" baseline="0"/>
              <a:t> G1</a:t>
            </a:r>
            <a:endParaRPr lang="nl-NL"/>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D9B7-47E9-A8F0-66E8124D1600}"/>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'[1]G1 Prijs Fluor-18'!$I$15:$J$15</c:f>
              <c:numCache>
                <c:formatCode>General</c:formatCode>
                <c:ptCount val="2"/>
                <c:pt idx="0">
                  <c:v>0</c:v>
                </c:pt>
                <c:pt idx="1">
                  <c:v>180000</c:v>
                </c:pt>
              </c:numCache>
            </c:numRef>
          </c:xVal>
          <c:yVal>
            <c:numRef>
              <c:f>'[1]G1 Prijs Fluor-18'!$I$16:$J$16</c:f>
              <c:numCache>
                <c:formatCode>General</c:formatCode>
                <c:ptCount val="2"/>
                <c:pt idx="0">
                  <c:v>100</c:v>
                </c:pt>
                <c:pt idx="1">
                  <c:v>100</c:v>
                </c:pt>
              </c:numCache>
            </c:numRef>
          </c:yVal>
          <c:smooth val="0"/>
          <c:extLst>
            <c:ext xmlns:c16="http://schemas.microsoft.com/office/drawing/2014/chart" uri="{C3380CC4-5D6E-409C-BE32-E72D297353CC}">
              <c16:uniqueId val="{00000001-D9B7-47E9-A8F0-66E8124D1600}"/>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D9B7-47E9-A8F0-66E8124D1600}"/>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'[1]G1 Prijs Fluor-18'!$J$15:$K$15</c:f>
              <c:numCache>
                <c:formatCode>General</c:formatCode>
                <c:ptCount val="2"/>
                <c:pt idx="0">
                  <c:v>180000</c:v>
                </c:pt>
                <c:pt idx="1">
                  <c:v>200000</c:v>
                </c:pt>
              </c:numCache>
            </c:numRef>
          </c:xVal>
          <c:yVal>
            <c:numRef>
              <c:f>'[1]G1 Prijs Fluor-18'!$J$16:$K$16</c:f>
              <c:numCache>
                <c:formatCode>General</c:formatCode>
                <c:ptCount val="2"/>
                <c:pt idx="0">
                  <c:v>100</c:v>
                </c:pt>
                <c:pt idx="1">
                  <c:v>0</c:v>
                </c:pt>
              </c:numCache>
            </c:numRef>
          </c:yVal>
          <c:smooth val="0"/>
          <c:extLst>
            <c:ext xmlns:c16="http://schemas.microsoft.com/office/drawing/2014/chart" uri="{C3380CC4-5D6E-409C-BE32-E72D297353CC}">
              <c16:uniqueId val="{00000003-D9B7-47E9-A8F0-66E8124D1600}"/>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D9B7-47E9-A8F0-66E8124D1600}"/>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9B7-47E9-A8F0-66E8124D1600}"/>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'[1]G1 Prijs Fluor-18'!$M$15</c:f>
              <c:numCache>
                <c:formatCode>General</c:formatCode>
                <c:ptCount val="1"/>
                <c:pt idx="0">
                  <c:v>0</c:v>
                </c:pt>
              </c:numCache>
            </c:numRef>
          </c:xVal>
          <c:yVal>
            <c:numRef>
              <c:f>'[1]G1 Prijs Fluor-18'!$M$16</c:f>
              <c:numCache>
                <c:formatCode>General</c:formatCode>
                <c:ptCount val="1"/>
                <c:pt idx="0">
                  <c:v>100</c:v>
                </c:pt>
              </c:numCache>
            </c:numRef>
          </c:yVal>
          <c:smooth val="0"/>
          <c:extLst>
            <c:ext xmlns:c16="http://schemas.microsoft.com/office/drawing/2014/chart" uri="{C3380CC4-5D6E-409C-BE32-E72D297353CC}">
              <c16:uniqueId val="{00000005-D9B7-47E9-A8F0-66E8124D1600}"/>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'[1]G1 Prijs Fluor-18'!$L$18:$M$18</c:f>
              <c:numCache>
                <c:formatCode>General</c:formatCode>
                <c:ptCount val="2"/>
                <c:pt idx="0">
                  <c:v>0</c:v>
                </c:pt>
                <c:pt idx="1">
                  <c:v>180000</c:v>
                </c:pt>
              </c:numCache>
            </c:numRef>
          </c:xVal>
          <c:yVal>
            <c:numRef>
              <c:f>'[1]G1 Prijs Fluor-18'!$L$19:$M$19</c:f>
              <c:numCache>
                <c:formatCode>General</c:formatCode>
                <c:ptCount val="2"/>
                <c:pt idx="0">
                  <c:v>100</c:v>
                </c:pt>
                <c:pt idx="1">
                  <c:v>100</c:v>
                </c:pt>
              </c:numCache>
            </c:numRef>
          </c:yVal>
          <c:smooth val="0"/>
          <c:extLst>
            <c:ext xmlns:c16="http://schemas.microsoft.com/office/drawing/2014/chart" uri="{C3380CC4-5D6E-409C-BE32-E72D297353CC}">
              <c16:uniqueId val="{00000006-D9B7-47E9-A8F0-66E8124D1600}"/>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'[1]G1 Prijs Fluor-18'!$M$18:$N$18</c:f>
              <c:numCache>
                <c:formatCode>General</c:formatCode>
                <c:ptCount val="2"/>
                <c:pt idx="0">
                  <c:v>180000</c:v>
                </c:pt>
                <c:pt idx="1">
                  <c:v>180000</c:v>
                </c:pt>
              </c:numCache>
            </c:numRef>
          </c:xVal>
          <c:yVal>
            <c:numRef>
              <c:f>'[1]G1 Prijs Fluor-18'!$M$19:$N$19</c:f>
              <c:numCache>
                <c:formatCode>General</c:formatCode>
                <c:ptCount val="2"/>
                <c:pt idx="0">
                  <c:v>100</c:v>
                </c:pt>
                <c:pt idx="1">
                  <c:v>0</c:v>
                </c:pt>
              </c:numCache>
            </c:numRef>
          </c:yVal>
          <c:smooth val="0"/>
          <c:extLst>
            <c:ext xmlns:c16="http://schemas.microsoft.com/office/drawing/2014/chart" uri="{C3380CC4-5D6E-409C-BE32-E72D297353CC}">
              <c16:uniqueId val="{00000007-D9B7-47E9-A8F0-66E8124D1600}"/>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r>
              <a:rPr lang="nl-NL" baseline="0"/>
              <a:t> G1</a:t>
            </a:r>
            <a:endParaRPr lang="nl-NL"/>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65F6-426E-9B3D-15942B0A4E36}"/>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'[1]G1 Prijs Fluor-18'!$I$15:$J$15</c:f>
              <c:numCache>
                <c:formatCode>General</c:formatCode>
                <c:ptCount val="2"/>
                <c:pt idx="0">
                  <c:v>0</c:v>
                </c:pt>
                <c:pt idx="1">
                  <c:v>180000</c:v>
                </c:pt>
              </c:numCache>
            </c:numRef>
          </c:xVal>
          <c:yVal>
            <c:numRef>
              <c:f>'[1]G1 Prijs Fluor-18'!$I$16:$J$16</c:f>
              <c:numCache>
                <c:formatCode>General</c:formatCode>
                <c:ptCount val="2"/>
                <c:pt idx="0">
                  <c:v>100</c:v>
                </c:pt>
                <c:pt idx="1">
                  <c:v>100</c:v>
                </c:pt>
              </c:numCache>
            </c:numRef>
          </c:yVal>
          <c:smooth val="0"/>
          <c:extLst>
            <c:ext xmlns:c16="http://schemas.microsoft.com/office/drawing/2014/chart" uri="{C3380CC4-5D6E-409C-BE32-E72D297353CC}">
              <c16:uniqueId val="{00000001-65F6-426E-9B3D-15942B0A4E36}"/>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65F6-426E-9B3D-15942B0A4E36}"/>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'[1]G1 Prijs Fluor-18'!$J$15:$K$15</c:f>
              <c:numCache>
                <c:formatCode>General</c:formatCode>
                <c:ptCount val="2"/>
                <c:pt idx="0">
                  <c:v>180000</c:v>
                </c:pt>
                <c:pt idx="1">
                  <c:v>200000</c:v>
                </c:pt>
              </c:numCache>
            </c:numRef>
          </c:xVal>
          <c:yVal>
            <c:numRef>
              <c:f>'[1]G1 Prijs Fluor-18'!$J$16:$K$16</c:f>
              <c:numCache>
                <c:formatCode>General</c:formatCode>
                <c:ptCount val="2"/>
                <c:pt idx="0">
                  <c:v>100</c:v>
                </c:pt>
                <c:pt idx="1">
                  <c:v>0</c:v>
                </c:pt>
              </c:numCache>
            </c:numRef>
          </c:yVal>
          <c:smooth val="0"/>
          <c:extLst>
            <c:ext xmlns:c16="http://schemas.microsoft.com/office/drawing/2014/chart" uri="{C3380CC4-5D6E-409C-BE32-E72D297353CC}">
              <c16:uniqueId val="{00000003-65F6-426E-9B3D-15942B0A4E36}"/>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65F6-426E-9B3D-15942B0A4E36}"/>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65F6-426E-9B3D-15942B0A4E36}"/>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'[1]G1 Prijs Fluor-18'!$M$15</c:f>
              <c:numCache>
                <c:formatCode>General</c:formatCode>
                <c:ptCount val="1"/>
                <c:pt idx="0">
                  <c:v>0</c:v>
                </c:pt>
              </c:numCache>
            </c:numRef>
          </c:xVal>
          <c:yVal>
            <c:numRef>
              <c:f>'[1]G1 Prijs Fluor-18'!$M$16</c:f>
              <c:numCache>
                <c:formatCode>General</c:formatCode>
                <c:ptCount val="1"/>
                <c:pt idx="0">
                  <c:v>100</c:v>
                </c:pt>
              </c:numCache>
            </c:numRef>
          </c:yVal>
          <c:smooth val="0"/>
          <c:extLst>
            <c:ext xmlns:c16="http://schemas.microsoft.com/office/drawing/2014/chart" uri="{C3380CC4-5D6E-409C-BE32-E72D297353CC}">
              <c16:uniqueId val="{00000005-65F6-426E-9B3D-15942B0A4E36}"/>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'[1]G1 Prijs Fluor-18'!$L$18:$M$18</c:f>
              <c:numCache>
                <c:formatCode>General</c:formatCode>
                <c:ptCount val="2"/>
                <c:pt idx="0">
                  <c:v>0</c:v>
                </c:pt>
                <c:pt idx="1">
                  <c:v>180000</c:v>
                </c:pt>
              </c:numCache>
            </c:numRef>
          </c:xVal>
          <c:yVal>
            <c:numRef>
              <c:f>'[1]G1 Prijs Fluor-18'!$L$19:$M$19</c:f>
              <c:numCache>
                <c:formatCode>General</c:formatCode>
                <c:ptCount val="2"/>
                <c:pt idx="0">
                  <c:v>100</c:v>
                </c:pt>
                <c:pt idx="1">
                  <c:v>100</c:v>
                </c:pt>
              </c:numCache>
            </c:numRef>
          </c:yVal>
          <c:smooth val="0"/>
          <c:extLst>
            <c:ext xmlns:c16="http://schemas.microsoft.com/office/drawing/2014/chart" uri="{C3380CC4-5D6E-409C-BE32-E72D297353CC}">
              <c16:uniqueId val="{00000006-65F6-426E-9B3D-15942B0A4E36}"/>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'[1]G1 Prijs Fluor-18'!$M$18:$N$18</c:f>
              <c:numCache>
                <c:formatCode>General</c:formatCode>
                <c:ptCount val="2"/>
                <c:pt idx="0">
                  <c:v>180000</c:v>
                </c:pt>
                <c:pt idx="1">
                  <c:v>180000</c:v>
                </c:pt>
              </c:numCache>
            </c:numRef>
          </c:xVal>
          <c:yVal>
            <c:numRef>
              <c:f>'[1]G1 Prijs Fluor-18'!$M$19:$N$19</c:f>
              <c:numCache>
                <c:formatCode>General</c:formatCode>
                <c:ptCount val="2"/>
                <c:pt idx="0">
                  <c:v>100</c:v>
                </c:pt>
                <c:pt idx="1">
                  <c:v>0</c:v>
                </c:pt>
              </c:numCache>
            </c:numRef>
          </c:yVal>
          <c:smooth val="0"/>
          <c:extLst>
            <c:ext xmlns:c16="http://schemas.microsoft.com/office/drawing/2014/chart" uri="{C3380CC4-5D6E-409C-BE32-E72D297353CC}">
              <c16:uniqueId val="{00000007-65F6-426E-9B3D-15942B0A4E36}"/>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r>
              <a:rPr lang="nl-NL" baseline="0"/>
              <a:t> G1</a:t>
            </a:r>
            <a:endParaRPr lang="nl-NL"/>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D5C8-4CCD-9F6F-7ED1278A341B}"/>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'[1]G1 Prijs Fluor-18'!$I$15:$J$15</c:f>
              <c:numCache>
                <c:formatCode>General</c:formatCode>
                <c:ptCount val="2"/>
                <c:pt idx="0">
                  <c:v>0</c:v>
                </c:pt>
                <c:pt idx="1">
                  <c:v>180000</c:v>
                </c:pt>
              </c:numCache>
            </c:numRef>
          </c:xVal>
          <c:yVal>
            <c:numRef>
              <c:f>'[1]G1 Prijs Fluor-18'!$I$16:$J$16</c:f>
              <c:numCache>
                <c:formatCode>General</c:formatCode>
                <c:ptCount val="2"/>
                <c:pt idx="0">
                  <c:v>100</c:v>
                </c:pt>
                <c:pt idx="1">
                  <c:v>100</c:v>
                </c:pt>
              </c:numCache>
            </c:numRef>
          </c:yVal>
          <c:smooth val="0"/>
          <c:extLst>
            <c:ext xmlns:c16="http://schemas.microsoft.com/office/drawing/2014/chart" uri="{C3380CC4-5D6E-409C-BE32-E72D297353CC}">
              <c16:uniqueId val="{00000001-D5C8-4CCD-9F6F-7ED1278A341B}"/>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D5C8-4CCD-9F6F-7ED1278A341B}"/>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'[1]G1 Prijs Fluor-18'!$J$15:$K$15</c:f>
              <c:numCache>
                <c:formatCode>General</c:formatCode>
                <c:ptCount val="2"/>
                <c:pt idx="0">
                  <c:v>180000</c:v>
                </c:pt>
                <c:pt idx="1">
                  <c:v>200000</c:v>
                </c:pt>
              </c:numCache>
            </c:numRef>
          </c:xVal>
          <c:yVal>
            <c:numRef>
              <c:f>'[1]G1 Prijs Fluor-18'!$J$16:$K$16</c:f>
              <c:numCache>
                <c:formatCode>General</c:formatCode>
                <c:ptCount val="2"/>
                <c:pt idx="0">
                  <c:v>100</c:v>
                </c:pt>
                <c:pt idx="1">
                  <c:v>0</c:v>
                </c:pt>
              </c:numCache>
            </c:numRef>
          </c:yVal>
          <c:smooth val="0"/>
          <c:extLst>
            <c:ext xmlns:c16="http://schemas.microsoft.com/office/drawing/2014/chart" uri="{C3380CC4-5D6E-409C-BE32-E72D297353CC}">
              <c16:uniqueId val="{00000003-D5C8-4CCD-9F6F-7ED1278A341B}"/>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D5C8-4CCD-9F6F-7ED1278A341B}"/>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5C8-4CCD-9F6F-7ED1278A341B}"/>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'[1]G1 Prijs Fluor-18'!$M$15</c:f>
              <c:numCache>
                <c:formatCode>General</c:formatCode>
                <c:ptCount val="1"/>
                <c:pt idx="0">
                  <c:v>0</c:v>
                </c:pt>
              </c:numCache>
            </c:numRef>
          </c:xVal>
          <c:yVal>
            <c:numRef>
              <c:f>'[1]G1 Prijs Fluor-18'!$M$16</c:f>
              <c:numCache>
                <c:formatCode>General</c:formatCode>
                <c:ptCount val="1"/>
                <c:pt idx="0">
                  <c:v>100</c:v>
                </c:pt>
              </c:numCache>
            </c:numRef>
          </c:yVal>
          <c:smooth val="0"/>
          <c:extLst>
            <c:ext xmlns:c16="http://schemas.microsoft.com/office/drawing/2014/chart" uri="{C3380CC4-5D6E-409C-BE32-E72D297353CC}">
              <c16:uniqueId val="{00000005-D5C8-4CCD-9F6F-7ED1278A341B}"/>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'[1]G1 Prijs Fluor-18'!$L$18:$M$18</c:f>
              <c:numCache>
                <c:formatCode>General</c:formatCode>
                <c:ptCount val="2"/>
                <c:pt idx="0">
                  <c:v>0</c:v>
                </c:pt>
                <c:pt idx="1">
                  <c:v>180000</c:v>
                </c:pt>
              </c:numCache>
            </c:numRef>
          </c:xVal>
          <c:yVal>
            <c:numRef>
              <c:f>'[1]G1 Prijs Fluor-18'!$L$19:$M$19</c:f>
              <c:numCache>
                <c:formatCode>General</c:formatCode>
                <c:ptCount val="2"/>
                <c:pt idx="0">
                  <c:v>100</c:v>
                </c:pt>
                <c:pt idx="1">
                  <c:v>100</c:v>
                </c:pt>
              </c:numCache>
            </c:numRef>
          </c:yVal>
          <c:smooth val="0"/>
          <c:extLst>
            <c:ext xmlns:c16="http://schemas.microsoft.com/office/drawing/2014/chart" uri="{C3380CC4-5D6E-409C-BE32-E72D297353CC}">
              <c16:uniqueId val="{00000006-D5C8-4CCD-9F6F-7ED1278A341B}"/>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'[1]G1 Prijs Fluor-18'!$M$18:$N$18</c:f>
              <c:numCache>
                <c:formatCode>General</c:formatCode>
                <c:ptCount val="2"/>
                <c:pt idx="0">
                  <c:v>180000</c:v>
                </c:pt>
                <c:pt idx="1">
                  <c:v>180000</c:v>
                </c:pt>
              </c:numCache>
            </c:numRef>
          </c:xVal>
          <c:yVal>
            <c:numRef>
              <c:f>'[1]G1 Prijs Fluor-18'!$M$19:$N$19</c:f>
              <c:numCache>
                <c:formatCode>General</c:formatCode>
                <c:ptCount val="2"/>
                <c:pt idx="0">
                  <c:v>100</c:v>
                </c:pt>
                <c:pt idx="1">
                  <c:v>0</c:v>
                </c:pt>
              </c:numCache>
            </c:numRef>
          </c:yVal>
          <c:smooth val="0"/>
          <c:extLst>
            <c:ext xmlns:c16="http://schemas.microsoft.com/office/drawing/2014/chart" uri="{C3380CC4-5D6E-409C-BE32-E72D297353CC}">
              <c16:uniqueId val="{00000007-D5C8-4CCD-9F6F-7ED1278A341B}"/>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34</xdr:row>
      <xdr:rowOff>19050</xdr:rowOff>
    </xdr:to>
    <xdr:graphicFrame macro="">
      <xdr:nvGraphicFramePr>
        <xdr:cNvPr id="2" name="Grafiek 1">
          <a:extLst>
            <a:ext uri="{FF2B5EF4-FFF2-40B4-BE49-F238E27FC236}">
              <a16:creationId xmlns:a16="http://schemas.microsoft.com/office/drawing/2014/main" id="{01E2C69B-E4C7-4D25-BB0D-00C35C2713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drawings/drawing3.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34</xdr:row>
      <xdr:rowOff>19050</xdr:rowOff>
    </xdr:to>
    <xdr:graphicFrame macro="">
      <xdr:nvGraphicFramePr>
        <xdr:cNvPr id="2" name="Grafiek 1">
          <a:extLst>
            <a:ext uri="{FF2B5EF4-FFF2-40B4-BE49-F238E27FC236}">
              <a16:creationId xmlns:a16="http://schemas.microsoft.com/office/drawing/2014/main" id="{E10A0007-7AC1-4F93-B154-103AA9DB7F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drawings/drawing5.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34</xdr:row>
      <xdr:rowOff>19050</xdr:rowOff>
    </xdr:to>
    <xdr:graphicFrame macro="">
      <xdr:nvGraphicFramePr>
        <xdr:cNvPr id="2" name="Grafiek 1">
          <a:extLst>
            <a:ext uri="{FF2B5EF4-FFF2-40B4-BE49-F238E27FC236}">
              <a16:creationId xmlns:a16="http://schemas.microsoft.com/office/drawing/2014/main" id="{EA38E723-1939-482C-B41C-93798B0D7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inkoop\Initi&#235;le%20Inkoop\05.%20Kennisbank\Tools%20van%20Diederik%20B\Aanbesteden\Prijzenblad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1 Prijs Fluor-18"/>
      <sheetName val="Scenario inschrijving"/>
    </sheetNames>
    <sheetDataSet>
      <sheetData sheetId="0">
        <row r="15">
          <cell r="I15">
            <v>0</v>
          </cell>
          <cell r="J15">
            <v>180000</v>
          </cell>
          <cell r="K15">
            <v>200000</v>
          </cell>
          <cell r="M15">
            <v>0</v>
          </cell>
        </row>
        <row r="16">
          <cell r="I16">
            <v>100</v>
          </cell>
          <cell r="J16">
            <v>100</v>
          </cell>
          <cell r="K16">
            <v>0</v>
          </cell>
          <cell r="M16">
            <v>100</v>
          </cell>
        </row>
        <row r="18">
          <cell r="L18">
            <v>0</v>
          </cell>
          <cell r="M18">
            <v>180000</v>
          </cell>
          <cell r="N18">
            <v>180000</v>
          </cell>
        </row>
        <row r="19">
          <cell r="L19">
            <v>100</v>
          </cell>
          <cell r="M19">
            <v>100</v>
          </cell>
          <cell r="N19">
            <v>0</v>
          </cell>
        </row>
      </sheetData>
      <sheetData sheetId="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60889-08C5-49A5-9A31-37F0F0F6E3A7}">
  <dimension ref="A1:O43"/>
  <sheetViews>
    <sheetView tabSelected="1" workbookViewId="0">
      <selection activeCell="A10" sqref="A10"/>
    </sheetView>
  </sheetViews>
  <sheetFormatPr defaultRowHeight="14.4" x14ac:dyDescent="0.3"/>
  <cols>
    <col min="1" max="1" width="166.21875" customWidth="1"/>
    <col min="6" max="6" width="9.44140625" bestFit="1" customWidth="1"/>
    <col min="8" max="8" width="9.44140625" bestFit="1" customWidth="1"/>
    <col min="10" max="10" width="11.33203125" customWidth="1"/>
    <col min="13" max="13" width="25" customWidth="1"/>
    <col min="15" max="15" width="13.6640625" customWidth="1"/>
    <col min="17" max="17" width="9.33203125" bestFit="1" customWidth="1"/>
  </cols>
  <sheetData>
    <row r="1" spans="1:15" ht="296.39999999999998" customHeight="1" thickBot="1" x14ac:dyDescent="0.35">
      <c r="A1" s="178" t="s">
        <v>98</v>
      </c>
    </row>
    <row r="5" spans="1:15" x14ac:dyDescent="0.3">
      <c r="B5" s="15"/>
      <c r="C5" s="14"/>
      <c r="D5" s="14"/>
      <c r="E5" s="14"/>
      <c r="F5" s="14"/>
      <c r="G5" s="14"/>
      <c r="H5" s="14"/>
      <c r="I5" s="14"/>
      <c r="J5" s="14"/>
      <c r="K5" s="14"/>
      <c r="L5" s="14"/>
      <c r="M5" s="14"/>
      <c r="N5" s="14"/>
      <c r="O5" s="14"/>
    </row>
    <row r="6" spans="1:15" x14ac:dyDescent="0.3">
      <c r="B6" s="15"/>
    </row>
    <row r="8" spans="1:15" x14ac:dyDescent="0.3">
      <c r="O8" s="19"/>
    </row>
    <row r="10" spans="1:15" x14ac:dyDescent="0.3">
      <c r="F10" s="20"/>
      <c r="G10" s="20"/>
      <c r="H10" s="20"/>
      <c r="J10" s="18"/>
    </row>
    <row r="11" spans="1:15" x14ac:dyDescent="0.3">
      <c r="F11" s="17"/>
      <c r="G11" s="17"/>
      <c r="H11" s="17"/>
    </row>
    <row r="12" spans="1:15" x14ac:dyDescent="0.3">
      <c r="F12" s="17"/>
      <c r="G12" s="17"/>
      <c r="H12" s="17"/>
      <c r="M12" s="22"/>
    </row>
    <row r="13" spans="1:15" x14ac:dyDescent="0.3">
      <c r="F13" s="17"/>
      <c r="G13" s="17"/>
      <c r="H13" s="17"/>
      <c r="M13" s="21"/>
    </row>
    <row r="14" spans="1:15" x14ac:dyDescent="0.3">
      <c r="F14" s="17"/>
      <c r="G14" s="17"/>
      <c r="H14" s="17"/>
      <c r="M14" s="21"/>
    </row>
    <row r="15" spans="1:15" x14ac:dyDescent="0.3">
      <c r="F15" s="17"/>
      <c r="G15" s="17"/>
      <c r="H15" s="17"/>
      <c r="M15" s="21"/>
    </row>
    <row r="16" spans="1:15" x14ac:dyDescent="0.3">
      <c r="F16" s="17"/>
      <c r="G16" s="17"/>
      <c r="H16" s="17"/>
      <c r="M16" s="21"/>
    </row>
    <row r="17" spans="6:13" x14ac:dyDescent="0.3">
      <c r="F17" s="17"/>
      <c r="G17" s="17"/>
      <c r="H17" s="17"/>
      <c r="M17" s="21"/>
    </row>
    <row r="18" spans="6:13" x14ac:dyDescent="0.3">
      <c r="F18" s="17"/>
      <c r="G18" s="17"/>
      <c r="H18" s="17"/>
      <c r="M18" s="21"/>
    </row>
    <row r="19" spans="6:13" x14ac:dyDescent="0.3">
      <c r="F19" s="17"/>
      <c r="G19" s="17"/>
      <c r="H19" s="17"/>
      <c r="M19" s="21"/>
    </row>
    <row r="20" spans="6:13" x14ac:dyDescent="0.3">
      <c r="F20" s="17"/>
      <c r="G20" s="17"/>
      <c r="H20" s="17"/>
      <c r="M20" s="21"/>
    </row>
    <row r="21" spans="6:13" x14ac:dyDescent="0.3">
      <c r="F21" s="17"/>
      <c r="G21" s="17"/>
      <c r="H21" s="17"/>
      <c r="M21" s="21"/>
    </row>
    <row r="22" spans="6:13" x14ac:dyDescent="0.3">
      <c r="F22" s="17"/>
      <c r="G22" s="17"/>
      <c r="H22" s="17"/>
      <c r="M22" s="21"/>
    </row>
    <row r="23" spans="6:13" x14ac:dyDescent="0.3">
      <c r="F23" s="17"/>
      <c r="G23" s="17"/>
      <c r="H23" s="17"/>
      <c r="M23" s="21"/>
    </row>
    <row r="24" spans="6:13" x14ac:dyDescent="0.3">
      <c r="F24" s="17"/>
      <c r="G24" s="17"/>
      <c r="H24" s="17"/>
      <c r="M24" s="21"/>
    </row>
    <row r="25" spans="6:13" x14ac:dyDescent="0.3">
      <c r="F25" s="17"/>
      <c r="G25" s="17"/>
      <c r="H25" s="17"/>
      <c r="M25" s="21"/>
    </row>
    <row r="26" spans="6:13" x14ac:dyDescent="0.3">
      <c r="F26" s="17"/>
      <c r="G26" s="17"/>
      <c r="H26" s="17"/>
      <c r="M26" s="21"/>
    </row>
    <row r="27" spans="6:13" x14ac:dyDescent="0.3">
      <c r="F27" s="17"/>
      <c r="G27" s="17"/>
      <c r="H27" s="17"/>
      <c r="M27" s="21"/>
    </row>
    <row r="28" spans="6:13" x14ac:dyDescent="0.3">
      <c r="F28" s="17"/>
      <c r="G28" s="17"/>
      <c r="H28" s="17"/>
      <c r="M28" s="21"/>
    </row>
    <row r="29" spans="6:13" x14ac:dyDescent="0.3">
      <c r="F29" s="17"/>
      <c r="G29" s="17"/>
      <c r="H29" s="17"/>
      <c r="M29" s="21"/>
    </row>
    <row r="30" spans="6:13" x14ac:dyDescent="0.3">
      <c r="F30" s="16"/>
      <c r="G30" s="16"/>
      <c r="H30" s="16"/>
      <c r="M30" s="21"/>
    </row>
    <row r="31" spans="6:13" x14ac:dyDescent="0.3">
      <c r="F31" s="16"/>
      <c r="G31" s="16"/>
      <c r="H31" s="16"/>
      <c r="M31" s="21"/>
    </row>
    <row r="32" spans="6:13" x14ac:dyDescent="0.3">
      <c r="F32" s="16"/>
      <c r="G32" s="16"/>
      <c r="H32" s="16"/>
      <c r="M32" s="21"/>
    </row>
    <row r="33" spans="13:13" x14ac:dyDescent="0.3">
      <c r="M33" s="21"/>
    </row>
    <row r="34" spans="13:13" x14ac:dyDescent="0.3">
      <c r="M34" s="21"/>
    </row>
    <row r="35" spans="13:13" x14ac:dyDescent="0.3">
      <c r="M35" s="21"/>
    </row>
    <row r="36" spans="13:13" x14ac:dyDescent="0.3">
      <c r="M36" s="21"/>
    </row>
    <row r="37" spans="13:13" x14ac:dyDescent="0.3">
      <c r="M37" s="21"/>
    </row>
    <row r="38" spans="13:13" x14ac:dyDescent="0.3">
      <c r="M38" s="21"/>
    </row>
    <row r="39" spans="13:13" x14ac:dyDescent="0.3">
      <c r="M39" s="21"/>
    </row>
    <row r="40" spans="13:13" x14ac:dyDescent="0.3">
      <c r="M40" s="21"/>
    </row>
    <row r="41" spans="13:13" x14ac:dyDescent="0.3">
      <c r="M41" s="21"/>
    </row>
    <row r="42" spans="13:13" x14ac:dyDescent="0.3">
      <c r="M42" s="23"/>
    </row>
    <row r="43" spans="13:13" x14ac:dyDescent="0.3">
      <c r="M43" s="22"/>
    </row>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79DB-5FDA-4C39-A3AA-4D1C247D65B6}">
  <dimension ref="B1:M41"/>
  <sheetViews>
    <sheetView zoomScale="85" zoomScaleNormal="85" workbookViewId="0">
      <selection activeCell="C4" sqref="C4"/>
    </sheetView>
  </sheetViews>
  <sheetFormatPr defaultRowHeight="15" customHeight="1" x14ac:dyDescent="0.3"/>
  <cols>
    <col min="2" max="2" width="53.33203125" customWidth="1"/>
    <col min="3" max="3" width="14.6640625" bestFit="1" customWidth="1"/>
    <col min="4" max="4" width="17.109375" bestFit="1" customWidth="1"/>
    <col min="5" max="5" width="26.109375" bestFit="1" customWidth="1"/>
    <col min="6" max="6" width="24.33203125" bestFit="1" customWidth="1"/>
    <col min="7" max="7" width="26.44140625" bestFit="1" customWidth="1"/>
    <col min="8" max="8" width="32" bestFit="1" customWidth="1"/>
    <col min="9" max="9" width="15.6640625" bestFit="1" customWidth="1"/>
    <col min="10" max="12" width="34" customWidth="1"/>
    <col min="13" max="13" width="27.6640625" bestFit="1" customWidth="1"/>
  </cols>
  <sheetData>
    <row r="1" spans="2:13" ht="14.4" x14ac:dyDescent="0.3"/>
    <row r="2" spans="2:13" ht="30.75" customHeight="1" x14ac:dyDescent="0.3">
      <c r="B2" s="160" t="s">
        <v>0</v>
      </c>
      <c r="C2" s="161"/>
      <c r="D2" s="161"/>
      <c r="E2" s="161"/>
      <c r="F2" s="161"/>
      <c r="G2" s="161"/>
      <c r="H2" s="161"/>
      <c r="I2" s="161"/>
      <c r="J2" s="161"/>
      <c r="K2" s="161"/>
      <c r="L2" s="161"/>
      <c r="M2" s="161"/>
    </row>
    <row r="3" spans="2:13" ht="14.4" x14ac:dyDescent="0.3">
      <c r="B3" s="24"/>
      <c r="C3" s="25"/>
      <c r="D3" s="25"/>
      <c r="E3" s="25"/>
      <c r="F3" s="25"/>
      <c r="G3" s="25"/>
      <c r="H3" s="25"/>
      <c r="I3" s="25"/>
      <c r="J3" s="25"/>
      <c r="K3" s="25"/>
      <c r="L3" s="25"/>
      <c r="M3" s="25"/>
    </row>
    <row r="4" spans="2:13" ht="14.4" x14ac:dyDescent="0.3">
      <c r="B4" s="27"/>
      <c r="C4" s="27" t="s">
        <v>1</v>
      </c>
      <c r="D4" s="27" t="s">
        <v>2</v>
      </c>
      <c r="E4" s="27" t="s">
        <v>3</v>
      </c>
      <c r="F4" s="27" t="s">
        <v>4</v>
      </c>
      <c r="G4" s="27" t="s">
        <v>5</v>
      </c>
      <c r="H4" s="32" t="s">
        <v>6</v>
      </c>
      <c r="I4" s="32" t="s">
        <v>7</v>
      </c>
      <c r="J4" s="28" t="s">
        <v>8</v>
      </c>
      <c r="K4" s="29" t="s">
        <v>9</v>
      </c>
      <c r="L4" s="31" t="s">
        <v>10</v>
      </c>
      <c r="M4" s="27" t="s">
        <v>11</v>
      </c>
    </row>
    <row r="5" spans="2:13" ht="14.4" x14ac:dyDescent="0.3">
      <c r="B5" s="12" t="s">
        <v>12</v>
      </c>
      <c r="C5" s="12"/>
      <c r="D5" s="12"/>
      <c r="E5" s="12"/>
      <c r="F5" s="12"/>
      <c r="G5" s="10"/>
      <c r="H5" s="30"/>
      <c r="I5" s="30"/>
      <c r="J5" s="13"/>
      <c r="K5" s="13"/>
      <c r="L5" s="30"/>
      <c r="M5" s="12"/>
    </row>
    <row r="6" spans="2:13" ht="14.4" x14ac:dyDescent="0.3">
      <c r="B6" s="4" t="s">
        <v>13</v>
      </c>
      <c r="C6" s="4">
        <v>1002320</v>
      </c>
      <c r="D6" s="101">
        <v>3.405208333333333E-2</v>
      </c>
      <c r="E6" s="78">
        <f>C6*D6</f>
        <v>34131.08416666666</v>
      </c>
      <c r="F6" s="104">
        <v>5.1708333333333328E-2</v>
      </c>
      <c r="G6" s="74">
        <f>C6*F6</f>
        <v>51828.296666666662</v>
      </c>
      <c r="H6" s="141"/>
      <c r="I6" s="133">
        <f t="shared" ref="I6:I12" si="0">H6*C6</f>
        <v>0</v>
      </c>
      <c r="J6" s="141"/>
      <c r="K6" s="141"/>
      <c r="L6" s="141"/>
      <c r="M6" s="34">
        <f t="shared" ref="M6:M12" si="1">(F6-H6)/F6</f>
        <v>1</v>
      </c>
    </row>
    <row r="7" spans="2:13" ht="14.4" x14ac:dyDescent="0.3">
      <c r="B7" s="4" t="s">
        <v>14</v>
      </c>
      <c r="C7" s="4">
        <v>785310</v>
      </c>
      <c r="D7" s="101">
        <v>3.8937499999999993E-2</v>
      </c>
      <c r="E7" s="78">
        <f t="shared" ref="E7:E12" si="2">C7*D7</f>
        <v>30578.008124999993</v>
      </c>
      <c r="F7" s="104">
        <v>5.525E-2</v>
      </c>
      <c r="G7" s="74">
        <f t="shared" ref="G7:G12" si="3">C7*F7</f>
        <v>43388.377500000002</v>
      </c>
      <c r="H7" s="141"/>
      <c r="I7" s="133">
        <f t="shared" si="0"/>
        <v>0</v>
      </c>
      <c r="J7" s="141"/>
      <c r="K7" s="141"/>
      <c r="L7" s="141"/>
      <c r="M7" s="34">
        <f t="shared" si="1"/>
        <v>1</v>
      </c>
    </row>
    <row r="8" spans="2:13" ht="14.4" x14ac:dyDescent="0.3">
      <c r="B8" s="4" t="s">
        <v>15</v>
      </c>
      <c r="C8" s="4">
        <v>265920</v>
      </c>
      <c r="D8" s="101">
        <v>2.989583333333333E-2</v>
      </c>
      <c r="E8" s="78">
        <f t="shared" si="2"/>
        <v>7949.8999999999987</v>
      </c>
      <c r="F8" s="104">
        <v>6.1536458333333328E-2</v>
      </c>
      <c r="G8" s="74">
        <f t="shared" si="3"/>
        <v>16363.774999999998</v>
      </c>
      <c r="H8" s="141"/>
      <c r="I8" s="133">
        <f t="shared" si="0"/>
        <v>0</v>
      </c>
      <c r="J8" s="141"/>
      <c r="K8" s="141"/>
      <c r="L8" s="141"/>
      <c r="M8" s="34">
        <f t="shared" si="1"/>
        <v>1</v>
      </c>
    </row>
    <row r="9" spans="2:13" ht="14.4" x14ac:dyDescent="0.3">
      <c r="B9" s="4" t="s">
        <v>16</v>
      </c>
      <c r="C9" s="4">
        <v>1600752</v>
      </c>
      <c r="D9" s="101">
        <v>2.8583333333333332E-2</v>
      </c>
      <c r="E9" s="78">
        <f t="shared" si="2"/>
        <v>45754.828000000001</v>
      </c>
      <c r="F9" s="104">
        <v>4.7104166666666669E-2</v>
      </c>
      <c r="G9" s="74">
        <f t="shared" si="3"/>
        <v>75402.089000000007</v>
      </c>
      <c r="H9" s="141"/>
      <c r="I9" s="133">
        <f t="shared" si="0"/>
        <v>0</v>
      </c>
      <c r="J9" s="141"/>
      <c r="K9" s="141"/>
      <c r="L9" s="141"/>
      <c r="M9" s="34">
        <f t="shared" si="1"/>
        <v>1</v>
      </c>
    </row>
    <row r="10" spans="2:13" s="99" customFormat="1" ht="14.25" customHeight="1" x14ac:dyDescent="0.3">
      <c r="B10" s="4" t="s">
        <v>17</v>
      </c>
      <c r="C10" s="4">
        <v>46080</v>
      </c>
      <c r="D10" s="101">
        <v>5.3812499999999992E-2</v>
      </c>
      <c r="E10" s="78">
        <f t="shared" si="2"/>
        <v>2479.6799999999998</v>
      </c>
      <c r="F10" s="104">
        <v>7.3223958333333325E-2</v>
      </c>
      <c r="G10" s="74">
        <f t="shared" si="3"/>
        <v>3374.1599999999994</v>
      </c>
      <c r="H10" s="145"/>
      <c r="I10" s="133">
        <f t="shared" si="0"/>
        <v>0</v>
      </c>
      <c r="J10" s="145"/>
      <c r="K10" s="145"/>
      <c r="L10" s="145"/>
      <c r="M10" s="34">
        <f t="shared" si="1"/>
        <v>1</v>
      </c>
    </row>
    <row r="11" spans="2:13" ht="14.4" x14ac:dyDescent="0.3">
      <c r="B11" s="4" t="s">
        <v>18</v>
      </c>
      <c r="C11" s="4">
        <v>535440</v>
      </c>
      <c r="D11" s="101">
        <v>2.9239583333333329E-2</v>
      </c>
      <c r="E11" s="78">
        <f t="shared" si="2"/>
        <v>15656.042499999998</v>
      </c>
      <c r="F11" s="104">
        <v>6.640625E-2</v>
      </c>
      <c r="G11" s="74">
        <f t="shared" si="3"/>
        <v>35556.5625</v>
      </c>
      <c r="H11" s="141"/>
      <c r="I11" s="133">
        <f t="shared" si="0"/>
        <v>0</v>
      </c>
      <c r="J11" s="141"/>
      <c r="K11" s="141"/>
      <c r="L11" s="141"/>
      <c r="M11" s="34">
        <f t="shared" si="1"/>
        <v>1</v>
      </c>
    </row>
    <row r="12" spans="2:13" ht="14.4" x14ac:dyDescent="0.3">
      <c r="B12" s="4" t="s">
        <v>19</v>
      </c>
      <c r="C12" s="3">
        <v>683756</v>
      </c>
      <c r="D12" s="101">
        <v>5.3229166666666661E-2</v>
      </c>
      <c r="E12" s="78">
        <f t="shared" si="2"/>
        <v>36395.762083333328</v>
      </c>
      <c r="F12" s="105">
        <v>6.5520833333333334E-2</v>
      </c>
      <c r="G12" s="74">
        <f t="shared" si="3"/>
        <v>44800.262916666667</v>
      </c>
      <c r="H12" s="141"/>
      <c r="I12" s="133">
        <f t="shared" si="0"/>
        <v>0</v>
      </c>
      <c r="J12" s="142"/>
      <c r="K12" s="142"/>
      <c r="L12" s="142"/>
      <c r="M12" s="34">
        <f t="shared" si="1"/>
        <v>1</v>
      </c>
    </row>
    <row r="13" spans="2:13" ht="14.4" x14ac:dyDescent="0.3">
      <c r="B13" s="10" t="s">
        <v>20</v>
      </c>
      <c r="C13" s="10"/>
      <c r="D13" s="102"/>
      <c r="E13" s="71"/>
      <c r="F13" s="102"/>
      <c r="G13" s="71"/>
      <c r="H13" s="11"/>
      <c r="I13" s="98"/>
      <c r="J13" s="11"/>
      <c r="K13" s="11"/>
      <c r="L13" s="11"/>
      <c r="M13" s="10"/>
    </row>
    <row r="14" spans="2:13" ht="14.4" x14ac:dyDescent="0.3">
      <c r="B14" s="4" t="s">
        <v>21</v>
      </c>
      <c r="C14" s="4">
        <v>12480</v>
      </c>
      <c r="D14" s="101">
        <v>3.0479166666666665E-2</v>
      </c>
      <c r="E14" s="78">
        <f>C14*D14</f>
        <v>380.38</v>
      </c>
      <c r="F14" s="104">
        <v>5.4276041666666663E-2</v>
      </c>
      <c r="G14" s="74">
        <f>C14*F14</f>
        <v>677.36500000000001</v>
      </c>
      <c r="H14" s="141"/>
      <c r="I14" s="133">
        <f t="shared" ref="I14:I20" si="4">H14*C14</f>
        <v>0</v>
      </c>
      <c r="J14" s="141"/>
      <c r="K14" s="141"/>
      <c r="L14" s="141"/>
      <c r="M14" s="34">
        <f t="shared" ref="M14:M20" si="5">(F14-H14)/F14</f>
        <v>1</v>
      </c>
    </row>
    <row r="15" spans="2:13" ht="14.4" x14ac:dyDescent="0.3">
      <c r="B15" s="4" t="s">
        <v>22</v>
      </c>
      <c r="C15" s="4">
        <v>414036</v>
      </c>
      <c r="D15" s="101">
        <v>3.0479166666666665E-2</v>
      </c>
      <c r="E15" s="78">
        <f t="shared" ref="E15:E20" si="6">C15*D15</f>
        <v>12619.472249999999</v>
      </c>
      <c r="F15" s="104">
        <v>4.9229166666666664E-2</v>
      </c>
      <c r="G15" s="74">
        <f t="shared" ref="G15:G20" si="7">C15*F15</f>
        <v>20382.647249999998</v>
      </c>
      <c r="H15" s="141"/>
      <c r="I15" s="133">
        <f t="shared" si="4"/>
        <v>0</v>
      </c>
      <c r="J15" s="141"/>
      <c r="K15" s="141"/>
      <c r="L15" s="141"/>
      <c r="M15" s="34">
        <f t="shared" si="5"/>
        <v>1</v>
      </c>
    </row>
    <row r="16" spans="2:13" ht="14.4" x14ac:dyDescent="0.3">
      <c r="B16" s="4" t="s">
        <v>23</v>
      </c>
      <c r="C16" s="4">
        <v>17856</v>
      </c>
      <c r="D16" s="101">
        <v>3.5437500000000004E-2</v>
      </c>
      <c r="E16" s="78">
        <f t="shared" si="6"/>
        <v>632.77200000000005</v>
      </c>
      <c r="F16" s="104">
        <v>5.4276041666666663E-2</v>
      </c>
      <c r="G16" s="74">
        <f t="shared" si="7"/>
        <v>969.15299999999991</v>
      </c>
      <c r="H16" s="141"/>
      <c r="I16" s="133">
        <f t="shared" si="4"/>
        <v>0</v>
      </c>
      <c r="J16" s="141"/>
      <c r="K16" s="141"/>
      <c r="L16" s="141"/>
      <c r="M16" s="34">
        <f t="shared" si="5"/>
        <v>1</v>
      </c>
    </row>
    <row r="17" spans="2:13" ht="14.4" x14ac:dyDescent="0.3">
      <c r="B17" s="4" t="s">
        <v>24</v>
      </c>
      <c r="C17" s="4">
        <v>123496</v>
      </c>
      <c r="D17" s="101">
        <v>3.4635416666666662E-2</v>
      </c>
      <c r="E17" s="78">
        <f t="shared" si="6"/>
        <v>4277.3354166666659</v>
      </c>
      <c r="F17" s="104">
        <v>6.0562499999999998E-2</v>
      </c>
      <c r="G17" s="74">
        <f t="shared" si="7"/>
        <v>7479.2264999999998</v>
      </c>
      <c r="H17" s="141"/>
      <c r="I17" s="133">
        <f t="shared" si="4"/>
        <v>0</v>
      </c>
      <c r="J17" s="141"/>
      <c r="K17" s="141"/>
      <c r="L17" s="141"/>
      <c r="M17" s="34">
        <f t="shared" si="5"/>
        <v>1</v>
      </c>
    </row>
    <row r="18" spans="2:13" ht="14.4" x14ac:dyDescent="0.3">
      <c r="B18" s="4" t="s">
        <v>25</v>
      </c>
      <c r="C18" s="4">
        <v>79680</v>
      </c>
      <c r="D18" s="101">
        <v>2.7708333333333331E-2</v>
      </c>
      <c r="E18" s="78">
        <f t="shared" si="6"/>
        <v>2207.7999999999997</v>
      </c>
      <c r="F18" s="104">
        <v>3.3557291666666662E-2</v>
      </c>
      <c r="G18" s="74">
        <f t="shared" si="7"/>
        <v>2673.8449999999998</v>
      </c>
      <c r="H18" s="141"/>
      <c r="I18" s="133">
        <f t="shared" si="4"/>
        <v>0</v>
      </c>
      <c r="J18" s="141"/>
      <c r="K18" s="141"/>
      <c r="L18" s="141"/>
      <c r="M18" s="34">
        <f t="shared" si="5"/>
        <v>1</v>
      </c>
    </row>
    <row r="19" spans="2:13" ht="14.4" x14ac:dyDescent="0.3">
      <c r="B19" s="4" t="s">
        <v>26</v>
      </c>
      <c r="C19" s="4">
        <v>102720</v>
      </c>
      <c r="D19" s="101">
        <v>2.1291666666666667E-2</v>
      </c>
      <c r="E19" s="78">
        <f t="shared" si="6"/>
        <v>2187.08</v>
      </c>
      <c r="F19" s="104">
        <v>2.5854166666666664E-2</v>
      </c>
      <c r="G19" s="74">
        <f t="shared" si="7"/>
        <v>2655.74</v>
      </c>
      <c r="H19" s="141"/>
      <c r="I19" s="133">
        <f t="shared" si="4"/>
        <v>0</v>
      </c>
      <c r="J19" s="141"/>
      <c r="K19" s="141"/>
      <c r="L19" s="141"/>
      <c r="M19" s="34">
        <f t="shared" si="5"/>
        <v>1</v>
      </c>
    </row>
    <row r="20" spans="2:13" ht="14.4" x14ac:dyDescent="0.3">
      <c r="B20" s="4" t="s">
        <v>27</v>
      </c>
      <c r="C20" s="4">
        <v>46848</v>
      </c>
      <c r="D20" s="101">
        <v>3.5145833333333334E-2</v>
      </c>
      <c r="E20" s="78">
        <f t="shared" si="6"/>
        <v>1646.5119999999999</v>
      </c>
      <c r="F20" s="104">
        <v>4.2677083333333338E-2</v>
      </c>
      <c r="G20" s="74">
        <f t="shared" si="7"/>
        <v>1999.3360000000002</v>
      </c>
      <c r="H20" s="141"/>
      <c r="I20" s="133">
        <f t="shared" si="4"/>
        <v>0</v>
      </c>
      <c r="J20" s="141"/>
      <c r="K20" s="141"/>
      <c r="L20" s="141"/>
      <c r="M20" s="34">
        <f t="shared" si="5"/>
        <v>1</v>
      </c>
    </row>
    <row r="21" spans="2:13" ht="14.4" x14ac:dyDescent="0.3">
      <c r="B21" s="10" t="s">
        <v>28</v>
      </c>
      <c r="C21" s="10"/>
      <c r="D21" s="102"/>
      <c r="E21" s="71"/>
      <c r="F21" s="102"/>
      <c r="G21" s="71"/>
      <c r="H21" s="11"/>
      <c r="I21" s="98"/>
      <c r="J21" s="11"/>
      <c r="K21" s="11"/>
      <c r="L21" s="11"/>
      <c r="M21" s="10"/>
    </row>
    <row r="22" spans="2:13" ht="14.4" x14ac:dyDescent="0.3">
      <c r="B22" s="4" t="s">
        <v>21</v>
      </c>
      <c r="C22" s="3">
        <v>104640</v>
      </c>
      <c r="D22" s="101">
        <v>1.8374999999999999E-2</v>
      </c>
      <c r="E22" s="78">
        <f t="shared" ref="E22:E38" si="8">C22*D22</f>
        <v>1922.76</v>
      </c>
      <c r="F22" s="104">
        <v>5.046875E-2</v>
      </c>
      <c r="G22" s="74">
        <f>C22*F22</f>
        <v>5281.05</v>
      </c>
      <c r="H22" s="141"/>
      <c r="I22" s="133">
        <f t="shared" ref="I22:I32" si="9">H22*C22</f>
        <v>0</v>
      </c>
      <c r="J22" s="142"/>
      <c r="K22" s="142"/>
      <c r="L22" s="142"/>
      <c r="M22" s="34">
        <f t="shared" ref="M22:M32" si="10">(F22-H22)/F22</f>
        <v>1</v>
      </c>
    </row>
    <row r="23" spans="2:13" ht="14.4" x14ac:dyDescent="0.3">
      <c r="B23" s="4" t="s">
        <v>29</v>
      </c>
      <c r="C23" s="4">
        <v>99840</v>
      </c>
      <c r="D23" s="101">
        <v>2.0562499999999997E-2</v>
      </c>
      <c r="E23" s="78">
        <f t="shared" si="8"/>
        <v>2052.9599999999996</v>
      </c>
      <c r="F23" s="104">
        <v>2.4968749999999998E-2</v>
      </c>
      <c r="G23" s="74">
        <f t="shared" ref="G23:G32" si="11">C23*F23</f>
        <v>2492.8799999999997</v>
      </c>
      <c r="H23" s="141"/>
      <c r="I23" s="133">
        <f t="shared" si="9"/>
        <v>0</v>
      </c>
      <c r="J23" s="141"/>
      <c r="K23" s="141"/>
      <c r="L23" s="141"/>
      <c r="M23" s="34">
        <f t="shared" si="10"/>
        <v>1</v>
      </c>
    </row>
    <row r="24" spans="2:13" ht="14.4" x14ac:dyDescent="0.3">
      <c r="B24" s="4" t="s">
        <v>22</v>
      </c>
      <c r="C24" s="4">
        <v>399264</v>
      </c>
      <c r="D24" s="101">
        <v>2.0197916666666666E-2</v>
      </c>
      <c r="E24" s="78">
        <f t="shared" si="8"/>
        <v>8064.3009999999995</v>
      </c>
      <c r="F24" s="104">
        <v>4.5421875E-2</v>
      </c>
      <c r="G24" s="74">
        <f t="shared" si="11"/>
        <v>18135.319500000001</v>
      </c>
      <c r="H24" s="141"/>
      <c r="I24" s="133">
        <f t="shared" si="9"/>
        <v>0</v>
      </c>
      <c r="J24" s="141"/>
      <c r="K24" s="141"/>
      <c r="L24" s="141"/>
      <c r="M24" s="34">
        <f t="shared" si="10"/>
        <v>1</v>
      </c>
    </row>
    <row r="25" spans="2:13" ht="14.4" x14ac:dyDescent="0.3">
      <c r="B25" s="4" t="s">
        <v>24</v>
      </c>
      <c r="C25" s="4">
        <v>26880</v>
      </c>
      <c r="D25" s="101">
        <v>1.9906249999999997E-2</v>
      </c>
      <c r="E25" s="78">
        <f t="shared" si="8"/>
        <v>535.07999999999993</v>
      </c>
      <c r="F25" s="104">
        <v>3.7718749999999995E-2</v>
      </c>
      <c r="G25" s="74">
        <f t="shared" si="11"/>
        <v>1013.8799999999999</v>
      </c>
      <c r="H25" s="141"/>
      <c r="I25" s="133">
        <f t="shared" si="9"/>
        <v>0</v>
      </c>
      <c r="J25" s="141"/>
      <c r="K25" s="141"/>
      <c r="L25" s="141"/>
      <c r="M25" s="34">
        <f t="shared" si="10"/>
        <v>1</v>
      </c>
    </row>
    <row r="26" spans="2:13" ht="14.4" x14ac:dyDescent="0.3">
      <c r="B26" s="4" t="s">
        <v>30</v>
      </c>
      <c r="C26" s="4">
        <v>41072</v>
      </c>
      <c r="D26" s="101">
        <v>2.0781249999999998E-2</v>
      </c>
      <c r="E26" s="78">
        <f t="shared" si="8"/>
        <v>853.52749999999992</v>
      </c>
      <c r="F26" s="104">
        <v>4.1260416666666667E-2</v>
      </c>
      <c r="G26" s="74">
        <f t="shared" si="11"/>
        <v>1694.6478333333334</v>
      </c>
      <c r="H26" s="141"/>
      <c r="I26" s="133">
        <f t="shared" si="9"/>
        <v>0</v>
      </c>
      <c r="J26" s="141"/>
      <c r="K26" s="141"/>
      <c r="L26" s="141"/>
      <c r="M26" s="34">
        <f t="shared" si="10"/>
        <v>1</v>
      </c>
    </row>
    <row r="27" spans="2:13" ht="14.4" x14ac:dyDescent="0.3">
      <c r="B27" s="4" t="s">
        <v>25</v>
      </c>
      <c r="C27" s="4">
        <v>1799040</v>
      </c>
      <c r="D27" s="101">
        <v>1.6041666666666666E-2</v>
      </c>
      <c r="E27" s="78">
        <f t="shared" si="8"/>
        <v>28859.599999999999</v>
      </c>
      <c r="F27" s="104">
        <v>2.0718749999999998E-2</v>
      </c>
      <c r="G27" s="74">
        <f t="shared" si="11"/>
        <v>37273.859999999993</v>
      </c>
      <c r="H27" s="141"/>
      <c r="I27" s="133">
        <f t="shared" si="9"/>
        <v>0</v>
      </c>
      <c r="J27" s="141"/>
      <c r="K27" s="141"/>
      <c r="L27" s="141"/>
      <c r="M27" s="34">
        <f t="shared" si="10"/>
        <v>1</v>
      </c>
    </row>
    <row r="28" spans="2:13" ht="14.4" x14ac:dyDescent="0.3">
      <c r="B28" s="4" t="s">
        <v>31</v>
      </c>
      <c r="C28" s="4">
        <v>20160</v>
      </c>
      <c r="D28" s="101">
        <v>1.6041666666666666E-2</v>
      </c>
      <c r="E28" s="78">
        <f t="shared" si="8"/>
        <v>323.39999999999998</v>
      </c>
      <c r="F28" s="104">
        <v>1.9479166666666669E-2</v>
      </c>
      <c r="G28" s="74">
        <f t="shared" si="11"/>
        <v>392.70000000000005</v>
      </c>
      <c r="H28" s="141"/>
      <c r="I28" s="133">
        <f t="shared" si="9"/>
        <v>0</v>
      </c>
      <c r="J28" s="141"/>
      <c r="K28" s="141"/>
      <c r="L28" s="141"/>
      <c r="M28" s="34">
        <f t="shared" si="10"/>
        <v>1</v>
      </c>
    </row>
    <row r="29" spans="2:13" ht="14.4" x14ac:dyDescent="0.3">
      <c r="B29" s="4" t="s">
        <v>26</v>
      </c>
      <c r="C29" s="4">
        <v>6083848</v>
      </c>
      <c r="D29" s="101">
        <v>1.3052083333333332E-2</v>
      </c>
      <c r="E29" s="78">
        <f t="shared" si="8"/>
        <v>79406.891083333321</v>
      </c>
      <c r="F29" s="104">
        <v>2.1427083333333333E-2</v>
      </c>
      <c r="G29" s="74">
        <f t="shared" si="11"/>
        <v>130359.11808333333</v>
      </c>
      <c r="H29" s="141"/>
      <c r="I29" s="133">
        <f t="shared" si="9"/>
        <v>0</v>
      </c>
      <c r="J29" s="141"/>
      <c r="K29" s="141"/>
      <c r="L29" s="141"/>
      <c r="M29" s="34">
        <f t="shared" si="10"/>
        <v>1</v>
      </c>
    </row>
    <row r="30" spans="2:13" ht="14.4" x14ac:dyDescent="0.3">
      <c r="B30" s="5" t="s">
        <v>32</v>
      </c>
      <c r="C30" s="5">
        <v>254208</v>
      </c>
      <c r="D30" s="101">
        <v>1.5822916666666666E-2</v>
      </c>
      <c r="E30" s="78">
        <f t="shared" si="8"/>
        <v>4022.3119999999999</v>
      </c>
      <c r="F30" s="104">
        <v>2.1869791666666666E-2</v>
      </c>
      <c r="G30" s="74">
        <f t="shared" si="11"/>
        <v>5559.4759999999997</v>
      </c>
      <c r="H30" s="141"/>
      <c r="I30" s="133">
        <f t="shared" si="9"/>
        <v>0</v>
      </c>
      <c r="J30" s="143"/>
      <c r="K30" s="143"/>
      <c r="L30" s="143"/>
      <c r="M30" s="34">
        <f t="shared" si="10"/>
        <v>1</v>
      </c>
    </row>
    <row r="31" spans="2:13" ht="14.4" x14ac:dyDescent="0.3">
      <c r="B31" s="4" t="s">
        <v>27</v>
      </c>
      <c r="C31" s="5">
        <v>1261752</v>
      </c>
      <c r="D31" s="101">
        <v>1.9906249999999997E-2</v>
      </c>
      <c r="E31" s="78">
        <f t="shared" si="8"/>
        <v>25116.750749999996</v>
      </c>
      <c r="F31" s="104">
        <v>3.2140624999999999E-2</v>
      </c>
      <c r="G31" s="74">
        <f t="shared" si="11"/>
        <v>40553.497875000001</v>
      </c>
      <c r="H31" s="141"/>
      <c r="I31" s="133">
        <f t="shared" si="9"/>
        <v>0</v>
      </c>
      <c r="J31" s="143"/>
      <c r="K31" s="143"/>
      <c r="L31" s="146"/>
      <c r="M31" s="34">
        <f t="shared" si="10"/>
        <v>1</v>
      </c>
    </row>
    <row r="32" spans="2:13" ht="14.4" x14ac:dyDescent="0.3">
      <c r="B32" s="4" t="s">
        <v>33</v>
      </c>
      <c r="C32" s="40">
        <v>191040</v>
      </c>
      <c r="D32" s="101">
        <v>1.9906249999999997E-2</v>
      </c>
      <c r="E32" s="78">
        <f t="shared" si="8"/>
        <v>3802.8899999999994</v>
      </c>
      <c r="F32" s="104">
        <v>3.8427083333333327E-2</v>
      </c>
      <c r="G32" s="74">
        <f t="shared" si="11"/>
        <v>7341.1099999999988</v>
      </c>
      <c r="H32" s="141"/>
      <c r="I32" s="133">
        <f t="shared" si="9"/>
        <v>0</v>
      </c>
      <c r="J32" s="147"/>
      <c r="K32" s="147"/>
      <c r="L32" s="148"/>
      <c r="M32" s="34">
        <f t="shared" si="10"/>
        <v>1</v>
      </c>
    </row>
    <row r="33" spans="2:13" ht="14.4" x14ac:dyDescent="0.3">
      <c r="B33" s="10" t="s">
        <v>34</v>
      </c>
      <c r="C33" s="10"/>
      <c r="D33" s="102"/>
      <c r="E33" s="71"/>
      <c r="F33" s="106"/>
      <c r="G33" s="11"/>
      <c r="H33" s="11"/>
      <c r="I33" s="98"/>
      <c r="J33" s="11"/>
      <c r="K33" s="11"/>
      <c r="L33" s="11"/>
      <c r="M33" s="10"/>
    </row>
    <row r="34" spans="2:13" ht="14.4" x14ac:dyDescent="0.3">
      <c r="B34" s="4" t="s">
        <v>35</v>
      </c>
      <c r="C34" s="3">
        <v>249760</v>
      </c>
      <c r="D34" s="101">
        <v>7.2799999999999991E-3</v>
      </c>
      <c r="E34" s="78">
        <f t="shared" si="8"/>
        <v>1818.2527999999998</v>
      </c>
      <c r="F34" s="104">
        <v>8.8400000000000006E-3</v>
      </c>
      <c r="G34" s="74">
        <f t="shared" ref="G34:G38" si="12">C34*F34</f>
        <v>2207.8784000000001</v>
      </c>
      <c r="H34" s="141"/>
      <c r="I34" s="133">
        <f t="shared" ref="I34:I38" si="13">H34*C34</f>
        <v>0</v>
      </c>
      <c r="J34" s="142"/>
      <c r="K34" s="142"/>
      <c r="L34" s="142"/>
      <c r="M34" s="34">
        <f t="shared" ref="M34:M38" si="14">(F34-H34)/F34</f>
        <v>1</v>
      </c>
    </row>
    <row r="35" spans="2:13" ht="14.4" x14ac:dyDescent="0.3">
      <c r="B35" s="4" t="s">
        <v>36</v>
      </c>
      <c r="C35" s="41">
        <v>2016360</v>
      </c>
      <c r="D35" s="103">
        <v>3.6259999999999994E-3</v>
      </c>
      <c r="E35" s="78">
        <f t="shared" si="8"/>
        <v>7311.321359999999</v>
      </c>
      <c r="F35" s="132">
        <v>6.4599999999999996E-3</v>
      </c>
      <c r="G35" s="74">
        <f t="shared" si="12"/>
        <v>13025.685599999999</v>
      </c>
      <c r="H35" s="141"/>
      <c r="I35" s="133">
        <f t="shared" si="13"/>
        <v>0</v>
      </c>
      <c r="J35" s="141"/>
      <c r="K35" s="141"/>
      <c r="L35" s="141"/>
      <c r="M35" s="34">
        <f t="shared" si="14"/>
        <v>1</v>
      </c>
    </row>
    <row r="36" spans="2:13" ht="14.4" x14ac:dyDescent="0.3">
      <c r="B36" s="5" t="s">
        <v>37</v>
      </c>
      <c r="C36" s="41">
        <v>603000</v>
      </c>
      <c r="D36" s="103">
        <v>1.2326999999999998E-2</v>
      </c>
      <c r="E36" s="78">
        <f t="shared" si="8"/>
        <v>7433.1809999999987</v>
      </c>
      <c r="F36" s="132">
        <v>1.4968499999999999E-2</v>
      </c>
      <c r="G36" s="74">
        <f t="shared" si="12"/>
        <v>9026.0054999999993</v>
      </c>
      <c r="H36" s="141"/>
      <c r="I36" s="133">
        <f t="shared" si="13"/>
        <v>0</v>
      </c>
      <c r="J36" s="141"/>
      <c r="K36" s="141"/>
      <c r="L36" s="141"/>
      <c r="M36" s="34">
        <f t="shared" si="14"/>
        <v>1</v>
      </c>
    </row>
    <row r="37" spans="2:13" ht="14.4" x14ac:dyDescent="0.3">
      <c r="B37" s="4" t="s">
        <v>38</v>
      </c>
      <c r="C37" s="41">
        <v>638500</v>
      </c>
      <c r="D37" s="103">
        <v>4.3400000000000001E-3</v>
      </c>
      <c r="E37" s="78">
        <f t="shared" si="8"/>
        <v>2771.09</v>
      </c>
      <c r="F37" s="132">
        <v>1.0471999999999999E-2</v>
      </c>
      <c r="G37" s="74">
        <f t="shared" si="12"/>
        <v>6686.3719999999994</v>
      </c>
      <c r="H37" s="141"/>
      <c r="I37" s="133">
        <f t="shared" si="13"/>
        <v>0</v>
      </c>
      <c r="J37" s="141"/>
      <c r="K37" s="141"/>
      <c r="L37" s="141"/>
      <c r="M37" s="34">
        <f t="shared" si="14"/>
        <v>1</v>
      </c>
    </row>
    <row r="38" spans="2:13" ht="14.4" x14ac:dyDescent="0.3">
      <c r="B38" s="4" t="s">
        <v>39</v>
      </c>
      <c r="C38" s="41">
        <v>67040</v>
      </c>
      <c r="D38" s="103">
        <v>1.8479999999999996E-2</v>
      </c>
      <c r="E38" s="78">
        <f t="shared" si="8"/>
        <v>1238.8991999999998</v>
      </c>
      <c r="F38" s="132">
        <v>2.2439999999999998E-2</v>
      </c>
      <c r="G38" s="74">
        <f t="shared" si="12"/>
        <v>1504.3775999999998</v>
      </c>
      <c r="H38" s="141"/>
      <c r="I38" s="133">
        <f t="shared" si="13"/>
        <v>0</v>
      </c>
      <c r="J38" s="141"/>
      <c r="K38" s="141"/>
      <c r="L38" s="141"/>
      <c r="M38" s="34">
        <f t="shared" si="14"/>
        <v>1</v>
      </c>
    </row>
    <row r="39" spans="2:13" ht="14.4" x14ac:dyDescent="0.3">
      <c r="B39" s="60" t="s">
        <v>40</v>
      </c>
      <c r="C39" s="65"/>
      <c r="D39" s="96"/>
      <c r="E39" s="72">
        <f>SUM(E6:E38)</f>
        <v>372429.87323499995</v>
      </c>
      <c r="F39" s="95"/>
      <c r="G39" s="73">
        <f>SUM(G6:G38)</f>
        <v>590098.69472499995</v>
      </c>
      <c r="H39" s="97"/>
      <c r="I39" s="139">
        <f>SUM(I6:I38)</f>
        <v>0</v>
      </c>
      <c r="J39" s="58"/>
      <c r="K39" s="58"/>
      <c r="L39" s="58"/>
      <c r="M39" s="59"/>
    </row>
    <row r="41" spans="2:13" ht="14.4" x14ac:dyDescent="0.3">
      <c r="D41" s="16"/>
      <c r="E41" s="16"/>
      <c r="F41" s="16"/>
      <c r="G41" s="16"/>
      <c r="H41" s="16"/>
    </row>
  </sheetData>
  <sheetProtection algorithmName="SHA-512" hashValue="l2+VXqHt4ICsVhy8AF4vGr2AcVzMQpDhfuN3TTFzErSgQoYloVo+dJuGjTntMJNgTkM5LaA0tUeeSBgXCxZbOw==" saltValue="Sk00mQjqalgiOzZvd8ud0A==" spinCount="100000" sheet="1" objects="1" scenarios="1"/>
  <mergeCells count="1">
    <mergeCell ref="B2:M2"/>
  </mergeCells>
  <pageMargins left="0.7" right="0.7" top="0.75" bottom="0.75" header="0.3" footer="0.3"/>
  <pageSetup paperSize="9" orientation="portrait" horizontalDpi="1200" verticalDpi="1200"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151D9-FEF3-4216-B635-35257ECD1975}">
  <dimension ref="A1:T41"/>
  <sheetViews>
    <sheetView topLeftCell="A7" workbookViewId="0">
      <selection activeCell="B21" sqref="B21"/>
    </sheetView>
  </sheetViews>
  <sheetFormatPr defaultRowHeight="14.4" x14ac:dyDescent="0.3"/>
  <cols>
    <col min="1" max="1" width="15.5546875" style="149" bestFit="1" customWidth="1"/>
    <col min="2" max="3" width="13.6640625" style="149" customWidth="1"/>
    <col min="4" max="4" width="9.109375" style="149" bestFit="1" customWidth="1"/>
    <col min="5" max="5" width="4.109375" style="149" customWidth="1"/>
    <col min="6" max="16384" width="8.88671875" style="149"/>
  </cols>
  <sheetData>
    <row r="1" spans="1:20" hidden="1" x14ac:dyDescent="0.3">
      <c r="A1" s="166"/>
      <c r="B1" s="166"/>
      <c r="C1" s="166"/>
      <c r="D1" s="166"/>
      <c r="E1" s="166"/>
      <c r="F1" s="166"/>
      <c r="G1" s="166"/>
      <c r="H1" s="166"/>
      <c r="I1" s="166"/>
      <c r="J1" s="166"/>
      <c r="K1" s="166"/>
      <c r="L1" s="166"/>
      <c r="M1" s="166"/>
      <c r="N1" s="166"/>
      <c r="O1" s="166"/>
      <c r="P1" s="166"/>
    </row>
    <row r="2" spans="1:20" hidden="1" x14ac:dyDescent="0.3">
      <c r="A2" s="166"/>
      <c r="B2" s="166"/>
      <c r="C2" s="166"/>
      <c r="D2" s="166"/>
      <c r="E2" s="166"/>
      <c r="F2" s="166"/>
      <c r="G2" s="166"/>
      <c r="H2" s="166"/>
      <c r="I2" s="166"/>
      <c r="J2" s="166"/>
      <c r="K2" s="166"/>
      <c r="L2" s="166"/>
      <c r="M2" s="166"/>
      <c r="N2" s="166"/>
      <c r="O2" s="166"/>
      <c r="P2" s="166"/>
    </row>
    <row r="3" spans="1:20" hidden="1" x14ac:dyDescent="0.3">
      <c r="A3" s="166"/>
      <c r="B3" s="166"/>
      <c r="C3" s="166"/>
      <c r="D3" s="166"/>
      <c r="E3" s="166"/>
      <c r="F3" s="166"/>
      <c r="G3" s="166"/>
      <c r="H3" s="166"/>
      <c r="I3" s="166"/>
      <c r="J3" s="166"/>
      <c r="K3" s="166"/>
      <c r="L3" s="166"/>
      <c r="M3" s="166"/>
      <c r="N3" s="166"/>
      <c r="O3" s="166"/>
      <c r="P3" s="166"/>
    </row>
    <row r="4" spans="1:20" hidden="1" x14ac:dyDescent="0.3">
      <c r="A4" s="166"/>
      <c r="B4" s="166"/>
      <c r="C4" s="166"/>
      <c r="D4" s="166"/>
      <c r="E4" s="166"/>
      <c r="F4" s="166"/>
      <c r="G4" s="166"/>
      <c r="H4" s="166"/>
      <c r="I4" s="166"/>
      <c r="J4" s="166"/>
      <c r="K4" s="166"/>
      <c r="L4" s="166"/>
      <c r="M4" s="166"/>
      <c r="N4" s="166"/>
      <c r="O4" s="166"/>
      <c r="P4" s="166"/>
    </row>
    <row r="5" spans="1:20" hidden="1" x14ac:dyDescent="0.3">
      <c r="A5" s="166"/>
      <c r="B5" s="166"/>
      <c r="C5" s="166"/>
      <c r="D5" s="166"/>
      <c r="E5" s="166"/>
      <c r="F5" s="166"/>
      <c r="G5" s="166"/>
      <c r="H5" s="166"/>
      <c r="I5" s="166"/>
      <c r="J5" s="166"/>
      <c r="K5" s="166"/>
      <c r="L5" s="166"/>
      <c r="M5" s="166"/>
      <c r="N5" s="166"/>
      <c r="O5" s="166"/>
      <c r="P5" s="166"/>
    </row>
    <row r="6" spans="1:20" hidden="1" x14ac:dyDescent="0.3">
      <c r="A6" s="166"/>
      <c r="B6" s="166"/>
      <c r="C6" s="166"/>
      <c r="D6" s="166"/>
      <c r="E6" s="166"/>
      <c r="F6" s="166"/>
      <c r="G6" s="166"/>
      <c r="H6" s="166"/>
      <c r="I6" s="166"/>
      <c r="J6" s="166"/>
      <c r="K6" s="166"/>
      <c r="L6" s="166"/>
      <c r="M6" s="166"/>
      <c r="N6" s="166"/>
      <c r="O6" s="166"/>
      <c r="P6" s="166"/>
    </row>
    <row r="9" spans="1:20" x14ac:dyDescent="0.3">
      <c r="A9" s="163" t="s">
        <v>41</v>
      </c>
      <c r="B9" s="163"/>
      <c r="C9" s="163"/>
      <c r="D9" s="163"/>
      <c r="E9" s="163"/>
      <c r="F9" s="163"/>
      <c r="G9" s="163"/>
      <c r="H9" s="163"/>
      <c r="I9" s="163"/>
      <c r="J9" s="163"/>
      <c r="K9" s="163"/>
      <c r="L9" s="163"/>
      <c r="M9" s="163"/>
      <c r="N9" s="163"/>
      <c r="O9" s="163"/>
      <c r="P9" s="163"/>
      <c r="Q9" s="150"/>
      <c r="R9" s="150"/>
      <c r="S9" s="150"/>
      <c r="T9" s="150"/>
    </row>
    <row r="11" spans="1:20" x14ac:dyDescent="0.3">
      <c r="A11" s="151" t="s">
        <v>42</v>
      </c>
      <c r="B11" s="167" t="s">
        <v>43</v>
      </c>
      <c r="C11" s="167"/>
      <c r="D11" s="167"/>
    </row>
    <row r="12" spans="1:20" x14ac:dyDescent="0.3">
      <c r="A12" s="150"/>
      <c r="B12" s="168"/>
      <c r="C12" s="168"/>
      <c r="D12" s="168"/>
    </row>
    <row r="14" spans="1:20" x14ac:dyDescent="0.3">
      <c r="A14" s="162" t="s">
        <v>44</v>
      </c>
      <c r="B14" s="162"/>
      <c r="C14" s="162"/>
      <c r="D14" s="162"/>
      <c r="I14" s="149" t="s">
        <v>45</v>
      </c>
      <c r="J14" s="149" t="s">
        <v>46</v>
      </c>
    </row>
    <row r="15" spans="1:20" x14ac:dyDescent="0.3">
      <c r="A15" s="149" t="s">
        <v>47</v>
      </c>
      <c r="B15" s="152">
        <f>'Perceel 1'!E39</f>
        <v>372429.87323499995</v>
      </c>
      <c r="C15" s="153" t="s">
        <v>48</v>
      </c>
      <c r="D15" s="149" t="s">
        <v>49</v>
      </c>
      <c r="I15" s="149">
        <v>0</v>
      </c>
      <c r="J15" s="149">
        <f>PrKn</f>
        <v>372429.87323499995</v>
      </c>
      <c r="K15" s="149">
        <f>PrMax</f>
        <v>590098.69472499995</v>
      </c>
      <c r="M15" s="149">
        <f>PrIn</f>
        <v>0</v>
      </c>
    </row>
    <row r="16" spans="1:20" x14ac:dyDescent="0.3">
      <c r="A16" s="149" t="s">
        <v>50</v>
      </c>
      <c r="B16" s="154">
        <v>450</v>
      </c>
      <c r="C16" s="153" t="s">
        <v>51</v>
      </c>
      <c r="D16" s="149" t="s">
        <v>52</v>
      </c>
      <c r="I16" s="149">
        <f>MaxPnt</f>
        <v>450</v>
      </c>
      <c r="J16" s="149">
        <f>PuKn</f>
        <v>450</v>
      </c>
      <c r="K16" s="149">
        <v>0</v>
      </c>
      <c r="M16" s="155">
        <f>IF(PrIn&lt;=PrMax,A31,0)</f>
        <v>450</v>
      </c>
    </row>
    <row r="17" spans="1:14" x14ac:dyDescent="0.3">
      <c r="A17" s="149" t="s">
        <v>53</v>
      </c>
      <c r="B17" s="152">
        <f>'Perceel 1'!G39</f>
        <v>590098.69472499995</v>
      </c>
      <c r="C17" s="153" t="s">
        <v>48</v>
      </c>
      <c r="D17" s="149" t="s">
        <v>54</v>
      </c>
    </row>
    <row r="18" spans="1:14" x14ac:dyDescent="0.3">
      <c r="A18" s="149" t="s">
        <v>55</v>
      </c>
      <c r="B18" s="154">
        <v>450</v>
      </c>
      <c r="C18" s="153" t="s">
        <v>51</v>
      </c>
      <c r="L18" s="149">
        <v>0</v>
      </c>
      <c r="M18" s="149">
        <f>PrKn</f>
        <v>372429.87323499995</v>
      </c>
      <c r="N18" s="149">
        <f>PrKn</f>
        <v>372429.87323499995</v>
      </c>
    </row>
    <row r="19" spans="1:14" x14ac:dyDescent="0.3">
      <c r="L19" s="149">
        <f>PuKn</f>
        <v>450</v>
      </c>
      <c r="M19" s="149">
        <f>PuKn</f>
        <v>450</v>
      </c>
      <c r="N19" s="149">
        <v>0</v>
      </c>
    </row>
    <row r="20" spans="1:14" x14ac:dyDescent="0.3">
      <c r="A20" s="162" t="s">
        <v>56</v>
      </c>
      <c r="B20" s="162"/>
      <c r="C20" s="162"/>
      <c r="D20" s="162"/>
    </row>
    <row r="21" spans="1:14" x14ac:dyDescent="0.3">
      <c r="A21" s="149" t="s">
        <v>57</v>
      </c>
      <c r="B21" s="158">
        <f>'Perceel 1'!I39</f>
        <v>0</v>
      </c>
      <c r="C21" s="153" t="s">
        <v>48</v>
      </c>
    </row>
    <row r="23" spans="1:14" x14ac:dyDescent="0.3">
      <c r="A23" s="162" t="s">
        <v>58</v>
      </c>
      <c r="B23" s="162"/>
      <c r="C23" s="162"/>
      <c r="D23" s="162"/>
    </row>
    <row r="24" spans="1:14" x14ac:dyDescent="0.3">
      <c r="A24" s="149" t="s">
        <v>59</v>
      </c>
    </row>
    <row r="26" spans="1:14" x14ac:dyDescent="0.3">
      <c r="B26" s="156" t="s">
        <v>60</v>
      </c>
      <c r="C26" s="156" t="s">
        <v>61</v>
      </c>
    </row>
    <row r="27" spans="1:14" x14ac:dyDescent="0.3">
      <c r="A27" s="149" t="s">
        <v>62</v>
      </c>
      <c r="B27" s="157">
        <f>(PuKn-MaxPnt)/PrKn</f>
        <v>0</v>
      </c>
      <c r="C27" s="157">
        <f>MaxPnt</f>
        <v>450</v>
      </c>
    </row>
    <row r="28" spans="1:14" x14ac:dyDescent="0.3">
      <c r="A28" s="149" t="s">
        <v>63</v>
      </c>
      <c r="B28" s="157">
        <f>(0-PuKn)/(PrMax-PrKn)</f>
        <v>-2.067360850854212E-3</v>
      </c>
      <c r="C28" s="157">
        <f>PrMax*PuKn/(PrMax-PrKn)</f>
        <v>1219.9469396146358</v>
      </c>
    </row>
    <row r="30" spans="1:14" x14ac:dyDescent="0.3">
      <c r="A30" s="163" t="s">
        <v>64</v>
      </c>
      <c r="B30" s="163"/>
      <c r="C30" s="163"/>
      <c r="D30" s="163"/>
    </row>
    <row r="31" spans="1:14" x14ac:dyDescent="0.3">
      <c r="A31" s="164">
        <f>IF(PrIn&lt;=PrKn,ROUND((PuKn-MaxPnt)/PrKn*PrIn+MaxPnt,3),IF(PrIn&gt;=PrMax,"0",ROUND(((0-PuKn)/(PrMax-PrKn))*PrIn+PrMax*PuKn/(PrMax-PrKn),3)))</f>
        <v>450</v>
      </c>
      <c r="B31" s="164"/>
      <c r="C31" s="164"/>
      <c r="D31" s="164"/>
    </row>
    <row r="32" spans="1:14" ht="15" customHeight="1" x14ac:dyDescent="0.3">
      <c r="A32" s="164"/>
      <c r="B32" s="164"/>
      <c r="C32" s="164"/>
      <c r="D32" s="164"/>
    </row>
    <row r="33" spans="1:4" ht="15" customHeight="1" x14ac:dyDescent="0.3">
      <c r="A33" s="165" t="s">
        <v>51</v>
      </c>
      <c r="B33" s="165"/>
      <c r="C33" s="165"/>
      <c r="D33" s="165"/>
    </row>
    <row r="34" spans="1:4" ht="15" customHeight="1" x14ac:dyDescent="0.3">
      <c r="A34" s="165"/>
      <c r="B34" s="165"/>
      <c r="C34" s="165"/>
      <c r="D34" s="165"/>
    </row>
    <row r="36" spans="1:4" x14ac:dyDescent="0.3">
      <c r="A36" s="149" t="s">
        <v>65</v>
      </c>
    </row>
    <row r="37" spans="1:4" x14ac:dyDescent="0.3">
      <c r="A37" s="149" t="s">
        <v>66</v>
      </c>
    </row>
    <row r="39" spans="1:4" x14ac:dyDescent="0.3">
      <c r="A39" s="149" t="s">
        <v>67</v>
      </c>
    </row>
    <row r="40" spans="1:4" x14ac:dyDescent="0.3">
      <c r="A40" s="149" t="s">
        <v>60</v>
      </c>
      <c r="B40" s="149" t="s">
        <v>68</v>
      </c>
    </row>
    <row r="41" spans="1:4" x14ac:dyDescent="0.3">
      <c r="A41" s="149" t="s">
        <v>61</v>
      </c>
      <c r="B41" s="149" t="s">
        <v>69</v>
      </c>
    </row>
  </sheetData>
  <sheetProtection algorithmName="SHA-512" hashValue="KoJSwYVbE8SaSsvdxEdfL3RN8blhglzKBlinunkU1lVFFq1Q3XQMGDHLEpeUJBLQPT0t8Ohca3BCuDJpPchXxQ==" saltValue="x933zw8fAKF7lbNHHQKwXQ==" spinCount="100000" sheet="1" objects="1" scenarios="1"/>
  <mergeCells count="10">
    <mergeCell ref="A23:D23"/>
    <mergeCell ref="A30:D30"/>
    <mergeCell ref="A31:D32"/>
    <mergeCell ref="A33:D34"/>
    <mergeCell ref="A1:P6"/>
    <mergeCell ref="A9:P9"/>
    <mergeCell ref="B11:D11"/>
    <mergeCell ref="B12:D12"/>
    <mergeCell ref="A14:D14"/>
    <mergeCell ref="A20:D20"/>
  </mergeCells>
  <conditionalFormatting sqref="A33:D34">
    <cfRule type="containsText" dxfId="2" priority="1" operator="containsText" text="punten">
      <formula>NOT(ISERROR(SEARCH("punten",A33)))</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8DA4F-F295-4D7B-9EEC-21D896564E61}">
  <dimension ref="B1:M28"/>
  <sheetViews>
    <sheetView workbookViewId="0">
      <selection activeCell="J19" activeCellId="3" sqref="H6:H11 J6:L11 H19:H21 J19:L21"/>
    </sheetView>
  </sheetViews>
  <sheetFormatPr defaultRowHeight="15" customHeight="1" x14ac:dyDescent="0.3"/>
  <cols>
    <col min="2" max="2" width="34.5546875" bestFit="1" customWidth="1"/>
    <col min="3" max="3" width="14.6640625" bestFit="1" customWidth="1"/>
    <col min="4" max="4" width="15" bestFit="1" customWidth="1"/>
    <col min="5" max="5" width="26.109375" bestFit="1" customWidth="1"/>
    <col min="6" max="6" width="24.33203125" bestFit="1" customWidth="1"/>
    <col min="7" max="7" width="26.44140625" bestFit="1" customWidth="1"/>
    <col min="8" max="8" width="32" bestFit="1" customWidth="1"/>
    <col min="9" max="9" width="15.6640625" bestFit="1" customWidth="1"/>
    <col min="10" max="12" width="50.44140625" customWidth="1"/>
    <col min="13" max="13" width="27.44140625" customWidth="1"/>
  </cols>
  <sheetData>
    <row r="1" spans="2:13" ht="14.4" x14ac:dyDescent="0.3"/>
    <row r="2" spans="2:13" ht="30.75" customHeight="1" x14ac:dyDescent="0.3">
      <c r="B2" s="169" t="s">
        <v>70</v>
      </c>
      <c r="C2" s="170"/>
      <c r="D2" s="170"/>
      <c r="E2" s="170"/>
      <c r="F2" s="170"/>
      <c r="G2" s="170"/>
      <c r="H2" s="170"/>
      <c r="I2" s="170"/>
      <c r="J2" s="170"/>
      <c r="K2" s="170"/>
      <c r="L2" s="170"/>
      <c r="M2" s="171"/>
    </row>
    <row r="3" spans="2:13" ht="14.4" x14ac:dyDescent="0.3">
      <c r="B3" s="24"/>
      <c r="C3" s="25"/>
      <c r="D3" s="25"/>
      <c r="E3" s="25"/>
      <c r="F3" s="25"/>
      <c r="G3" s="25"/>
      <c r="H3" s="25"/>
      <c r="I3" s="25"/>
      <c r="J3" s="25"/>
      <c r="K3" s="25"/>
      <c r="L3" s="25"/>
      <c r="M3" s="26"/>
    </row>
    <row r="4" spans="2:13" ht="14.4" x14ac:dyDescent="0.3">
      <c r="B4" s="42"/>
      <c r="C4" s="42" t="s">
        <v>1</v>
      </c>
      <c r="D4" s="42" t="s">
        <v>2</v>
      </c>
      <c r="E4" s="27" t="s">
        <v>3</v>
      </c>
      <c r="F4" s="42" t="s">
        <v>4</v>
      </c>
      <c r="G4" s="27" t="s">
        <v>5</v>
      </c>
      <c r="H4" s="43" t="s">
        <v>6</v>
      </c>
      <c r="I4" s="44" t="s">
        <v>7</v>
      </c>
      <c r="J4" s="45" t="s">
        <v>8</v>
      </c>
      <c r="K4" s="46" t="s">
        <v>9</v>
      </c>
      <c r="L4" s="47" t="s">
        <v>10</v>
      </c>
      <c r="M4" s="48" t="s">
        <v>11</v>
      </c>
    </row>
    <row r="5" spans="2:13" ht="14.4" x14ac:dyDescent="0.3">
      <c r="B5" s="1"/>
      <c r="C5" s="12"/>
      <c r="D5" s="12"/>
      <c r="E5" s="12"/>
      <c r="F5" s="12"/>
      <c r="G5" s="10"/>
      <c r="H5" s="30"/>
      <c r="I5" s="30"/>
      <c r="J5" s="13"/>
      <c r="K5" s="13"/>
      <c r="L5" s="30"/>
      <c r="M5" s="12"/>
    </row>
    <row r="6" spans="2:13" ht="14.4" x14ac:dyDescent="0.3">
      <c r="B6" s="4" t="s">
        <v>71</v>
      </c>
      <c r="C6" s="66">
        <v>35000</v>
      </c>
      <c r="D6" s="77">
        <v>4.451299999999999E-2</v>
      </c>
      <c r="E6" s="78">
        <f>C6*D6</f>
        <v>1557.9549999999997</v>
      </c>
      <c r="F6" s="76">
        <v>8.4150000000000003E-2</v>
      </c>
      <c r="G6" s="81">
        <f>F6*C6</f>
        <v>2945.25</v>
      </c>
      <c r="H6" s="144"/>
      <c r="I6" s="133">
        <f>H6*C6</f>
        <v>0</v>
      </c>
      <c r="J6" s="142"/>
      <c r="K6" s="142"/>
      <c r="L6" s="142"/>
      <c r="M6" s="34">
        <f>(F6-H6)/F6</f>
        <v>1</v>
      </c>
    </row>
    <row r="7" spans="2:13" ht="14.4" x14ac:dyDescent="0.3">
      <c r="B7" s="4" t="s">
        <v>72</v>
      </c>
      <c r="C7" s="66">
        <v>222500</v>
      </c>
      <c r="D7" s="77">
        <v>4.8215999999999995E-2</v>
      </c>
      <c r="E7" s="78">
        <f t="shared" ref="E7:E11" si="0">C7*D7</f>
        <v>10728.06</v>
      </c>
      <c r="F7" s="75">
        <v>7.9049999999999995E-2</v>
      </c>
      <c r="G7" s="81">
        <f t="shared" ref="G7:G11" si="1">F7*C7</f>
        <v>17588.625</v>
      </c>
      <c r="H7" s="144"/>
      <c r="I7" s="133">
        <f t="shared" ref="I7:I8" si="2">H7*C7</f>
        <v>0</v>
      </c>
      <c r="J7" s="141"/>
      <c r="K7" s="141"/>
      <c r="L7" s="141"/>
      <c r="M7" s="34">
        <f t="shared" ref="M7:M8" si="3">(F7-H7)/F7</f>
        <v>1</v>
      </c>
    </row>
    <row r="8" spans="2:13" ht="14.4" x14ac:dyDescent="0.3">
      <c r="B8" s="4" t="s">
        <v>73</v>
      </c>
      <c r="C8" s="66">
        <v>1117341</v>
      </c>
      <c r="D8" s="77">
        <v>6.1634999999999995E-2</v>
      </c>
      <c r="E8" s="78">
        <f t="shared" si="0"/>
        <v>68867.31253499999</v>
      </c>
      <c r="F8" s="75">
        <v>0.1173</v>
      </c>
      <c r="G8" s="81">
        <f t="shared" si="1"/>
        <v>131064.0993</v>
      </c>
      <c r="H8" s="144"/>
      <c r="I8" s="133">
        <f t="shared" si="2"/>
        <v>0</v>
      </c>
      <c r="J8" s="141"/>
      <c r="K8" s="141"/>
      <c r="L8" s="141"/>
      <c r="M8" s="34">
        <f t="shared" si="3"/>
        <v>1</v>
      </c>
    </row>
    <row r="9" spans="2:13" ht="14.4" x14ac:dyDescent="0.3">
      <c r="B9" s="4" t="s">
        <v>74</v>
      </c>
      <c r="C9" s="66">
        <v>1382300</v>
      </c>
      <c r="D9" s="77">
        <v>7.0027999999999993E-2</v>
      </c>
      <c r="E9" s="78">
        <f t="shared" si="0"/>
        <v>96799.704399999988</v>
      </c>
      <c r="F9" s="75">
        <v>0.12324999999999998</v>
      </c>
      <c r="G9" s="81">
        <f t="shared" si="1"/>
        <v>170368.47499999998</v>
      </c>
      <c r="H9" s="144"/>
      <c r="I9" s="133">
        <f t="shared" ref="I9" si="4">H9*C9</f>
        <v>0</v>
      </c>
      <c r="J9" s="141"/>
      <c r="K9" s="141"/>
      <c r="L9" s="141"/>
      <c r="M9" s="34">
        <f t="shared" ref="M9" si="5">(F9-H9)/F9</f>
        <v>1</v>
      </c>
    </row>
    <row r="10" spans="2:13" ht="14.4" x14ac:dyDescent="0.3">
      <c r="B10" s="4" t="s">
        <v>75</v>
      </c>
      <c r="C10" s="66">
        <v>249300</v>
      </c>
      <c r="D10" s="77">
        <v>9.0404999999999985E-2</v>
      </c>
      <c r="E10" s="78">
        <f t="shared" si="0"/>
        <v>22537.966499999995</v>
      </c>
      <c r="F10" s="76">
        <v>0.21249999999999999</v>
      </c>
      <c r="G10" s="81">
        <f t="shared" si="1"/>
        <v>52976.25</v>
      </c>
      <c r="H10" s="144"/>
      <c r="I10" s="133">
        <f>H10*C10</f>
        <v>0</v>
      </c>
      <c r="J10" s="142"/>
      <c r="K10" s="142"/>
      <c r="L10" s="142"/>
      <c r="M10" s="34">
        <f>(F10-H10)/F10</f>
        <v>1</v>
      </c>
    </row>
    <row r="11" spans="2:13" ht="14.4" x14ac:dyDescent="0.3">
      <c r="B11" s="4" t="s">
        <v>76</v>
      </c>
      <c r="C11" s="67">
        <v>23890</v>
      </c>
      <c r="D11" s="77">
        <v>0.23841999999999999</v>
      </c>
      <c r="E11" s="78">
        <f t="shared" si="0"/>
        <v>5695.8537999999999</v>
      </c>
      <c r="F11" s="75">
        <v>0.6885</v>
      </c>
      <c r="G11" s="81">
        <f t="shared" si="1"/>
        <v>16448.264999999999</v>
      </c>
      <c r="H11" s="144"/>
      <c r="I11" s="133">
        <f t="shared" ref="I11" si="6">H11*C11</f>
        <v>0</v>
      </c>
      <c r="J11" s="141"/>
      <c r="K11" s="141"/>
      <c r="L11" s="141"/>
      <c r="M11" s="34">
        <f t="shared" ref="M11" si="7">(F11-H11)/F11</f>
        <v>1</v>
      </c>
    </row>
    <row r="12" spans="2:13" ht="14.4" x14ac:dyDescent="0.3">
      <c r="B12" s="50" t="s">
        <v>77</v>
      </c>
      <c r="C12" s="51"/>
      <c r="D12" s="87"/>
      <c r="E12" s="84">
        <f>E11+E10+E9+E8+E7+E6</f>
        <v>206186.85223499997</v>
      </c>
      <c r="F12" s="90"/>
      <c r="G12" s="83">
        <f>G11+G10+G9+G8+G7+G6</f>
        <v>391390.96429999999</v>
      </c>
      <c r="H12" s="93"/>
      <c r="I12" s="134">
        <f>SUM(I4:I11)</f>
        <v>0</v>
      </c>
      <c r="J12" s="52"/>
      <c r="K12" s="52"/>
      <c r="L12" s="52"/>
      <c r="M12" s="53"/>
    </row>
    <row r="13" spans="2:13" ht="14.4" x14ac:dyDescent="0.3">
      <c r="B13" s="6"/>
      <c r="C13" s="6"/>
      <c r="D13" s="6"/>
      <c r="E13" s="6"/>
      <c r="F13" s="55"/>
      <c r="G13" s="55"/>
      <c r="H13" s="55"/>
      <c r="I13" s="56"/>
    </row>
    <row r="14" spans="2:13" ht="14.4" x14ac:dyDescent="0.3">
      <c r="B14" s="6"/>
      <c r="C14" s="6"/>
      <c r="D14" s="6"/>
      <c r="E14" s="6"/>
      <c r="F14" s="7"/>
      <c r="G14" s="7"/>
      <c r="H14" s="7"/>
      <c r="I14" s="7"/>
      <c r="J14" s="7"/>
    </row>
    <row r="15" spans="2:13" ht="30.75" customHeight="1" x14ac:dyDescent="0.3">
      <c r="B15" s="172" t="s">
        <v>78</v>
      </c>
      <c r="C15" s="173"/>
      <c r="D15" s="173"/>
      <c r="E15" s="173"/>
      <c r="F15" s="173"/>
      <c r="G15" s="173"/>
      <c r="H15" s="173"/>
      <c r="I15" s="173"/>
      <c r="J15" s="173"/>
      <c r="K15" s="173"/>
      <c r="L15" s="173"/>
      <c r="M15" s="174"/>
    </row>
    <row r="16" spans="2:13" ht="14.4" x14ac:dyDescent="0.3">
      <c r="B16" s="35"/>
      <c r="C16" s="36"/>
      <c r="D16" s="36"/>
      <c r="E16" s="36"/>
      <c r="F16" s="37"/>
      <c r="G16" s="37"/>
      <c r="H16" s="37"/>
      <c r="I16" s="37"/>
      <c r="J16" s="38"/>
      <c r="K16" s="25"/>
      <c r="L16" s="25"/>
      <c r="M16" s="26"/>
    </row>
    <row r="17" spans="2:13" ht="14.4" x14ac:dyDescent="0.3">
      <c r="B17" s="27"/>
      <c r="C17" s="42" t="s">
        <v>1</v>
      </c>
      <c r="D17" s="42" t="s">
        <v>2</v>
      </c>
      <c r="E17" s="27" t="s">
        <v>3</v>
      </c>
      <c r="F17" s="42" t="s">
        <v>4</v>
      </c>
      <c r="G17" s="27" t="s">
        <v>5</v>
      </c>
      <c r="H17" s="43" t="s">
        <v>6</v>
      </c>
      <c r="I17" s="44" t="s">
        <v>7</v>
      </c>
      <c r="J17" s="45" t="s">
        <v>8</v>
      </c>
      <c r="K17" s="46" t="s">
        <v>9</v>
      </c>
      <c r="L17" s="47" t="s">
        <v>10</v>
      </c>
      <c r="M17" s="48" t="s">
        <v>11</v>
      </c>
    </row>
    <row r="18" spans="2:13" ht="14.4" x14ac:dyDescent="0.3">
      <c r="B18" s="2"/>
      <c r="C18" s="12"/>
      <c r="D18" s="12"/>
      <c r="E18" s="12"/>
      <c r="F18" s="12"/>
      <c r="G18" s="10"/>
      <c r="H18" s="30"/>
      <c r="I18" s="30"/>
      <c r="J18" s="13"/>
      <c r="K18" s="13"/>
      <c r="L18" s="30"/>
      <c r="M18" s="12"/>
    </row>
    <row r="19" spans="2:13" ht="14.4" x14ac:dyDescent="0.3">
      <c r="B19" s="4" t="s">
        <v>79</v>
      </c>
      <c r="C19" s="66">
        <v>1207150</v>
      </c>
      <c r="D19" s="77">
        <v>6.8320000000000006E-2</v>
      </c>
      <c r="E19" s="78">
        <f>C19*D19</f>
        <v>82472.488000000012</v>
      </c>
      <c r="F19" s="76">
        <v>0.10114999999999999</v>
      </c>
      <c r="G19" s="81">
        <f>C19*F19</f>
        <v>122103.22249999999</v>
      </c>
      <c r="H19" s="144"/>
      <c r="I19" s="133">
        <f>H19*C19</f>
        <v>0</v>
      </c>
      <c r="J19" s="142"/>
      <c r="K19" s="142"/>
      <c r="L19" s="142"/>
      <c r="M19" s="34">
        <f>(F19-H19)/F19</f>
        <v>1</v>
      </c>
    </row>
    <row r="20" spans="2:13" ht="14.4" x14ac:dyDescent="0.3">
      <c r="B20" s="5" t="s">
        <v>80</v>
      </c>
      <c r="C20" s="68">
        <v>1005467</v>
      </c>
      <c r="D20" s="77">
        <v>7.2568999999999995E-2</v>
      </c>
      <c r="E20" s="78">
        <f t="shared" ref="E20:E21" si="8">C20*D20</f>
        <v>72965.734723000001</v>
      </c>
      <c r="F20" s="75">
        <v>0.11135</v>
      </c>
      <c r="G20" s="81">
        <f t="shared" ref="G20:G21" si="9">C20*F20</f>
        <v>111958.75045000001</v>
      </c>
      <c r="H20" s="144"/>
      <c r="I20" s="133">
        <f t="shared" ref="I20:I21" si="10">H20*C20</f>
        <v>0</v>
      </c>
      <c r="J20" s="141"/>
      <c r="K20" s="141"/>
      <c r="L20" s="141"/>
      <c r="M20" s="34">
        <f t="shared" ref="M20:M21" si="11">(F20-H20)/F20</f>
        <v>1</v>
      </c>
    </row>
    <row r="21" spans="2:13" ht="14.4" x14ac:dyDescent="0.3">
      <c r="B21" s="5" t="s">
        <v>81</v>
      </c>
      <c r="C21" s="69">
        <v>100000</v>
      </c>
      <c r="D21" s="80">
        <v>8.1900000000000001E-2</v>
      </c>
      <c r="E21" s="78">
        <f t="shared" si="8"/>
        <v>8190</v>
      </c>
      <c r="F21" s="79">
        <v>0.13600000000000001</v>
      </c>
      <c r="G21" s="81">
        <f t="shared" si="9"/>
        <v>13600.000000000002</v>
      </c>
      <c r="H21" s="144"/>
      <c r="I21" s="135">
        <f t="shared" si="10"/>
        <v>0</v>
      </c>
      <c r="J21" s="143"/>
      <c r="K21" s="143"/>
      <c r="L21" s="143"/>
      <c r="M21" s="49">
        <f t="shared" si="11"/>
        <v>1</v>
      </c>
    </row>
    <row r="22" spans="2:13" ht="14.4" x14ac:dyDescent="0.3">
      <c r="B22" s="54" t="s">
        <v>82</v>
      </c>
      <c r="C22" s="70"/>
      <c r="D22" s="88"/>
      <c r="E22" s="85">
        <f>E21+E20+E19</f>
        <v>163628.22272300001</v>
      </c>
      <c r="F22" s="88"/>
      <c r="G22" s="82">
        <f>G21+G20+G19</f>
        <v>247661.97295</v>
      </c>
      <c r="H22" s="92"/>
      <c r="I22" s="136">
        <f>SUM(I19:I21)</f>
        <v>0</v>
      </c>
      <c r="J22" s="52"/>
      <c r="K22" s="52"/>
      <c r="L22" s="52"/>
      <c r="M22" s="53"/>
    </row>
    <row r="23" spans="2:13" ht="14.4" x14ac:dyDescent="0.3">
      <c r="D23" s="63"/>
      <c r="E23" s="63"/>
      <c r="F23" s="63"/>
      <c r="G23" s="63"/>
    </row>
    <row r="24" spans="2:13" ht="14.4" x14ac:dyDescent="0.3">
      <c r="B24" s="61" t="s">
        <v>83</v>
      </c>
      <c r="C24" s="52"/>
      <c r="D24" s="89"/>
      <c r="E24" s="86">
        <f>E22+E12</f>
        <v>369815.07495799998</v>
      </c>
      <c r="F24" s="89"/>
      <c r="G24" s="91">
        <f>G22+G12</f>
        <v>639052.93724999996</v>
      </c>
      <c r="I24" s="137">
        <f>I22+I12</f>
        <v>0</v>
      </c>
    </row>
    <row r="26" spans="2:13" ht="14.4" x14ac:dyDescent="0.3">
      <c r="C26" s="62"/>
      <c r="D26" s="16"/>
      <c r="E26" s="16"/>
      <c r="F26" s="16"/>
      <c r="G26" s="16"/>
    </row>
    <row r="27" spans="2:13" ht="14.4" x14ac:dyDescent="0.3">
      <c r="C27" s="14"/>
    </row>
    <row r="28" spans="2:13" ht="14.4" x14ac:dyDescent="0.3">
      <c r="C28" s="14"/>
    </row>
  </sheetData>
  <sheetProtection algorithmName="SHA-512" hashValue="CTQ9ERdagXdrtzSawHLyGFGcovvAi7FR8dK83q0i+s7czkEM+3i03gQ446RCb+Ey1wDXHsGv0vJyfQ4qrGeY1w==" saltValue="9XoEtpGCDxTp7DvhB3HuaQ==" spinCount="100000" sheet="1" objects="1" scenarios="1"/>
  <mergeCells count="2">
    <mergeCell ref="B2:M2"/>
    <mergeCell ref="B15:M15"/>
  </mergeCells>
  <pageMargins left="0.7" right="0.7" top="0.75" bottom="0.75" header="0.3" footer="0.3"/>
  <pageSetup paperSize="9" orientation="portrait" horizontalDpi="1200" verticalDpi="1200"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8D61B-DC43-48B1-8AEC-36E464DC9E86}">
  <dimension ref="A1:T41"/>
  <sheetViews>
    <sheetView topLeftCell="A7" workbookViewId="0">
      <selection activeCell="B21" sqref="B21"/>
    </sheetView>
  </sheetViews>
  <sheetFormatPr defaultRowHeight="14.4" x14ac:dyDescent="0.3"/>
  <cols>
    <col min="1" max="1" width="15.5546875" style="149" bestFit="1" customWidth="1"/>
    <col min="2" max="3" width="13.6640625" style="149" customWidth="1"/>
    <col min="4" max="4" width="9.109375" style="149" bestFit="1" customWidth="1"/>
    <col min="5" max="5" width="4.109375" style="149" customWidth="1"/>
    <col min="6" max="16384" width="8.88671875" style="149"/>
  </cols>
  <sheetData>
    <row r="1" spans="1:20" hidden="1" x14ac:dyDescent="0.3">
      <c r="A1" s="166"/>
      <c r="B1" s="166"/>
      <c r="C1" s="166"/>
      <c r="D1" s="166"/>
      <c r="E1" s="166"/>
      <c r="F1" s="166"/>
      <c r="G1" s="166"/>
      <c r="H1" s="166"/>
      <c r="I1" s="166"/>
      <c r="J1" s="166"/>
      <c r="K1" s="166"/>
      <c r="L1" s="166"/>
      <c r="M1" s="166"/>
      <c r="N1" s="166"/>
      <c r="O1" s="166"/>
      <c r="P1" s="166"/>
    </row>
    <row r="2" spans="1:20" hidden="1" x14ac:dyDescent="0.3">
      <c r="A2" s="166"/>
      <c r="B2" s="166"/>
      <c r="C2" s="166"/>
      <c r="D2" s="166"/>
      <c r="E2" s="166"/>
      <c r="F2" s="166"/>
      <c r="G2" s="166"/>
      <c r="H2" s="166"/>
      <c r="I2" s="166"/>
      <c r="J2" s="166"/>
      <c r="K2" s="166"/>
      <c r="L2" s="166"/>
      <c r="M2" s="166"/>
      <c r="N2" s="166"/>
      <c r="O2" s="166"/>
      <c r="P2" s="166"/>
    </row>
    <row r="3" spans="1:20" hidden="1" x14ac:dyDescent="0.3">
      <c r="A3" s="166"/>
      <c r="B3" s="166"/>
      <c r="C3" s="166"/>
      <c r="D3" s="166"/>
      <c r="E3" s="166"/>
      <c r="F3" s="166"/>
      <c r="G3" s="166"/>
      <c r="H3" s="166"/>
      <c r="I3" s="166"/>
      <c r="J3" s="166"/>
      <c r="K3" s="166"/>
      <c r="L3" s="166"/>
      <c r="M3" s="166"/>
      <c r="N3" s="166"/>
      <c r="O3" s="166"/>
      <c r="P3" s="166"/>
    </row>
    <row r="4" spans="1:20" hidden="1" x14ac:dyDescent="0.3">
      <c r="A4" s="166"/>
      <c r="B4" s="166"/>
      <c r="C4" s="166"/>
      <c r="D4" s="166"/>
      <c r="E4" s="166"/>
      <c r="F4" s="166"/>
      <c r="G4" s="166"/>
      <c r="H4" s="166"/>
      <c r="I4" s="166"/>
      <c r="J4" s="166"/>
      <c r="K4" s="166"/>
      <c r="L4" s="166"/>
      <c r="M4" s="166"/>
      <c r="N4" s="166"/>
      <c r="O4" s="166"/>
      <c r="P4" s="166"/>
    </row>
    <row r="5" spans="1:20" hidden="1" x14ac:dyDescent="0.3">
      <c r="A5" s="166"/>
      <c r="B5" s="166"/>
      <c r="C5" s="166"/>
      <c r="D5" s="166"/>
      <c r="E5" s="166"/>
      <c r="F5" s="166"/>
      <c r="G5" s="166"/>
      <c r="H5" s="166"/>
      <c r="I5" s="166"/>
      <c r="J5" s="166"/>
      <c r="K5" s="166"/>
      <c r="L5" s="166"/>
      <c r="M5" s="166"/>
      <c r="N5" s="166"/>
      <c r="O5" s="166"/>
      <c r="P5" s="166"/>
    </row>
    <row r="6" spans="1:20" hidden="1" x14ac:dyDescent="0.3">
      <c r="A6" s="166"/>
      <c r="B6" s="166"/>
      <c r="C6" s="166"/>
      <c r="D6" s="166"/>
      <c r="E6" s="166"/>
      <c r="F6" s="166"/>
      <c r="G6" s="166"/>
      <c r="H6" s="166"/>
      <c r="I6" s="166"/>
      <c r="J6" s="166"/>
      <c r="K6" s="166"/>
      <c r="L6" s="166"/>
      <c r="M6" s="166"/>
      <c r="N6" s="166"/>
      <c r="O6" s="166"/>
      <c r="P6" s="166"/>
    </row>
    <row r="9" spans="1:20" x14ac:dyDescent="0.3">
      <c r="A9" s="163" t="s">
        <v>41</v>
      </c>
      <c r="B9" s="163"/>
      <c r="C9" s="163"/>
      <c r="D9" s="163"/>
      <c r="E9" s="163"/>
      <c r="F9" s="163"/>
      <c r="G9" s="163"/>
      <c r="H9" s="163"/>
      <c r="I9" s="163"/>
      <c r="J9" s="163"/>
      <c r="K9" s="163"/>
      <c r="L9" s="163"/>
      <c r="M9" s="163"/>
      <c r="N9" s="163"/>
      <c r="O9" s="163"/>
      <c r="P9" s="163"/>
      <c r="Q9" s="150"/>
      <c r="R9" s="150"/>
      <c r="S9" s="150"/>
      <c r="T9" s="150"/>
    </row>
    <row r="11" spans="1:20" x14ac:dyDescent="0.3">
      <c r="A11" s="151" t="s">
        <v>42</v>
      </c>
      <c r="B11" s="167" t="s">
        <v>43</v>
      </c>
      <c r="C11" s="167"/>
      <c r="D11" s="167"/>
    </row>
    <row r="12" spans="1:20" x14ac:dyDescent="0.3">
      <c r="A12" s="150"/>
      <c r="B12" s="168"/>
      <c r="C12" s="168"/>
      <c r="D12" s="168"/>
    </row>
    <row r="14" spans="1:20" x14ac:dyDescent="0.3">
      <c r="A14" s="162" t="s">
        <v>44</v>
      </c>
      <c r="B14" s="162"/>
      <c r="C14" s="162"/>
      <c r="D14" s="162"/>
      <c r="I14" s="149" t="s">
        <v>45</v>
      </c>
      <c r="J14" s="149" t="s">
        <v>46</v>
      </c>
    </row>
    <row r="15" spans="1:20" x14ac:dyDescent="0.3">
      <c r="A15" s="149" t="s">
        <v>47</v>
      </c>
      <c r="B15" s="152">
        <f>'Perceel 2'!E24</f>
        <v>369815.07495799998</v>
      </c>
      <c r="C15" s="153" t="s">
        <v>48</v>
      </c>
      <c r="D15" s="149" t="s">
        <v>49</v>
      </c>
      <c r="I15" s="149">
        <v>0</v>
      </c>
      <c r="J15" s="149">
        <f>PrKn</f>
        <v>369815.07495799998</v>
      </c>
      <c r="K15" s="149">
        <f>PrMax</f>
        <v>639052.93724999996</v>
      </c>
      <c r="M15" s="149">
        <f>PrIn</f>
        <v>0</v>
      </c>
    </row>
    <row r="16" spans="1:20" x14ac:dyDescent="0.3">
      <c r="A16" s="149" t="s">
        <v>50</v>
      </c>
      <c r="B16" s="154">
        <v>450</v>
      </c>
      <c r="C16" s="153" t="s">
        <v>51</v>
      </c>
      <c r="D16" s="149" t="s">
        <v>52</v>
      </c>
      <c r="I16" s="149">
        <f>MaxPnt</f>
        <v>450</v>
      </c>
      <c r="J16" s="149">
        <f>PuKn</f>
        <v>450</v>
      </c>
      <c r="K16" s="149">
        <v>0</v>
      </c>
      <c r="M16" s="155">
        <f>IF(PrIn&lt;=PrMax,A31,0)</f>
        <v>450</v>
      </c>
    </row>
    <row r="17" spans="1:14" x14ac:dyDescent="0.3">
      <c r="A17" s="149" t="s">
        <v>53</v>
      </c>
      <c r="B17" s="152">
        <f>'Perceel 2'!G24</f>
        <v>639052.93724999996</v>
      </c>
      <c r="C17" s="153" t="s">
        <v>48</v>
      </c>
      <c r="D17" s="149" t="s">
        <v>54</v>
      </c>
    </row>
    <row r="18" spans="1:14" x14ac:dyDescent="0.3">
      <c r="A18" s="149" t="s">
        <v>55</v>
      </c>
      <c r="B18" s="154">
        <v>450</v>
      </c>
      <c r="C18" s="153" t="s">
        <v>51</v>
      </c>
      <c r="L18" s="149">
        <v>0</v>
      </c>
      <c r="M18" s="149">
        <f>PrKn</f>
        <v>369815.07495799998</v>
      </c>
      <c r="N18" s="149">
        <f>PrKn</f>
        <v>369815.07495799998</v>
      </c>
    </row>
    <row r="19" spans="1:14" x14ac:dyDescent="0.3">
      <c r="L19" s="149">
        <f>PuKn</f>
        <v>450</v>
      </c>
      <c r="M19" s="149">
        <f>PuKn</f>
        <v>450</v>
      </c>
      <c r="N19" s="149">
        <v>0</v>
      </c>
    </row>
    <row r="20" spans="1:14" x14ac:dyDescent="0.3">
      <c r="A20" s="162" t="s">
        <v>56</v>
      </c>
      <c r="B20" s="162"/>
      <c r="C20" s="162"/>
      <c r="D20" s="162"/>
    </row>
    <row r="21" spans="1:14" x14ac:dyDescent="0.3">
      <c r="A21" s="149" t="s">
        <v>57</v>
      </c>
      <c r="B21" s="159">
        <f>'Perceel 2'!I24</f>
        <v>0</v>
      </c>
      <c r="C21" s="153" t="s">
        <v>48</v>
      </c>
    </row>
    <row r="23" spans="1:14" x14ac:dyDescent="0.3">
      <c r="A23" s="162" t="s">
        <v>58</v>
      </c>
      <c r="B23" s="162"/>
      <c r="C23" s="162"/>
      <c r="D23" s="162"/>
    </row>
    <row r="24" spans="1:14" x14ac:dyDescent="0.3">
      <c r="A24" s="149" t="s">
        <v>59</v>
      </c>
    </row>
    <row r="26" spans="1:14" x14ac:dyDescent="0.3">
      <c r="B26" s="156" t="s">
        <v>60</v>
      </c>
      <c r="C26" s="156" t="s">
        <v>61</v>
      </c>
    </row>
    <row r="27" spans="1:14" x14ac:dyDescent="0.3">
      <c r="A27" s="149" t="s">
        <v>62</v>
      </c>
      <c r="B27" s="157">
        <f>(PuKn-MaxPnt)/PrKn</f>
        <v>0</v>
      </c>
      <c r="C27" s="157">
        <f>MaxPnt</f>
        <v>450</v>
      </c>
    </row>
    <row r="28" spans="1:14" x14ac:dyDescent="0.3">
      <c r="A28" s="149" t="s">
        <v>63</v>
      </c>
      <c r="B28" s="157">
        <f>(0-PuKn)/(PrMax-PrKn)</f>
        <v>-1.6713845377064975E-3</v>
      </c>
      <c r="C28" s="157">
        <f>PrMax*PuKn/(PrMax-PrKn)</f>
        <v>1068.1031980955706</v>
      </c>
    </row>
    <row r="30" spans="1:14" x14ac:dyDescent="0.3">
      <c r="A30" s="163" t="s">
        <v>64</v>
      </c>
      <c r="B30" s="163"/>
      <c r="C30" s="163"/>
      <c r="D30" s="163"/>
    </row>
    <row r="31" spans="1:14" x14ac:dyDescent="0.3">
      <c r="A31" s="164">
        <f>IF(PrIn&lt;=PrKn,ROUND((PuKn-MaxPnt)/PrKn*PrIn+MaxPnt,3),IF(PrIn&gt;=PrMax,"0",ROUND(((0-PuKn)/(PrMax-PrKn))*PrIn+PrMax*PuKn/(PrMax-PrKn),3)))</f>
        <v>450</v>
      </c>
      <c r="B31" s="164"/>
      <c r="C31" s="164"/>
      <c r="D31" s="164"/>
    </row>
    <row r="32" spans="1:14" ht="15" customHeight="1" x14ac:dyDescent="0.3">
      <c r="A32" s="164"/>
      <c r="B32" s="164"/>
      <c r="C32" s="164"/>
      <c r="D32" s="164"/>
    </row>
    <row r="33" spans="1:4" ht="15" customHeight="1" x14ac:dyDescent="0.3">
      <c r="A33" s="165" t="s">
        <v>51</v>
      </c>
      <c r="B33" s="165"/>
      <c r="C33" s="165"/>
      <c r="D33" s="165"/>
    </row>
    <row r="34" spans="1:4" ht="15" customHeight="1" x14ac:dyDescent="0.3">
      <c r="A34" s="165"/>
      <c r="B34" s="165"/>
      <c r="C34" s="165"/>
      <c r="D34" s="165"/>
    </row>
    <row r="36" spans="1:4" x14ac:dyDescent="0.3">
      <c r="A36" s="149" t="s">
        <v>65</v>
      </c>
    </row>
    <row r="37" spans="1:4" x14ac:dyDescent="0.3">
      <c r="A37" s="149" t="s">
        <v>66</v>
      </c>
    </row>
    <row r="39" spans="1:4" x14ac:dyDescent="0.3">
      <c r="A39" s="149" t="s">
        <v>67</v>
      </c>
    </row>
    <row r="40" spans="1:4" x14ac:dyDescent="0.3">
      <c r="A40" s="149" t="s">
        <v>60</v>
      </c>
      <c r="B40" s="149" t="s">
        <v>68</v>
      </c>
    </row>
    <row r="41" spans="1:4" x14ac:dyDescent="0.3">
      <c r="A41" s="149" t="s">
        <v>61</v>
      </c>
      <c r="B41" s="149" t="s">
        <v>69</v>
      </c>
    </row>
  </sheetData>
  <sheetProtection algorithmName="SHA-512" hashValue="WFsyk6f58X8t+JCaMM9IxkcvWmv5L9wO84AKvq5sYtbEO/1utgpOsVtU33IDN9XS/rxfgPIIzrQ4f4A3R4PcAw==" saltValue="xKXM7ypSkV1+OGSzARD6HA==" spinCount="100000" sheet="1" objects="1" scenarios="1"/>
  <mergeCells count="10">
    <mergeCell ref="A23:D23"/>
    <mergeCell ref="A30:D30"/>
    <mergeCell ref="A31:D32"/>
    <mergeCell ref="A33:D34"/>
    <mergeCell ref="A1:P6"/>
    <mergeCell ref="A9:P9"/>
    <mergeCell ref="B11:D11"/>
    <mergeCell ref="B12:D12"/>
    <mergeCell ref="A14:D14"/>
    <mergeCell ref="A20:D20"/>
  </mergeCells>
  <conditionalFormatting sqref="A33:D34">
    <cfRule type="containsText" dxfId="1" priority="1" operator="containsText" text="punten">
      <formula>NOT(ISERROR(SEARCH("punten",A33)))</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8EB0-9A67-4483-9D9D-959E502E5ADD}">
  <dimension ref="B1:M23"/>
  <sheetViews>
    <sheetView zoomScale="85" zoomScaleNormal="85" workbookViewId="0">
      <selection activeCell="J17" activeCellId="5" sqref="H6:H11 H13:H15 H17:H20 J6:L11 J13:L15 J17:L20"/>
    </sheetView>
  </sheetViews>
  <sheetFormatPr defaultRowHeight="15" customHeight="1" x14ac:dyDescent="0.3"/>
  <cols>
    <col min="1" max="1" width="16.5546875" customWidth="1"/>
    <col min="2" max="2" width="46.44140625" customWidth="1"/>
    <col min="3" max="3" width="14.6640625" bestFit="1" customWidth="1"/>
    <col min="4" max="4" width="17.109375" bestFit="1" customWidth="1"/>
    <col min="5" max="5" width="26.109375" bestFit="1" customWidth="1"/>
    <col min="6" max="6" width="24.33203125" bestFit="1" customWidth="1"/>
    <col min="7" max="7" width="26.44140625" bestFit="1" customWidth="1"/>
    <col min="8" max="8" width="32" bestFit="1" customWidth="1"/>
    <col min="9" max="9" width="15.6640625" bestFit="1" customWidth="1"/>
    <col min="10" max="12" width="30.33203125" customWidth="1"/>
    <col min="13" max="13" width="27.44140625" bestFit="1" customWidth="1"/>
  </cols>
  <sheetData>
    <row r="1" spans="2:13" ht="14.4" x14ac:dyDescent="0.3"/>
    <row r="2" spans="2:13" ht="30.75" customHeight="1" x14ac:dyDescent="0.3">
      <c r="B2" s="175" t="s">
        <v>84</v>
      </c>
      <c r="C2" s="176"/>
      <c r="D2" s="176"/>
      <c r="E2" s="176"/>
      <c r="F2" s="176"/>
      <c r="G2" s="176"/>
      <c r="H2" s="176"/>
      <c r="I2" s="176"/>
      <c r="J2" s="176"/>
      <c r="K2" s="176"/>
      <c r="L2" s="176"/>
      <c r="M2" s="177"/>
    </row>
    <row r="3" spans="2:13" ht="14.4" x14ac:dyDescent="0.3">
      <c r="B3" s="24"/>
      <c r="C3" s="25"/>
      <c r="D3" s="25"/>
      <c r="E3" s="33"/>
      <c r="F3" s="25"/>
      <c r="G3" s="33"/>
      <c r="H3" s="25"/>
      <c r="I3" s="25"/>
      <c r="J3" s="39"/>
      <c r="K3" s="25"/>
      <c r="L3" s="25"/>
      <c r="M3" s="26"/>
    </row>
    <row r="4" spans="2:13" ht="14.4" x14ac:dyDescent="0.3">
      <c r="B4" s="42"/>
      <c r="C4" s="42" t="s">
        <v>1</v>
      </c>
      <c r="D4" s="42" t="s">
        <v>2</v>
      </c>
      <c r="E4" s="107" t="s">
        <v>85</v>
      </c>
      <c r="F4" s="122" t="s">
        <v>4</v>
      </c>
      <c r="G4" s="107" t="s">
        <v>5</v>
      </c>
      <c r="H4" s="112" t="s">
        <v>6</v>
      </c>
      <c r="I4" s="44" t="s">
        <v>7</v>
      </c>
      <c r="J4" s="45" t="s">
        <v>8</v>
      </c>
      <c r="K4" s="46" t="s">
        <v>9</v>
      </c>
      <c r="L4" s="47" t="s">
        <v>10</v>
      </c>
      <c r="M4" s="48" t="s">
        <v>11</v>
      </c>
    </row>
    <row r="5" spans="2:13" ht="14.4" x14ac:dyDescent="0.3">
      <c r="B5" s="12" t="s">
        <v>12</v>
      </c>
      <c r="C5" s="12"/>
      <c r="D5" s="119"/>
      <c r="E5" s="116"/>
      <c r="F5" s="123"/>
      <c r="G5" s="108"/>
      <c r="H5" s="113"/>
      <c r="I5" s="30"/>
      <c r="J5" s="13"/>
      <c r="K5" s="13"/>
      <c r="L5" s="30"/>
      <c r="M5" s="12"/>
    </row>
    <row r="6" spans="2:13" ht="14.4" x14ac:dyDescent="0.3">
      <c r="B6" s="4" t="s">
        <v>86</v>
      </c>
      <c r="C6" s="4">
        <v>800720</v>
      </c>
      <c r="D6" s="120">
        <f t="shared" ref="D6:D11" si="0">F6*0.5</f>
        <v>3.5275000000000001E-2</v>
      </c>
      <c r="E6" s="117">
        <f t="shared" ref="E6:E20" si="1">C6*D6</f>
        <v>28245.398000000001</v>
      </c>
      <c r="F6" s="130">
        <v>7.0550000000000002E-2</v>
      </c>
      <c r="G6" s="109">
        <f t="shared" ref="G6:G20" si="2">C6*F6</f>
        <v>56490.796000000002</v>
      </c>
      <c r="H6" s="140"/>
      <c r="I6" s="133">
        <f t="shared" ref="I6" si="3">H6*C6</f>
        <v>0</v>
      </c>
      <c r="J6" s="141"/>
      <c r="K6" s="141"/>
      <c r="L6" s="141"/>
      <c r="M6" s="34">
        <f t="shared" ref="M6" si="4">(F6-H6)/F6</f>
        <v>1</v>
      </c>
    </row>
    <row r="7" spans="2:13" ht="14.4" x14ac:dyDescent="0.3">
      <c r="B7" s="4" t="s">
        <v>87</v>
      </c>
      <c r="C7" s="3">
        <v>899920</v>
      </c>
      <c r="D7" s="120">
        <f t="shared" si="0"/>
        <v>3.5275000000000001E-2</v>
      </c>
      <c r="E7" s="117">
        <f t="shared" si="1"/>
        <v>31744.678</v>
      </c>
      <c r="F7" s="130">
        <v>7.0550000000000002E-2</v>
      </c>
      <c r="G7" s="109">
        <f t="shared" si="2"/>
        <v>63489.356</v>
      </c>
      <c r="H7" s="140"/>
      <c r="I7" s="133">
        <f>H7*C7</f>
        <v>0</v>
      </c>
      <c r="J7" s="142"/>
      <c r="K7" s="142"/>
      <c r="L7" s="142"/>
      <c r="M7" s="34">
        <f>(F7-H7)/F7</f>
        <v>1</v>
      </c>
    </row>
    <row r="8" spans="2:13" ht="14.4" x14ac:dyDescent="0.3">
      <c r="B8" s="4" t="s">
        <v>88</v>
      </c>
      <c r="C8" s="4">
        <v>318344</v>
      </c>
      <c r="D8" s="120">
        <f t="shared" si="0"/>
        <v>3.8335000000000001E-2</v>
      </c>
      <c r="E8" s="117">
        <f t="shared" si="1"/>
        <v>12203.71724</v>
      </c>
      <c r="F8" s="131">
        <v>7.6670000000000002E-2</v>
      </c>
      <c r="G8" s="109">
        <f t="shared" si="2"/>
        <v>24407.43448</v>
      </c>
      <c r="H8" s="140"/>
      <c r="I8" s="133">
        <f t="shared" ref="I8:I11" si="5">H8*C8</f>
        <v>0</v>
      </c>
      <c r="J8" s="141"/>
      <c r="K8" s="141"/>
      <c r="L8" s="141"/>
      <c r="M8" s="34">
        <f t="shared" ref="M8:M11" si="6">(F8-H8)/F8</f>
        <v>1</v>
      </c>
    </row>
    <row r="9" spans="2:13" ht="18.75" customHeight="1" x14ac:dyDescent="0.3">
      <c r="B9" s="100" t="s">
        <v>89</v>
      </c>
      <c r="C9" s="4">
        <v>387840</v>
      </c>
      <c r="D9" s="120">
        <f t="shared" si="0"/>
        <v>3.2639999999999995E-2</v>
      </c>
      <c r="E9" s="117">
        <f t="shared" ref="E9:E11" si="7">C9*D9</f>
        <v>12659.097599999997</v>
      </c>
      <c r="F9" s="131">
        <v>6.5279999999999991E-2</v>
      </c>
      <c r="G9" s="109">
        <f t="shared" ref="G9:G11" si="8">C9*F9</f>
        <v>25318.195199999995</v>
      </c>
      <c r="H9" s="140"/>
      <c r="I9" s="133">
        <f t="shared" si="5"/>
        <v>0</v>
      </c>
      <c r="J9" s="141"/>
      <c r="K9" s="141"/>
      <c r="L9" s="141"/>
      <c r="M9" s="34">
        <f t="shared" si="6"/>
        <v>1</v>
      </c>
    </row>
    <row r="10" spans="2:13" ht="14.4" x14ac:dyDescent="0.3">
      <c r="B10" s="4" t="s">
        <v>90</v>
      </c>
      <c r="C10" s="4">
        <v>309120</v>
      </c>
      <c r="D10" s="120">
        <f t="shared" si="0"/>
        <v>3.2639999999999995E-2</v>
      </c>
      <c r="E10" s="117">
        <f t="shared" si="7"/>
        <v>10089.676799999999</v>
      </c>
      <c r="F10" s="131">
        <v>6.5279999999999991E-2</v>
      </c>
      <c r="G10" s="109">
        <f t="shared" si="8"/>
        <v>20179.353599999999</v>
      </c>
      <c r="H10" s="140"/>
      <c r="I10" s="133">
        <f t="shared" si="5"/>
        <v>0</v>
      </c>
      <c r="J10" s="141"/>
      <c r="K10" s="141"/>
      <c r="L10" s="141"/>
      <c r="M10" s="34">
        <f t="shared" si="6"/>
        <v>1</v>
      </c>
    </row>
    <row r="11" spans="2:13" ht="14.4" x14ac:dyDescent="0.3">
      <c r="B11" s="4" t="s">
        <v>91</v>
      </c>
      <c r="C11" s="4">
        <v>137472</v>
      </c>
      <c r="D11" s="120">
        <f t="shared" si="0"/>
        <v>3.5444999999999997E-2</v>
      </c>
      <c r="E11" s="117">
        <f t="shared" si="7"/>
        <v>4872.6950399999996</v>
      </c>
      <c r="F11" s="131">
        <v>7.0889999999999995E-2</v>
      </c>
      <c r="G11" s="109">
        <f t="shared" si="8"/>
        <v>9745.3900799999992</v>
      </c>
      <c r="H11" s="140"/>
      <c r="I11" s="133">
        <f t="shared" si="5"/>
        <v>0</v>
      </c>
      <c r="J11" s="141"/>
      <c r="K11" s="141"/>
      <c r="L11" s="141"/>
      <c r="M11" s="34">
        <f t="shared" si="6"/>
        <v>1</v>
      </c>
    </row>
    <row r="12" spans="2:13" ht="14.4" x14ac:dyDescent="0.3">
      <c r="B12" s="10" t="s">
        <v>20</v>
      </c>
      <c r="C12" s="8"/>
      <c r="D12" s="121"/>
      <c r="E12" s="110"/>
      <c r="F12" s="124"/>
      <c r="G12" s="110"/>
      <c r="H12" s="114"/>
      <c r="I12" s="64"/>
      <c r="J12" s="9"/>
      <c r="K12" s="9"/>
      <c r="L12" s="9"/>
      <c r="M12" s="9"/>
    </row>
    <row r="13" spans="2:13" ht="14.4" x14ac:dyDescent="0.3">
      <c r="B13" s="4" t="s">
        <v>92</v>
      </c>
      <c r="C13" s="4">
        <v>30720</v>
      </c>
      <c r="D13" s="120">
        <f>F13*0.5</f>
        <v>2.5499999999999998E-2</v>
      </c>
      <c r="E13" s="117">
        <f t="shared" si="1"/>
        <v>783.3599999999999</v>
      </c>
      <c r="F13" s="125">
        <v>5.0999999999999997E-2</v>
      </c>
      <c r="G13" s="109">
        <f t="shared" si="2"/>
        <v>1566.7199999999998</v>
      </c>
      <c r="H13" s="140"/>
      <c r="I13" s="133">
        <f t="shared" ref="I13" si="9">H13*C13</f>
        <v>0</v>
      </c>
      <c r="J13" s="141"/>
      <c r="K13" s="141"/>
      <c r="L13" s="141"/>
      <c r="M13" s="34">
        <f t="shared" ref="M13" si="10">(F13-H13)/F13</f>
        <v>1</v>
      </c>
    </row>
    <row r="14" spans="2:13" ht="14.4" x14ac:dyDescent="0.3">
      <c r="B14" s="4" t="s">
        <v>93</v>
      </c>
      <c r="C14" s="3">
        <v>151744</v>
      </c>
      <c r="D14" s="120">
        <f>F14*0.5</f>
        <v>2.8050000000000002E-2</v>
      </c>
      <c r="E14" s="117">
        <f t="shared" si="1"/>
        <v>4256.4192000000003</v>
      </c>
      <c r="F14" s="126">
        <v>5.6100000000000004E-2</v>
      </c>
      <c r="G14" s="109">
        <f t="shared" si="2"/>
        <v>8512.8384000000005</v>
      </c>
      <c r="H14" s="140"/>
      <c r="I14" s="133">
        <f>H14*C14</f>
        <v>0</v>
      </c>
      <c r="J14" s="142"/>
      <c r="K14" s="142"/>
      <c r="L14" s="142"/>
      <c r="M14" s="34">
        <f>(F14-H14)/F14</f>
        <v>1</v>
      </c>
    </row>
    <row r="15" spans="2:13" ht="14.4" x14ac:dyDescent="0.3">
      <c r="B15" s="4" t="s">
        <v>24</v>
      </c>
      <c r="C15" s="4">
        <v>62976</v>
      </c>
      <c r="D15" s="120">
        <f>F15*0.5</f>
        <v>3.4000000000000002E-2</v>
      </c>
      <c r="E15" s="117">
        <f t="shared" si="1"/>
        <v>2141.1840000000002</v>
      </c>
      <c r="F15" s="125">
        <v>6.8000000000000005E-2</v>
      </c>
      <c r="G15" s="109">
        <f t="shared" si="2"/>
        <v>4282.3680000000004</v>
      </c>
      <c r="H15" s="140"/>
      <c r="I15" s="133">
        <f t="shared" ref="I15" si="11">H15*C15</f>
        <v>0</v>
      </c>
      <c r="J15" s="141"/>
      <c r="K15" s="141"/>
      <c r="L15" s="141"/>
      <c r="M15" s="34">
        <f t="shared" ref="M15" si="12">(F15-H15)/F15</f>
        <v>1</v>
      </c>
    </row>
    <row r="16" spans="2:13" ht="14.4" x14ac:dyDescent="0.3">
      <c r="B16" s="10" t="s">
        <v>28</v>
      </c>
      <c r="C16" s="8"/>
      <c r="D16" s="121"/>
      <c r="E16" s="110"/>
      <c r="F16" s="127"/>
      <c r="G16" s="110"/>
      <c r="H16" s="114"/>
      <c r="I16" s="64"/>
      <c r="J16" s="9"/>
      <c r="K16" s="9"/>
      <c r="L16" s="9"/>
      <c r="M16" s="9"/>
    </row>
    <row r="17" spans="2:13" ht="14.4" x14ac:dyDescent="0.3">
      <c r="B17" s="4" t="s">
        <v>94</v>
      </c>
      <c r="C17" s="4">
        <v>1878240</v>
      </c>
      <c r="D17" s="120">
        <f t="shared" ref="D17:D20" si="13">F17*0.5</f>
        <v>1.6149999999999998E-2</v>
      </c>
      <c r="E17" s="117">
        <f t="shared" si="1"/>
        <v>30333.575999999997</v>
      </c>
      <c r="F17" s="129">
        <v>3.2299999999999995E-2</v>
      </c>
      <c r="G17" s="109">
        <f t="shared" si="2"/>
        <v>60667.151999999995</v>
      </c>
      <c r="H17" s="140"/>
      <c r="I17" s="133">
        <f t="shared" ref="I17" si="14">H17*C17</f>
        <v>0</v>
      </c>
      <c r="J17" s="141"/>
      <c r="K17" s="141"/>
      <c r="L17" s="141"/>
      <c r="M17" s="34">
        <f t="shared" ref="M17" si="15">(F17-H17)/F17</f>
        <v>1</v>
      </c>
    </row>
    <row r="18" spans="2:13" ht="14.4" x14ac:dyDescent="0.3">
      <c r="B18" s="4" t="s">
        <v>95</v>
      </c>
      <c r="C18" s="3">
        <v>579840</v>
      </c>
      <c r="D18" s="120">
        <f t="shared" si="13"/>
        <v>1.6149999999999998E-2</v>
      </c>
      <c r="E18" s="117">
        <f t="shared" si="1"/>
        <v>9364.4159999999993</v>
      </c>
      <c r="F18" s="129">
        <v>3.2299999999999995E-2</v>
      </c>
      <c r="G18" s="109">
        <f t="shared" si="2"/>
        <v>18728.831999999999</v>
      </c>
      <c r="H18" s="140"/>
      <c r="I18" s="133">
        <f>H18*C18</f>
        <v>0</v>
      </c>
      <c r="J18" s="142"/>
      <c r="K18" s="142"/>
      <c r="L18" s="142"/>
      <c r="M18" s="34">
        <f>(F18-H18)/F18</f>
        <v>1</v>
      </c>
    </row>
    <row r="19" spans="2:13" ht="14.4" x14ac:dyDescent="0.3">
      <c r="B19" s="5" t="s">
        <v>96</v>
      </c>
      <c r="C19" s="4">
        <v>1806720</v>
      </c>
      <c r="D19" s="120">
        <f t="shared" si="13"/>
        <v>1.6149999999999998E-2</v>
      </c>
      <c r="E19" s="117">
        <f t="shared" si="1"/>
        <v>29178.527999999995</v>
      </c>
      <c r="F19" s="129">
        <v>3.2299999999999995E-2</v>
      </c>
      <c r="G19" s="109">
        <f t="shared" si="2"/>
        <v>58357.05599999999</v>
      </c>
      <c r="H19" s="140"/>
      <c r="I19" s="133">
        <f t="shared" ref="I19" si="16">H19*C19</f>
        <v>0</v>
      </c>
      <c r="J19" s="141"/>
      <c r="K19" s="141"/>
      <c r="L19" s="141"/>
      <c r="M19" s="34">
        <f t="shared" ref="M19" si="17">(F19-H19)/F19</f>
        <v>1</v>
      </c>
    </row>
    <row r="20" spans="2:13" ht="14.4" x14ac:dyDescent="0.3">
      <c r="B20" s="4" t="s">
        <v>27</v>
      </c>
      <c r="C20" s="57">
        <v>520704</v>
      </c>
      <c r="D20" s="120">
        <f t="shared" si="13"/>
        <v>1.9380000000000001E-2</v>
      </c>
      <c r="E20" s="118">
        <f t="shared" si="1"/>
        <v>10091.24352</v>
      </c>
      <c r="F20" s="129">
        <v>3.8760000000000003E-2</v>
      </c>
      <c r="G20" s="111">
        <f t="shared" si="2"/>
        <v>20182.48704</v>
      </c>
      <c r="H20" s="140"/>
      <c r="I20" s="135">
        <f t="shared" ref="I20" si="18">H20*C20</f>
        <v>0</v>
      </c>
      <c r="J20" s="143"/>
      <c r="K20" s="143"/>
      <c r="L20" s="143"/>
      <c r="M20" s="49">
        <f t="shared" ref="M20" si="19">(F20-H20)/F20</f>
        <v>1</v>
      </c>
    </row>
    <row r="21" spans="2:13" ht="14.4" x14ac:dyDescent="0.3">
      <c r="B21" s="60" t="s">
        <v>97</v>
      </c>
      <c r="C21" s="65"/>
      <c r="D21" s="94"/>
      <c r="E21" s="128">
        <f>SUM(E6:E20)</f>
        <v>185963.98939999996</v>
      </c>
      <c r="F21" s="95"/>
      <c r="G21" s="115">
        <f>SUM(G6:G20)</f>
        <v>371927.97879999992</v>
      </c>
      <c r="H21" s="58"/>
      <c r="I21" s="138">
        <f>SUM(I6:I20)</f>
        <v>0</v>
      </c>
      <c r="J21" s="58"/>
      <c r="K21" s="58"/>
      <c r="L21" s="58"/>
      <c r="M21" s="59"/>
    </row>
    <row r="23" spans="2:13" ht="14.4" x14ac:dyDescent="0.3">
      <c r="D23" s="16"/>
      <c r="E23" s="16"/>
      <c r="F23" s="16"/>
      <c r="G23" s="16"/>
    </row>
  </sheetData>
  <sheetProtection algorithmName="SHA-512" hashValue="N1q/pIeVXuBXZM0lesEw4J1mwzqLoNGxl8tHAhdPXgmQrNn9zuxeHADZgI3fEQurzYWr9X6eFbtCMuFGGzTjBg==" saltValue="w2cOsZI3spF/99Mooco8Fg==" spinCount="100000" sheet="1" objects="1" scenarios="1"/>
  <mergeCells count="1">
    <mergeCell ref="B2:M2"/>
  </mergeCells>
  <pageMargins left="0.7" right="0.7" top="0.75" bottom="0.75" header="0.3" footer="0.3"/>
  <pageSetup paperSize="9" orientation="portrait" horizontalDpi="1200" verticalDpi="1200"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A538-FE4E-474B-84F7-F35D3CEF537D}">
  <dimension ref="A1:T41"/>
  <sheetViews>
    <sheetView topLeftCell="A7" workbookViewId="0">
      <selection activeCell="P45" sqref="P45"/>
    </sheetView>
  </sheetViews>
  <sheetFormatPr defaultRowHeight="14.4" x14ac:dyDescent="0.3"/>
  <cols>
    <col min="1" max="1" width="15.5546875" style="149" bestFit="1" customWidth="1"/>
    <col min="2" max="3" width="13.6640625" style="149" customWidth="1"/>
    <col min="4" max="4" width="9.109375" style="149" bestFit="1" customWidth="1"/>
    <col min="5" max="5" width="4.109375" style="149" customWidth="1"/>
    <col min="6" max="16384" width="8.88671875" style="149"/>
  </cols>
  <sheetData>
    <row r="1" spans="1:20" hidden="1" x14ac:dyDescent="0.3">
      <c r="A1" s="166"/>
      <c r="B1" s="166"/>
      <c r="C1" s="166"/>
      <c r="D1" s="166"/>
      <c r="E1" s="166"/>
      <c r="F1" s="166"/>
      <c r="G1" s="166"/>
      <c r="H1" s="166"/>
      <c r="I1" s="166"/>
      <c r="J1" s="166"/>
      <c r="K1" s="166"/>
      <c r="L1" s="166"/>
      <c r="M1" s="166"/>
      <c r="N1" s="166"/>
      <c r="O1" s="166"/>
      <c r="P1" s="166"/>
    </row>
    <row r="2" spans="1:20" hidden="1" x14ac:dyDescent="0.3">
      <c r="A2" s="166"/>
      <c r="B2" s="166"/>
      <c r="C2" s="166"/>
      <c r="D2" s="166"/>
      <c r="E2" s="166"/>
      <c r="F2" s="166"/>
      <c r="G2" s="166"/>
      <c r="H2" s="166"/>
      <c r="I2" s="166"/>
      <c r="J2" s="166"/>
      <c r="K2" s="166"/>
      <c r="L2" s="166"/>
      <c r="M2" s="166"/>
      <c r="N2" s="166"/>
      <c r="O2" s="166"/>
      <c r="P2" s="166"/>
    </row>
    <row r="3" spans="1:20" hidden="1" x14ac:dyDescent="0.3">
      <c r="A3" s="166"/>
      <c r="B3" s="166"/>
      <c r="C3" s="166"/>
      <c r="D3" s="166"/>
      <c r="E3" s="166"/>
      <c r="F3" s="166"/>
      <c r="G3" s="166"/>
      <c r="H3" s="166"/>
      <c r="I3" s="166"/>
      <c r="J3" s="166"/>
      <c r="K3" s="166"/>
      <c r="L3" s="166"/>
      <c r="M3" s="166"/>
      <c r="N3" s="166"/>
      <c r="O3" s="166"/>
      <c r="P3" s="166"/>
    </row>
    <row r="4" spans="1:20" hidden="1" x14ac:dyDescent="0.3">
      <c r="A4" s="166"/>
      <c r="B4" s="166"/>
      <c r="C4" s="166"/>
      <c r="D4" s="166"/>
      <c r="E4" s="166"/>
      <c r="F4" s="166"/>
      <c r="G4" s="166"/>
      <c r="H4" s="166"/>
      <c r="I4" s="166"/>
      <c r="J4" s="166"/>
      <c r="K4" s="166"/>
      <c r="L4" s="166"/>
      <c r="M4" s="166"/>
      <c r="N4" s="166"/>
      <c r="O4" s="166"/>
      <c r="P4" s="166"/>
    </row>
    <row r="5" spans="1:20" hidden="1" x14ac:dyDescent="0.3">
      <c r="A5" s="166"/>
      <c r="B5" s="166"/>
      <c r="C5" s="166"/>
      <c r="D5" s="166"/>
      <c r="E5" s="166"/>
      <c r="F5" s="166"/>
      <c r="G5" s="166"/>
      <c r="H5" s="166"/>
      <c r="I5" s="166"/>
      <c r="J5" s="166"/>
      <c r="K5" s="166"/>
      <c r="L5" s="166"/>
      <c r="M5" s="166"/>
      <c r="N5" s="166"/>
      <c r="O5" s="166"/>
      <c r="P5" s="166"/>
    </row>
    <row r="6" spans="1:20" hidden="1" x14ac:dyDescent="0.3">
      <c r="A6" s="166"/>
      <c r="B6" s="166"/>
      <c r="C6" s="166"/>
      <c r="D6" s="166"/>
      <c r="E6" s="166"/>
      <c r="F6" s="166"/>
      <c r="G6" s="166"/>
      <c r="H6" s="166"/>
      <c r="I6" s="166"/>
      <c r="J6" s="166"/>
      <c r="K6" s="166"/>
      <c r="L6" s="166"/>
      <c r="M6" s="166"/>
      <c r="N6" s="166"/>
      <c r="O6" s="166"/>
      <c r="P6" s="166"/>
    </row>
    <row r="9" spans="1:20" x14ac:dyDescent="0.3">
      <c r="A9" s="163" t="s">
        <v>41</v>
      </c>
      <c r="B9" s="163"/>
      <c r="C9" s="163"/>
      <c r="D9" s="163"/>
      <c r="E9" s="163"/>
      <c r="F9" s="163"/>
      <c r="G9" s="163"/>
      <c r="H9" s="163"/>
      <c r="I9" s="163"/>
      <c r="J9" s="163"/>
      <c r="K9" s="163"/>
      <c r="L9" s="163"/>
      <c r="M9" s="163"/>
      <c r="N9" s="163"/>
      <c r="O9" s="163"/>
      <c r="P9" s="163"/>
      <c r="Q9" s="150"/>
      <c r="R9" s="150"/>
      <c r="S9" s="150"/>
      <c r="T9" s="150"/>
    </row>
    <row r="11" spans="1:20" x14ac:dyDescent="0.3">
      <c r="A11" s="151" t="s">
        <v>42</v>
      </c>
      <c r="B11" s="167" t="s">
        <v>43</v>
      </c>
      <c r="C11" s="167"/>
      <c r="D11" s="167"/>
    </row>
    <row r="12" spans="1:20" x14ac:dyDescent="0.3">
      <c r="A12" s="150"/>
      <c r="B12" s="168"/>
      <c r="C12" s="168"/>
      <c r="D12" s="168"/>
    </row>
    <row r="14" spans="1:20" x14ac:dyDescent="0.3">
      <c r="A14" s="162" t="s">
        <v>44</v>
      </c>
      <c r="B14" s="162"/>
      <c r="C14" s="162"/>
      <c r="D14" s="162"/>
      <c r="I14" s="149" t="s">
        <v>45</v>
      </c>
      <c r="J14" s="149" t="s">
        <v>46</v>
      </c>
    </row>
    <row r="15" spans="1:20" x14ac:dyDescent="0.3">
      <c r="A15" s="149" t="s">
        <v>47</v>
      </c>
      <c r="B15" s="152">
        <f>'Perceel 3'!E21</f>
        <v>185963.98939999996</v>
      </c>
      <c r="C15" s="153" t="s">
        <v>48</v>
      </c>
      <c r="D15" s="149" t="s">
        <v>49</v>
      </c>
      <c r="I15" s="149">
        <v>0</v>
      </c>
      <c r="J15" s="149">
        <f>PrKn</f>
        <v>185963.98939999996</v>
      </c>
      <c r="K15" s="149">
        <f>PrMax</f>
        <v>371927.97879999992</v>
      </c>
      <c r="M15" s="149">
        <f>PrIn</f>
        <v>0</v>
      </c>
    </row>
    <row r="16" spans="1:20" x14ac:dyDescent="0.3">
      <c r="A16" s="149" t="s">
        <v>50</v>
      </c>
      <c r="B16" s="154">
        <v>450</v>
      </c>
      <c r="C16" s="153" t="s">
        <v>51</v>
      </c>
      <c r="D16" s="149" t="s">
        <v>52</v>
      </c>
      <c r="I16" s="149">
        <f>MaxPnt</f>
        <v>450</v>
      </c>
      <c r="J16" s="149">
        <f>PuKn</f>
        <v>450</v>
      </c>
      <c r="K16" s="149">
        <v>0</v>
      </c>
      <c r="M16" s="155">
        <f>IF(PrIn&lt;=PrMax,A31,0)</f>
        <v>450</v>
      </c>
    </row>
    <row r="17" spans="1:14" x14ac:dyDescent="0.3">
      <c r="A17" s="149" t="s">
        <v>53</v>
      </c>
      <c r="B17" s="152">
        <f>'Perceel 3'!G21</f>
        <v>371927.97879999992</v>
      </c>
      <c r="C17" s="153" t="s">
        <v>48</v>
      </c>
      <c r="D17" s="149" t="s">
        <v>54</v>
      </c>
    </row>
    <row r="18" spans="1:14" x14ac:dyDescent="0.3">
      <c r="A18" s="149" t="s">
        <v>55</v>
      </c>
      <c r="B18" s="154">
        <v>450</v>
      </c>
      <c r="C18" s="153" t="s">
        <v>51</v>
      </c>
      <c r="L18" s="149">
        <v>0</v>
      </c>
      <c r="M18" s="149">
        <f>PrKn</f>
        <v>185963.98939999996</v>
      </c>
      <c r="N18" s="149">
        <f>PrKn</f>
        <v>185963.98939999996</v>
      </c>
    </row>
    <row r="19" spans="1:14" x14ac:dyDescent="0.3">
      <c r="L19" s="149">
        <f>PuKn</f>
        <v>450</v>
      </c>
      <c r="M19" s="149">
        <f>PuKn</f>
        <v>450</v>
      </c>
      <c r="N19" s="149">
        <v>0</v>
      </c>
    </row>
    <row r="20" spans="1:14" x14ac:dyDescent="0.3">
      <c r="A20" s="162" t="s">
        <v>56</v>
      </c>
      <c r="B20" s="162"/>
      <c r="C20" s="162"/>
      <c r="D20" s="162"/>
    </row>
    <row r="21" spans="1:14" x14ac:dyDescent="0.3">
      <c r="A21" s="149" t="s">
        <v>57</v>
      </c>
      <c r="B21" s="159">
        <f>'Perceel 3'!I21</f>
        <v>0</v>
      </c>
      <c r="C21" s="153" t="s">
        <v>48</v>
      </c>
    </row>
    <row r="23" spans="1:14" x14ac:dyDescent="0.3">
      <c r="A23" s="162" t="s">
        <v>58</v>
      </c>
      <c r="B23" s="162"/>
      <c r="C23" s="162"/>
      <c r="D23" s="162"/>
    </row>
    <row r="24" spans="1:14" x14ac:dyDescent="0.3">
      <c r="A24" s="149" t="s">
        <v>59</v>
      </c>
    </row>
    <row r="26" spans="1:14" x14ac:dyDescent="0.3">
      <c r="B26" s="156" t="s">
        <v>60</v>
      </c>
      <c r="C26" s="156" t="s">
        <v>61</v>
      </c>
    </row>
    <row r="27" spans="1:14" x14ac:dyDescent="0.3">
      <c r="A27" s="149" t="s">
        <v>62</v>
      </c>
      <c r="B27" s="157">
        <f>(PuKn-MaxPnt)/PrKn</f>
        <v>0</v>
      </c>
      <c r="C27" s="157">
        <f>MaxPnt</f>
        <v>450</v>
      </c>
    </row>
    <row r="28" spans="1:14" x14ac:dyDescent="0.3">
      <c r="A28" s="149" t="s">
        <v>63</v>
      </c>
      <c r="B28" s="157">
        <f>(0-PuKn)/(PrMax-PrKn)</f>
        <v>-2.4198233295160752E-3</v>
      </c>
      <c r="C28" s="157">
        <f>PrMax*PuKn/(PrMax-PrKn)</f>
        <v>900.00000000000011</v>
      </c>
    </row>
    <row r="30" spans="1:14" x14ac:dyDescent="0.3">
      <c r="A30" s="163" t="s">
        <v>64</v>
      </c>
      <c r="B30" s="163"/>
      <c r="C30" s="163"/>
      <c r="D30" s="163"/>
    </row>
    <row r="31" spans="1:14" x14ac:dyDescent="0.3">
      <c r="A31" s="164">
        <f>IF(PrIn&lt;=PrKn,ROUND((PuKn-MaxPnt)/PrKn*PrIn+MaxPnt,3),IF(PrIn&gt;=PrMax,"0",ROUND(((0-PuKn)/(PrMax-PrKn))*PrIn+PrMax*PuKn/(PrMax-PrKn),3)))</f>
        <v>450</v>
      </c>
      <c r="B31" s="164"/>
      <c r="C31" s="164"/>
      <c r="D31" s="164"/>
    </row>
    <row r="32" spans="1:14" ht="15" customHeight="1" x14ac:dyDescent="0.3">
      <c r="A32" s="164"/>
      <c r="B32" s="164"/>
      <c r="C32" s="164"/>
      <c r="D32" s="164"/>
    </row>
    <row r="33" spans="1:4" ht="15" customHeight="1" x14ac:dyDescent="0.3">
      <c r="A33" s="165" t="s">
        <v>51</v>
      </c>
      <c r="B33" s="165"/>
      <c r="C33" s="165"/>
      <c r="D33" s="165"/>
    </row>
    <row r="34" spans="1:4" ht="15" customHeight="1" x14ac:dyDescent="0.3">
      <c r="A34" s="165"/>
      <c r="B34" s="165"/>
      <c r="C34" s="165"/>
      <c r="D34" s="165"/>
    </row>
    <row r="36" spans="1:4" x14ac:dyDescent="0.3">
      <c r="A36" s="149" t="s">
        <v>65</v>
      </c>
    </row>
    <row r="37" spans="1:4" x14ac:dyDescent="0.3">
      <c r="A37" s="149" t="s">
        <v>66</v>
      </c>
    </row>
    <row r="39" spans="1:4" x14ac:dyDescent="0.3">
      <c r="A39" s="149" t="s">
        <v>67</v>
      </c>
    </row>
    <row r="40" spans="1:4" x14ac:dyDescent="0.3">
      <c r="A40" s="149" t="s">
        <v>60</v>
      </c>
      <c r="B40" s="149" t="s">
        <v>68</v>
      </c>
    </row>
    <row r="41" spans="1:4" x14ac:dyDescent="0.3">
      <c r="A41" s="149" t="s">
        <v>61</v>
      </c>
      <c r="B41" s="149" t="s">
        <v>69</v>
      </c>
    </row>
  </sheetData>
  <sheetProtection algorithmName="SHA-512" hashValue="PxxzqagwCrHnUJQn3vo7YEyABa5XK4oSszTmhofvHNbuAUn7dowbK11QB449JgYzAxzGDmqfKyXIfYuWEnI1ow==" saltValue="mYOgceZafLTMjAZVOX1ZaA==" spinCount="100000" sheet="1" objects="1" scenarios="1"/>
  <mergeCells count="10">
    <mergeCell ref="A23:D23"/>
    <mergeCell ref="A30:D30"/>
    <mergeCell ref="A31:D32"/>
    <mergeCell ref="A33:D34"/>
    <mergeCell ref="A1:P6"/>
    <mergeCell ref="A9:P9"/>
    <mergeCell ref="B11:D11"/>
    <mergeCell ref="B12:D12"/>
    <mergeCell ref="A14:D14"/>
    <mergeCell ref="A20:D20"/>
  </mergeCells>
  <conditionalFormatting sqref="A33:D34">
    <cfRule type="containsText" dxfId="0" priority="1" operator="containsText" text="punten">
      <formula>NOT(ISERROR(SEARCH("punten",A33)))</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604ED3BC2BAC4BBFDABA82D2775C30" ma:contentTypeVersion="15" ma:contentTypeDescription="Een nieuw document maken." ma:contentTypeScope="" ma:versionID="4140d4e6a0a79b2c07d257d513e50fd6">
  <xsd:schema xmlns:xsd="http://www.w3.org/2001/XMLSchema" xmlns:xs="http://www.w3.org/2001/XMLSchema" xmlns:p="http://schemas.microsoft.com/office/2006/metadata/properties" xmlns:ns2="37cb560a-9ddb-4513-9c91-bd76a07956e1" xmlns:ns3="e8320aa8-0fc6-49a2-bbe5-c9c128a319d8" targetNamespace="http://schemas.microsoft.com/office/2006/metadata/properties" ma:root="true" ma:fieldsID="6fd1c4a691ffb313ca6df7d8ca56ccc4" ns2:_="" ns3:_="">
    <xsd:import namespace="37cb560a-9ddb-4513-9c91-bd76a07956e1"/>
    <xsd:import namespace="e8320aa8-0fc6-49a2-bbe5-c9c128a319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cb560a-9ddb-4513-9c91-bd76a07956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320aa8-0fc6-49a2-bbe5-c9c128a319d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1019db9a-9b21-4d87-942f-369e5ae32bb1}" ma:internalName="TaxCatchAll" ma:showField="CatchAllData" ma:web="e8320aa8-0fc6-49a2-bbe5-c9c128a319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cb560a-9ddb-4513-9c91-bd76a07956e1">
      <Terms xmlns="http://schemas.microsoft.com/office/infopath/2007/PartnerControls"/>
    </lcf76f155ced4ddcb4097134ff3c332f>
    <TaxCatchAll xmlns="e8320aa8-0fc6-49a2-bbe5-c9c128a319d8" xsi:nil="true"/>
  </documentManagement>
</p:properties>
</file>

<file path=customXml/itemProps1.xml><?xml version="1.0" encoding="utf-8"?>
<ds:datastoreItem xmlns:ds="http://schemas.openxmlformats.org/officeDocument/2006/customXml" ds:itemID="{6DA95E7E-1623-4E71-A47A-696E65631292}">
  <ds:schemaRefs>
    <ds:schemaRef ds:uri="http://schemas.microsoft.com/sharepoint/v3/contenttype/forms"/>
  </ds:schemaRefs>
</ds:datastoreItem>
</file>

<file path=customXml/itemProps2.xml><?xml version="1.0" encoding="utf-8"?>
<ds:datastoreItem xmlns:ds="http://schemas.openxmlformats.org/officeDocument/2006/customXml" ds:itemID="{98615AD0-B2A3-472C-9F53-9A82219979E2}"/>
</file>

<file path=customXml/itemProps3.xml><?xml version="1.0" encoding="utf-8"?>
<ds:datastoreItem xmlns:ds="http://schemas.openxmlformats.org/officeDocument/2006/customXml" ds:itemID="{C9D73709-A718-4439-8D7A-325FA8A3D74C}">
  <ds:schemaRefs>
    <ds:schemaRef ds:uri="http://schemas.openxmlformats.org/package/2006/metadata/core-properties"/>
    <ds:schemaRef ds:uri="e8320aa8-0fc6-49a2-bbe5-c9c128a319d8"/>
    <ds:schemaRef ds:uri="http://schemas.microsoft.com/office/2006/documentManagement/types"/>
    <ds:schemaRef ds:uri="http://schemas.microsoft.com/office/infopath/2007/PartnerControls"/>
    <ds:schemaRef ds:uri="http://schemas.microsoft.com/office/2006/metadata/properties"/>
    <ds:schemaRef ds:uri="http://purl.org/dc/terms/"/>
    <ds:schemaRef ds:uri="http://purl.org/dc/dcmitype/"/>
    <ds:schemaRef ds:uri="37cb560a-9ddb-4513-9c91-bd76a07956e1"/>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15</vt:i4>
      </vt:variant>
    </vt:vector>
  </HeadingPairs>
  <TitlesOfParts>
    <vt:vector size="22" baseType="lpstr">
      <vt:lpstr>Toelichting</vt:lpstr>
      <vt:lpstr>Perceel 1</vt:lpstr>
      <vt:lpstr>Rekenblad Perceel 1</vt:lpstr>
      <vt:lpstr>Perceel 2</vt:lpstr>
      <vt:lpstr>Rekenblad Perceel 2</vt:lpstr>
      <vt:lpstr>Perceel 3</vt:lpstr>
      <vt:lpstr>Rekenblad Perceel 3</vt:lpstr>
      <vt:lpstr>'Rekenblad Perceel 1'!MaxPnt</vt:lpstr>
      <vt:lpstr>'Rekenblad Perceel 2'!MaxPnt</vt:lpstr>
      <vt:lpstr>'Rekenblad Perceel 3'!MaxPnt</vt:lpstr>
      <vt:lpstr>'Rekenblad Perceel 1'!PrIn</vt:lpstr>
      <vt:lpstr>'Rekenblad Perceel 2'!PrIn</vt:lpstr>
      <vt:lpstr>'Rekenblad Perceel 3'!PrIn</vt:lpstr>
      <vt:lpstr>'Rekenblad Perceel 1'!PrKn</vt:lpstr>
      <vt:lpstr>'Rekenblad Perceel 2'!PrKn</vt:lpstr>
      <vt:lpstr>'Rekenblad Perceel 3'!PrKn</vt:lpstr>
      <vt:lpstr>'Rekenblad Perceel 1'!PrMax</vt:lpstr>
      <vt:lpstr>'Rekenblad Perceel 2'!PrMax</vt:lpstr>
      <vt:lpstr>'Rekenblad Perceel 3'!PrMax</vt:lpstr>
      <vt:lpstr>'Rekenblad Perceel 1'!PuKn</vt:lpstr>
      <vt:lpstr>'Rekenblad Perceel 2'!PuKn</vt:lpstr>
      <vt:lpstr>'Rekenblad Perceel 3'!PuKn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Bakker, R. (Ryan)</dc:creator>
  <cp:keywords/>
  <dc:description/>
  <cp:lastModifiedBy>Bauw, Diederik (FB-INKOOP - LUMC)</cp:lastModifiedBy>
  <cp:revision/>
  <dcterms:created xsi:type="dcterms:W3CDTF">2025-10-27T09:27:04Z</dcterms:created>
  <dcterms:modified xsi:type="dcterms:W3CDTF">2026-01-12T09:51:34Z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0x010100F7604ED3BC2BAC4BBFDABA82D2775C30</vt:lpwstr>
  </property>
  <property fmtid="{D5CDD505-2E9C-101B-9397-08002B2CF9AE}" pid="3" name="MediaServiceImageTags">
    <vt:lpwstr/>
  </property>
</Properties>
</file>