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delkoopdieren.sharepoint.com/sites/MiddelkoopAdviesdata/Gedeelde documenten/Gezamenlijk/Middelkoop Advies/Projecten/Gemeente Goirle/2025_Onderhoudsbestek/Aanbesteding/NvI/"/>
    </mc:Choice>
  </mc:AlternateContent>
  <xr:revisionPtr revIDLastSave="1" documentId="8_{2465DE78-0137-4C8B-B7FB-7C0D0356D854}" xr6:coauthVersionLast="47" xr6:coauthVersionMax="47" xr10:uidLastSave="{3AD68B98-6662-4735-89B1-499FB9B56625}"/>
  <bookViews>
    <workbookView xWindow="38290" yWindow="-110" windowWidth="38620" windowHeight="21220" xr2:uid="{6B6E4051-1441-41EF-9A5C-DCDB5F08DE65}"/>
  </bookViews>
  <sheets>
    <sheet name="Bestekshoeveelheden" sheetId="1" r:id="rId1"/>
    <sheet name="Brakkenstein" sheetId="3" state="hidden" r:id="rId2"/>
    <sheet name="D'almarasweg" sheetId="4" state="hidden" r:id="rId3"/>
    <sheet name="De Biezen" sheetId="5" state="hidden" r:id="rId4"/>
    <sheet name="De Kluis" sheetId="6" state="hidden" r:id="rId5"/>
    <sheet name="De Kwakkenberg" sheetId="7" state="hidden" r:id="rId6"/>
    <sheet name="Energieweg schoonhorst" sheetId="8" state="hidden" r:id="rId7"/>
    <sheet name="Fagelstraat" sheetId="9" state="hidden" r:id="rId8"/>
    <sheet name="Lindenholt" sheetId="10" state="hidden" r:id="rId9"/>
    <sheet name="Marienbosch" sheetId="11" state="hidden" r:id="rId10"/>
    <sheet name="Nieuw Balveren" sheetId="12" state="hidden" r:id="rId11"/>
    <sheet name="Oscar Carre" sheetId="13" state="hidden" r:id="rId12"/>
    <sheet name="Staddijk Noord" sheetId="14" state="hidden" r:id="rId13"/>
    <sheet name="Staddijk Zuid" sheetId="15" state="hidden" r:id="rId14"/>
    <sheet name="Vossenpels" sheetId="16" state="hidden" r:id="rId15"/>
    <sheet name="Vossendijk Winkelsteeg" sheetId="17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66" i="1" l="1"/>
  <c r="O166" i="1"/>
  <c r="F166" i="1" s="1"/>
  <c r="N166" i="1"/>
  <c r="O165" i="1"/>
  <c r="N165" i="1"/>
  <c r="F165" i="1" s="1"/>
  <c r="D165" i="1" s="1"/>
  <c r="R151" i="1"/>
  <c r="J151" i="1"/>
  <c r="I151" i="1"/>
  <c r="G151" i="1"/>
  <c r="F151" i="1" s="1"/>
  <c r="D151" i="1" s="1"/>
  <c r="Q156" i="1"/>
  <c r="P156" i="1"/>
  <c r="F156" i="1" s="1"/>
  <c r="D156" i="1" s="1"/>
  <c r="R148" i="1"/>
  <c r="R146" i="1"/>
  <c r="J148" i="1"/>
  <c r="I148" i="1"/>
  <c r="G148" i="1"/>
  <c r="J146" i="1"/>
  <c r="I146" i="1"/>
  <c r="G146" i="1"/>
  <c r="AR210" i="1"/>
  <c r="AE210" i="1"/>
  <c r="AD209" i="1"/>
  <c r="F209" i="1" s="1"/>
  <c r="D209" i="1" s="1"/>
  <c r="AR208" i="1"/>
  <c r="AE208" i="1"/>
  <c r="AD207" i="1"/>
  <c r="F207" i="1" s="1"/>
  <c r="D207" i="1" s="1"/>
  <c r="F239" i="1"/>
  <c r="F240" i="1"/>
  <c r="F241" i="1"/>
  <c r="F242" i="1"/>
  <c r="F243" i="1"/>
  <c r="F244" i="1"/>
  <c r="F245" i="1"/>
  <c r="F246" i="1"/>
  <c r="F247" i="1"/>
  <c r="F248" i="1"/>
  <c r="F249" i="1"/>
  <c r="F234" i="1"/>
  <c r="F233" i="1"/>
  <c r="F230" i="1"/>
  <c r="F229" i="1"/>
  <c r="F226" i="1"/>
  <c r="F225" i="1"/>
  <c r="F224" i="1"/>
  <c r="F223" i="1"/>
  <c r="F220" i="1"/>
  <c r="F219" i="1"/>
  <c r="F218" i="1"/>
  <c r="AC204" i="1"/>
  <c r="F204" i="1" s="1"/>
  <c r="AC203" i="1"/>
  <c r="F203" i="1" s="1"/>
  <c r="AS202" i="1"/>
  <c r="AF202" i="1"/>
  <c r="AS200" i="1"/>
  <c r="AF200" i="1"/>
  <c r="AC201" i="1"/>
  <c r="F201" i="1" s="1"/>
  <c r="D201" i="1" s="1"/>
  <c r="AL193" i="1"/>
  <c r="AK194" i="1"/>
  <c r="AJ194" i="1"/>
  <c r="AI194" i="1"/>
  <c r="AH194" i="1"/>
  <c r="AU194" i="1"/>
  <c r="AV194" i="1"/>
  <c r="AW193" i="1"/>
  <c r="F195" i="1"/>
  <c r="AW192" i="1"/>
  <c r="AX190" i="1"/>
  <c r="F190" i="1" s="1"/>
  <c r="D190" i="1" s="1"/>
  <c r="AW191" i="1"/>
  <c r="AV191" i="1"/>
  <c r="AU191" i="1"/>
  <c r="AV188" i="1"/>
  <c r="AL192" i="1"/>
  <c r="AK191" i="1"/>
  <c r="AH191" i="1"/>
  <c r="AI191" i="1"/>
  <c r="AJ191" i="1"/>
  <c r="AJ189" i="1"/>
  <c r="F189" i="1" s="1"/>
  <c r="D189" i="1" s="1"/>
  <c r="AI188" i="1"/>
  <c r="X184" i="1"/>
  <c r="F184" i="1" s="1"/>
  <c r="X185" i="1"/>
  <c r="F185" i="1" s="1"/>
  <c r="D185" i="1" s="1"/>
  <c r="X183" i="1"/>
  <c r="F183" i="1" s="1"/>
  <c r="D183" i="1" s="1"/>
  <c r="X182" i="1"/>
  <c r="F182" i="1" s="1"/>
  <c r="D182" i="1" s="1"/>
  <c r="X181" i="1"/>
  <c r="F181" i="1" s="1"/>
  <c r="D181" i="1" s="1"/>
  <c r="X180" i="1"/>
  <c r="F180" i="1" s="1"/>
  <c r="D180" i="1" s="1"/>
  <c r="W177" i="1"/>
  <c r="F177" i="1" s="1"/>
  <c r="D177" i="1" s="1"/>
  <c r="F172" i="1"/>
  <c r="F171" i="1"/>
  <c r="F170" i="1"/>
  <c r="F169" i="1"/>
  <c r="O163" i="1"/>
  <c r="N163" i="1"/>
  <c r="O164" i="1"/>
  <c r="N164" i="1"/>
  <c r="O162" i="1"/>
  <c r="N162" i="1"/>
  <c r="Q158" i="1"/>
  <c r="P158" i="1"/>
  <c r="Q159" i="1"/>
  <c r="Q157" i="1"/>
  <c r="Q155" i="1"/>
  <c r="Q154" i="1"/>
  <c r="P159" i="1"/>
  <c r="P157" i="1"/>
  <c r="P155" i="1"/>
  <c r="P154" i="1"/>
  <c r="R150" i="1"/>
  <c r="J150" i="1"/>
  <c r="I150" i="1"/>
  <c r="G150" i="1"/>
  <c r="R149" i="1"/>
  <c r="J149" i="1"/>
  <c r="I149" i="1"/>
  <c r="G149" i="1"/>
  <c r="R147" i="1"/>
  <c r="J147" i="1"/>
  <c r="I147" i="1"/>
  <c r="G147" i="1"/>
  <c r="R145" i="1"/>
  <c r="J145" i="1"/>
  <c r="I145" i="1"/>
  <c r="G145" i="1"/>
  <c r="R144" i="1"/>
  <c r="J144" i="1"/>
  <c r="I144" i="1"/>
  <c r="G144" i="1"/>
  <c r="BH137" i="1"/>
  <c r="BG137" i="1"/>
  <c r="BF137" i="1"/>
  <c r="BE137" i="1"/>
  <c r="BD137" i="1"/>
  <c r="BC137" i="1"/>
  <c r="BB137" i="1"/>
  <c r="BA137" i="1"/>
  <c r="AZ137" i="1"/>
  <c r="AY137" i="1"/>
  <c r="BH136" i="1"/>
  <c r="BG136" i="1"/>
  <c r="BF136" i="1"/>
  <c r="BE136" i="1"/>
  <c r="BD136" i="1"/>
  <c r="BC136" i="1"/>
  <c r="BB136" i="1"/>
  <c r="BA136" i="1"/>
  <c r="AZ136" i="1"/>
  <c r="AY136" i="1"/>
  <c r="F132" i="1"/>
  <c r="BH139" i="1"/>
  <c r="BG139" i="1"/>
  <c r="BF139" i="1"/>
  <c r="BE139" i="1"/>
  <c r="BD139" i="1"/>
  <c r="BC139" i="1"/>
  <c r="BB139" i="1"/>
  <c r="BA139" i="1"/>
  <c r="AZ139" i="1"/>
  <c r="AY139" i="1"/>
  <c r="BH138" i="1"/>
  <c r="BG138" i="1"/>
  <c r="BF138" i="1"/>
  <c r="BE138" i="1"/>
  <c r="BD138" i="1"/>
  <c r="BC138" i="1"/>
  <c r="BB138" i="1"/>
  <c r="BA138" i="1"/>
  <c r="AZ138" i="1"/>
  <c r="AY138" i="1"/>
  <c r="BH135" i="1"/>
  <c r="BG135" i="1"/>
  <c r="BF135" i="1"/>
  <c r="BE135" i="1"/>
  <c r="BD135" i="1"/>
  <c r="BC135" i="1"/>
  <c r="BB135" i="1"/>
  <c r="BA135" i="1"/>
  <c r="AZ135" i="1"/>
  <c r="AY135" i="1"/>
  <c r="BH131" i="1"/>
  <c r="BG131" i="1"/>
  <c r="BF131" i="1"/>
  <c r="BE131" i="1"/>
  <c r="BD131" i="1"/>
  <c r="BC131" i="1"/>
  <c r="BB131" i="1"/>
  <c r="BA131" i="1"/>
  <c r="AZ131" i="1"/>
  <c r="AY131" i="1"/>
  <c r="F125" i="1"/>
  <c r="AP126" i="1"/>
  <c r="AP125" i="1"/>
  <c r="AO126" i="1"/>
  <c r="AO125" i="1"/>
  <c r="AN126" i="1"/>
  <c r="AN125" i="1"/>
  <c r="AM126" i="1"/>
  <c r="AM125" i="1"/>
  <c r="AM110" i="1"/>
  <c r="AN110" i="1"/>
  <c r="AO110" i="1"/>
  <c r="AP110" i="1"/>
  <c r="U110" i="1"/>
  <c r="T110" i="1"/>
  <c r="S110" i="1"/>
  <c r="M110" i="1"/>
  <c r="L110" i="1"/>
  <c r="K110" i="1"/>
  <c r="H110" i="1"/>
  <c r="AP104" i="1"/>
  <c r="AO104" i="1"/>
  <c r="AN104" i="1"/>
  <c r="AM104" i="1"/>
  <c r="U104" i="1"/>
  <c r="T104" i="1"/>
  <c r="S104" i="1"/>
  <c r="M104" i="1"/>
  <c r="L104" i="1"/>
  <c r="K104" i="1"/>
  <c r="H104" i="1"/>
  <c r="AP103" i="1"/>
  <c r="AO103" i="1"/>
  <c r="AN103" i="1"/>
  <c r="AM103" i="1"/>
  <c r="U103" i="1"/>
  <c r="T103" i="1"/>
  <c r="S103" i="1"/>
  <c r="M103" i="1"/>
  <c r="L103" i="1"/>
  <c r="K103" i="1"/>
  <c r="H103" i="1"/>
  <c r="AP89" i="1"/>
  <c r="AO89" i="1"/>
  <c r="AN89" i="1"/>
  <c r="AM89" i="1"/>
  <c r="U89" i="1"/>
  <c r="T89" i="1"/>
  <c r="S89" i="1"/>
  <c r="M89" i="1"/>
  <c r="L89" i="1"/>
  <c r="K89" i="1"/>
  <c r="H89" i="1"/>
  <c r="U84" i="1"/>
  <c r="T84" i="1"/>
  <c r="S84" i="1"/>
  <c r="M84" i="1"/>
  <c r="L84" i="1"/>
  <c r="K84" i="1"/>
  <c r="H84" i="1"/>
  <c r="AM84" i="1"/>
  <c r="AN84" i="1"/>
  <c r="AO84" i="1"/>
  <c r="AP84" i="1"/>
  <c r="AP98" i="1"/>
  <c r="AP97" i="1"/>
  <c r="AP94" i="1"/>
  <c r="AP93" i="1"/>
  <c r="AP92" i="1"/>
  <c r="AP91" i="1"/>
  <c r="AP90" i="1"/>
  <c r="AP86" i="1"/>
  <c r="AP85" i="1"/>
  <c r="AP83" i="1"/>
  <c r="AO98" i="1"/>
  <c r="AO97" i="1"/>
  <c r="AO94" i="1"/>
  <c r="AO93" i="1"/>
  <c r="AO92" i="1"/>
  <c r="AO91" i="1"/>
  <c r="AO90" i="1"/>
  <c r="AO86" i="1"/>
  <c r="AO85" i="1"/>
  <c r="AO83" i="1"/>
  <c r="AN98" i="1"/>
  <c r="AN97" i="1"/>
  <c r="AN94" i="1"/>
  <c r="AN93" i="1"/>
  <c r="AN92" i="1"/>
  <c r="AN91" i="1"/>
  <c r="AN90" i="1"/>
  <c r="AN86" i="1"/>
  <c r="AN85" i="1"/>
  <c r="AN83" i="1"/>
  <c r="AM98" i="1"/>
  <c r="AM97" i="1"/>
  <c r="AM94" i="1"/>
  <c r="AM93" i="1"/>
  <c r="AM92" i="1"/>
  <c r="AM91" i="1"/>
  <c r="AM90" i="1"/>
  <c r="AM86" i="1"/>
  <c r="AM85" i="1"/>
  <c r="AM83" i="1"/>
  <c r="U98" i="1"/>
  <c r="U97" i="1"/>
  <c r="U94" i="1"/>
  <c r="U93" i="1"/>
  <c r="U92" i="1"/>
  <c r="U91" i="1"/>
  <c r="U90" i="1"/>
  <c r="U86" i="1"/>
  <c r="U85" i="1"/>
  <c r="U83" i="1"/>
  <c r="T98" i="1"/>
  <c r="T97" i="1"/>
  <c r="T94" i="1"/>
  <c r="T93" i="1"/>
  <c r="T92" i="1"/>
  <c r="T91" i="1"/>
  <c r="T90" i="1"/>
  <c r="T86" i="1"/>
  <c r="T85" i="1"/>
  <c r="T83" i="1"/>
  <c r="S98" i="1"/>
  <c r="S97" i="1"/>
  <c r="S94" i="1"/>
  <c r="S93" i="1"/>
  <c r="S92" i="1"/>
  <c r="S91" i="1"/>
  <c r="S90" i="1"/>
  <c r="S86" i="1"/>
  <c r="S85" i="1"/>
  <c r="S83" i="1"/>
  <c r="M98" i="1"/>
  <c r="M97" i="1"/>
  <c r="M94" i="1"/>
  <c r="M93" i="1"/>
  <c r="M92" i="1"/>
  <c r="M91" i="1"/>
  <c r="M90" i="1"/>
  <c r="M86" i="1"/>
  <c r="M85" i="1"/>
  <c r="M83" i="1"/>
  <c r="L98" i="1"/>
  <c r="L97" i="1"/>
  <c r="L94" i="1"/>
  <c r="L93" i="1"/>
  <c r="L92" i="1"/>
  <c r="L91" i="1"/>
  <c r="L90" i="1"/>
  <c r="L86" i="1"/>
  <c r="L85" i="1"/>
  <c r="L83" i="1"/>
  <c r="K98" i="1"/>
  <c r="K97" i="1"/>
  <c r="K94" i="1"/>
  <c r="K93" i="1"/>
  <c r="K92" i="1"/>
  <c r="K91" i="1"/>
  <c r="K90" i="1"/>
  <c r="K86" i="1"/>
  <c r="K85" i="1"/>
  <c r="K83" i="1"/>
  <c r="H98" i="1"/>
  <c r="H97" i="1"/>
  <c r="H94" i="1"/>
  <c r="H93" i="1"/>
  <c r="H92" i="1"/>
  <c r="H91" i="1"/>
  <c r="H90" i="1"/>
  <c r="H86" i="1"/>
  <c r="H85" i="1"/>
  <c r="H83" i="1"/>
  <c r="F80" i="1"/>
  <c r="F75" i="1"/>
  <c r="F74" i="1"/>
  <c r="F57" i="1"/>
  <c r="F56" i="1"/>
  <c r="F55" i="1"/>
  <c r="F54" i="1"/>
  <c r="F53" i="1"/>
  <c r="AP52" i="1"/>
  <c r="AP51" i="1"/>
  <c r="AO52" i="1"/>
  <c r="AO51" i="1"/>
  <c r="AN52" i="1"/>
  <c r="AN51" i="1"/>
  <c r="AM52" i="1"/>
  <c r="AM51" i="1"/>
  <c r="U52" i="1"/>
  <c r="U51" i="1"/>
  <c r="T52" i="1"/>
  <c r="T51" i="1"/>
  <c r="S52" i="1"/>
  <c r="S51" i="1"/>
  <c r="M52" i="1"/>
  <c r="M51" i="1"/>
  <c r="L52" i="1"/>
  <c r="L51" i="1"/>
  <c r="K52" i="1"/>
  <c r="K51" i="1"/>
  <c r="H52" i="1"/>
  <c r="H51" i="1"/>
  <c r="AP48" i="1"/>
  <c r="AP47" i="1"/>
  <c r="AP46" i="1"/>
  <c r="AO48" i="1"/>
  <c r="AO47" i="1"/>
  <c r="AO46" i="1"/>
  <c r="AN48" i="1"/>
  <c r="AN47" i="1"/>
  <c r="AN46" i="1"/>
  <c r="AM48" i="1"/>
  <c r="AM47" i="1"/>
  <c r="AM46" i="1"/>
  <c r="U48" i="1"/>
  <c r="U47" i="1"/>
  <c r="U46" i="1"/>
  <c r="T48" i="1"/>
  <c r="T47" i="1"/>
  <c r="T46" i="1"/>
  <c r="S48" i="1"/>
  <c r="S47" i="1"/>
  <c r="S46" i="1"/>
  <c r="M48" i="1"/>
  <c r="M47" i="1"/>
  <c r="M46" i="1"/>
  <c r="L48" i="1"/>
  <c r="L47" i="1"/>
  <c r="L46" i="1"/>
  <c r="K48" i="1"/>
  <c r="K47" i="1"/>
  <c r="K46" i="1"/>
  <c r="H48" i="1"/>
  <c r="H47" i="1"/>
  <c r="H46" i="1"/>
  <c r="AT31" i="1"/>
  <c r="AG31" i="1"/>
  <c r="AQ35" i="1"/>
  <c r="AQ32" i="1"/>
  <c r="AK32" i="1"/>
  <c r="AK30" i="1"/>
  <c r="F30" i="1" s="1"/>
  <c r="D30" i="1" s="1"/>
  <c r="F39" i="1"/>
  <c r="AA38" i="1"/>
  <c r="F38" i="1" s="1"/>
  <c r="D38" i="1" s="1"/>
  <c r="AB34" i="1"/>
  <c r="F34" i="1" s="1"/>
  <c r="D34" i="1" s="1"/>
  <c r="Z35" i="1"/>
  <c r="Z33" i="1"/>
  <c r="F33" i="1" s="1"/>
  <c r="D33" i="1" s="1"/>
  <c r="Z29" i="1"/>
  <c r="F29" i="1" s="1"/>
  <c r="D29" i="1" s="1"/>
  <c r="V35" i="1"/>
  <c r="V32" i="1"/>
  <c r="Y11" i="1"/>
  <c r="Y28" i="1" s="1"/>
  <c r="AQ28" i="1"/>
  <c r="V28" i="1"/>
  <c r="H25" i="1"/>
  <c r="H24" i="1"/>
  <c r="H22" i="1"/>
  <c r="M25" i="1"/>
  <c r="L25" i="1"/>
  <c r="K25" i="1"/>
  <c r="M24" i="1"/>
  <c r="L24" i="1"/>
  <c r="K24" i="1"/>
  <c r="M22" i="1"/>
  <c r="L22" i="1"/>
  <c r="K22" i="1"/>
  <c r="U25" i="1"/>
  <c r="T25" i="1"/>
  <c r="S25" i="1"/>
  <c r="U24" i="1"/>
  <c r="T24" i="1"/>
  <c r="S24" i="1"/>
  <c r="U22" i="1"/>
  <c r="T22" i="1"/>
  <c r="S22" i="1"/>
  <c r="AO25" i="1"/>
  <c r="AN25" i="1"/>
  <c r="AM25" i="1"/>
  <c r="AP24" i="1"/>
  <c r="AO24" i="1"/>
  <c r="AN24" i="1"/>
  <c r="AM24" i="1"/>
  <c r="AP22" i="1"/>
  <c r="AO22" i="1"/>
  <c r="AN22" i="1"/>
  <c r="AM22" i="1"/>
  <c r="AP25" i="1"/>
  <c r="F126" i="1"/>
  <c r="F124" i="1"/>
  <c r="F123" i="1"/>
  <c r="F122" i="1"/>
  <c r="F121" i="1"/>
  <c r="F118" i="1"/>
  <c r="F117" i="1"/>
  <c r="F116" i="1"/>
  <c r="F115" i="1"/>
  <c r="F114" i="1"/>
  <c r="F113" i="1"/>
  <c r="F64" i="1"/>
  <c r="F61" i="1"/>
  <c r="F60" i="1"/>
  <c r="F71" i="1"/>
  <c r="F70" i="1"/>
  <c r="F69" i="1"/>
  <c r="F68" i="1"/>
  <c r="F67" i="1"/>
  <c r="D2" i="12"/>
  <c r="F2" i="12"/>
  <c r="F146" i="1" l="1"/>
  <c r="D146" i="1" s="1"/>
  <c r="F148" i="1"/>
  <c r="D148" i="1" s="1"/>
  <c r="F208" i="1"/>
  <c r="D208" i="1" s="1"/>
  <c r="F210" i="1"/>
  <c r="D210" i="1" s="1"/>
  <c r="F202" i="1"/>
  <c r="D202" i="1" s="1"/>
  <c r="F193" i="1"/>
  <c r="D193" i="1" s="1"/>
  <c r="F200" i="1"/>
  <c r="D200" i="1" s="1"/>
  <c r="F188" i="1"/>
  <c r="D188" i="1" s="1"/>
  <c r="F163" i="1"/>
  <c r="D163" i="1" s="1"/>
  <c r="F194" i="1"/>
  <c r="D194" i="1" s="1"/>
  <c r="F191" i="1"/>
  <c r="D191" i="1" s="1"/>
  <c r="F155" i="1"/>
  <c r="D155" i="1" s="1"/>
  <c r="F91" i="1"/>
  <c r="D91" i="1" s="1"/>
  <c r="F192" i="1"/>
  <c r="D192" i="1" s="1"/>
  <c r="F157" i="1"/>
  <c r="D157" i="1" s="1"/>
  <c r="F162" i="1"/>
  <c r="D162" i="1" s="1"/>
  <c r="F51" i="1"/>
  <c r="D51" i="1" s="1"/>
  <c r="F135" i="1"/>
  <c r="D135" i="1" s="1"/>
  <c r="F144" i="1"/>
  <c r="D144" i="1" s="1"/>
  <c r="F47" i="1"/>
  <c r="D47" i="1" s="1"/>
  <c r="F138" i="1"/>
  <c r="D138" i="1" s="1"/>
  <c r="F147" i="1"/>
  <c r="D147" i="1" s="1"/>
  <c r="F131" i="1"/>
  <c r="D131" i="1" s="1"/>
  <c r="F139" i="1"/>
  <c r="D139" i="1" s="1"/>
  <c r="F145" i="1"/>
  <c r="D145" i="1" s="1"/>
  <c r="F154" i="1"/>
  <c r="D154" i="1" s="1"/>
  <c r="F164" i="1"/>
  <c r="D164" i="1" s="1"/>
  <c r="F28" i="1"/>
  <c r="D28" i="1" s="1"/>
  <c r="F159" i="1"/>
  <c r="D159" i="1" s="1"/>
  <c r="F48" i="1"/>
  <c r="D48" i="1" s="1"/>
  <c r="F86" i="1"/>
  <c r="D86" i="1" s="1"/>
  <c r="F97" i="1"/>
  <c r="D97" i="1" s="1"/>
  <c r="F149" i="1"/>
  <c r="D149" i="1" s="1"/>
  <c r="F98" i="1"/>
  <c r="D98" i="1" s="1"/>
  <c r="F92" i="1"/>
  <c r="D92" i="1" s="1"/>
  <c r="F52" i="1"/>
  <c r="D52" i="1" s="1"/>
  <c r="F93" i="1"/>
  <c r="D93" i="1" s="1"/>
  <c r="F150" i="1"/>
  <c r="D150" i="1" s="1"/>
  <c r="F110" i="1"/>
  <c r="D110" i="1" s="1"/>
  <c r="F94" i="1"/>
  <c r="D94" i="1" s="1"/>
  <c r="F137" i="1"/>
  <c r="F85" i="1"/>
  <c r="D85" i="1" s="1"/>
  <c r="F90" i="1"/>
  <c r="D90" i="1" s="1"/>
  <c r="F24" i="1"/>
  <c r="D24" i="1" s="1"/>
  <c r="F25" i="1"/>
  <c r="D25" i="1" s="1"/>
  <c r="F83" i="1"/>
  <c r="D83" i="1" s="1"/>
  <c r="F158" i="1"/>
  <c r="D158" i="1" s="1"/>
  <c r="F136" i="1"/>
  <c r="F46" i="1"/>
  <c r="D46" i="1" s="1"/>
  <c r="Y32" i="1"/>
  <c r="F32" i="1" s="1"/>
  <c r="D32" i="1" s="1"/>
  <c r="F103" i="1"/>
  <c r="F104" i="1"/>
  <c r="D104" i="1" s="1"/>
  <c r="Y35" i="1"/>
  <c r="F35" i="1" s="1"/>
  <c r="D35" i="1" s="1"/>
  <c r="F89" i="1"/>
  <c r="D89" i="1" s="1"/>
  <c r="F84" i="1"/>
  <c r="D84" i="1" s="1"/>
  <c r="F31" i="1"/>
  <c r="D31" i="1" s="1"/>
  <c r="F22" i="1"/>
  <c r="D22" i="1" s="1"/>
  <c r="N2" i="9"/>
  <c r="N27" i="5"/>
  <c r="E4" i="3"/>
  <c r="E5" i="3"/>
  <c r="E6" i="3"/>
  <c r="E7" i="3"/>
  <c r="U110" i="14" l="1"/>
  <c r="N30" i="14" s="1"/>
  <c r="F13" i="14"/>
  <c r="D13" i="14"/>
  <c r="D3" i="5" l="1"/>
  <c r="F3" i="5"/>
  <c r="D2" i="3" l="1"/>
  <c r="F2" i="3" l="1"/>
  <c r="F9" i="3"/>
  <c r="D9" i="3"/>
  <c r="F7" i="17"/>
  <c r="F15" i="17"/>
  <c r="D15" i="17"/>
  <c r="C15" i="17"/>
  <c r="F14" i="17"/>
  <c r="D14" i="17"/>
  <c r="C14" i="17"/>
  <c r="F13" i="17"/>
  <c r="D13" i="17"/>
  <c r="C13" i="17"/>
  <c r="F12" i="17"/>
  <c r="D12" i="17"/>
  <c r="C12" i="17"/>
  <c r="F11" i="17"/>
  <c r="D11" i="17"/>
  <c r="C11" i="17"/>
  <c r="D7" i="17"/>
  <c r="C7" i="17"/>
  <c r="E2" i="17"/>
  <c r="E9" i="17"/>
  <c r="F6" i="17"/>
  <c r="D6" i="17"/>
  <c r="C6" i="17"/>
  <c r="F2" i="17"/>
  <c r="D2" i="17"/>
  <c r="C2" i="17"/>
  <c r="C9" i="17"/>
  <c r="F9" i="17"/>
  <c r="D9" i="17"/>
  <c r="E10" i="17"/>
  <c r="F10" i="17"/>
  <c r="D10" i="17"/>
  <c r="C10" i="17"/>
  <c r="E8" i="17"/>
  <c r="F8" i="17"/>
  <c r="D8" i="17"/>
  <c r="C8" i="17"/>
  <c r="F5" i="17"/>
  <c r="D5" i="17"/>
  <c r="C5" i="17"/>
  <c r="F4" i="17"/>
  <c r="D4" i="17"/>
  <c r="C4" i="17"/>
  <c r="F3" i="17"/>
  <c r="D3" i="17"/>
  <c r="C3" i="17"/>
  <c r="F6" i="16" l="1"/>
  <c r="D6" i="16"/>
  <c r="C6" i="16"/>
  <c r="F5" i="16"/>
  <c r="D5" i="16"/>
  <c r="C5" i="16"/>
  <c r="F4" i="16"/>
  <c r="D4" i="16"/>
  <c r="C4" i="16"/>
  <c r="F3" i="16"/>
  <c r="D3" i="16"/>
  <c r="C3" i="16"/>
  <c r="E2" i="16"/>
  <c r="F2" i="16"/>
  <c r="D2" i="16"/>
  <c r="C2" i="16"/>
  <c r="D15" i="14"/>
  <c r="F13" i="15"/>
  <c r="D13" i="15"/>
  <c r="C13" i="15"/>
  <c r="F12" i="15"/>
  <c r="D12" i="15"/>
  <c r="C12" i="15"/>
  <c r="F11" i="15"/>
  <c r="D11" i="15"/>
  <c r="C11" i="15"/>
  <c r="F6" i="15"/>
  <c r="D6" i="15"/>
  <c r="C6" i="15"/>
  <c r="F5" i="15"/>
  <c r="D5" i="15"/>
  <c r="C5" i="15"/>
  <c r="F8" i="15"/>
  <c r="D8" i="15"/>
  <c r="C8" i="15"/>
  <c r="E9" i="15"/>
  <c r="F9" i="15"/>
  <c r="D9" i="15"/>
  <c r="C9" i="15"/>
  <c r="E10" i="15"/>
  <c r="F10" i="15"/>
  <c r="D10" i="15"/>
  <c r="C10" i="15"/>
  <c r="E7" i="15"/>
  <c r="F7" i="15"/>
  <c r="D7" i="15"/>
  <c r="C7" i="15"/>
  <c r="F4" i="15"/>
  <c r="D4" i="15"/>
  <c r="C4" i="15"/>
  <c r="F3" i="15"/>
  <c r="D3" i="15"/>
  <c r="C3" i="15"/>
  <c r="F2" i="15"/>
  <c r="E2" i="15"/>
  <c r="D2" i="15"/>
  <c r="E8" i="15"/>
  <c r="C2" i="15"/>
  <c r="F15" i="14"/>
  <c r="C15" i="14"/>
  <c r="F14" i="14"/>
  <c r="D14" i="14"/>
  <c r="C14" i="14"/>
  <c r="F7" i="14"/>
  <c r="C7" i="14"/>
  <c r="D7" i="14"/>
  <c r="F6" i="14"/>
  <c r="D6" i="14"/>
  <c r="C6" i="14"/>
  <c r="C13" i="14"/>
  <c r="F10" i="14"/>
  <c r="E10" i="14"/>
  <c r="D10" i="14"/>
  <c r="C10" i="14"/>
  <c r="F11" i="14"/>
  <c r="E11" i="14"/>
  <c r="D11" i="14"/>
  <c r="C11" i="14"/>
  <c r="F12" i="14"/>
  <c r="E12" i="14"/>
  <c r="D12" i="14"/>
  <c r="C12" i="14"/>
  <c r="F9" i="14"/>
  <c r="E9" i="14"/>
  <c r="D9" i="14"/>
  <c r="C9" i="14"/>
  <c r="F8" i="14"/>
  <c r="E8" i="14"/>
  <c r="D8" i="14"/>
  <c r="C8" i="14"/>
  <c r="F5" i="14"/>
  <c r="D5" i="14"/>
  <c r="C5" i="14"/>
  <c r="F4" i="14"/>
  <c r="D4" i="14"/>
  <c r="C4" i="14"/>
  <c r="F3" i="14"/>
  <c r="E3" i="14"/>
  <c r="D3" i="14"/>
  <c r="C3" i="14"/>
  <c r="E2" i="14"/>
  <c r="F2" i="14"/>
  <c r="D2" i="14"/>
  <c r="C2" i="14"/>
  <c r="F2" i="13"/>
  <c r="F3" i="13"/>
  <c r="F4" i="13"/>
  <c r="D4" i="13"/>
  <c r="C4" i="13"/>
  <c r="D3" i="13"/>
  <c r="C3" i="13"/>
  <c r="D2" i="13"/>
  <c r="C2" i="13"/>
  <c r="F5" i="12"/>
  <c r="D5" i="12"/>
  <c r="C5" i="12"/>
  <c r="F4" i="12"/>
  <c r="E4" i="12"/>
  <c r="D4" i="12"/>
  <c r="C4" i="12"/>
  <c r="F3" i="12"/>
  <c r="D3" i="12"/>
  <c r="C3" i="12"/>
  <c r="C2" i="12"/>
  <c r="F9" i="11"/>
  <c r="D9" i="11"/>
  <c r="C9" i="11"/>
  <c r="F5" i="11"/>
  <c r="C5" i="11"/>
  <c r="F4" i="11"/>
  <c r="D4" i="11"/>
  <c r="C4" i="11"/>
  <c r="F3" i="11"/>
  <c r="D3" i="11"/>
  <c r="F2" i="11"/>
  <c r="D2" i="11"/>
  <c r="C2" i="11"/>
  <c r="F7" i="11"/>
  <c r="E7" i="11"/>
  <c r="D7" i="11"/>
  <c r="C7" i="11"/>
  <c r="E8" i="11"/>
  <c r="F8" i="11"/>
  <c r="D8" i="11"/>
  <c r="C8" i="11"/>
  <c r="E6" i="11"/>
  <c r="D6" i="11"/>
  <c r="D5" i="11"/>
  <c r="C3" i="11"/>
  <c r="F6" i="11"/>
  <c r="C6" i="11"/>
  <c r="F9" i="10"/>
  <c r="D9" i="10"/>
  <c r="C9" i="10"/>
  <c r="F4" i="10"/>
  <c r="D4" i="10"/>
  <c r="C4" i="10"/>
  <c r="D3" i="10"/>
  <c r="F3" i="10"/>
  <c r="C3" i="10"/>
  <c r="E6" i="10"/>
  <c r="F6" i="10"/>
  <c r="D6" i="10"/>
  <c r="C6" i="10"/>
  <c r="F7" i="10"/>
  <c r="E7" i="10"/>
  <c r="D7" i="10"/>
  <c r="C7" i="10"/>
  <c r="F8" i="10"/>
  <c r="E8" i="10"/>
  <c r="D8" i="10"/>
  <c r="C8" i="10"/>
  <c r="E5" i="10"/>
  <c r="F5" i="10"/>
  <c r="D5" i="10"/>
  <c r="C5" i="10"/>
  <c r="F2" i="10"/>
  <c r="D2" i="10"/>
  <c r="C2" i="10"/>
  <c r="F2" i="9"/>
  <c r="D2" i="9"/>
  <c r="C2" i="9"/>
  <c r="F7" i="8"/>
  <c r="D7" i="8"/>
  <c r="C7" i="8"/>
  <c r="F3" i="8"/>
  <c r="D3" i="8"/>
  <c r="C3" i="8"/>
  <c r="F4" i="8"/>
  <c r="E4" i="8"/>
  <c r="D4" i="8"/>
  <c r="C4" i="8"/>
  <c r="F5" i="8"/>
  <c r="E5" i="8"/>
  <c r="D5" i="8"/>
  <c r="C5" i="8"/>
  <c r="F6" i="8"/>
  <c r="E6" i="8"/>
  <c r="D6" i="8"/>
  <c r="C6" i="8"/>
  <c r="F2" i="8"/>
  <c r="D2" i="8"/>
  <c r="C2" i="8"/>
  <c r="F5" i="7"/>
  <c r="D5" i="7"/>
  <c r="C5" i="7"/>
  <c r="F4" i="7"/>
  <c r="D4" i="7"/>
  <c r="C4" i="7"/>
  <c r="F3" i="7"/>
  <c r="D3" i="7"/>
  <c r="D2" i="7"/>
  <c r="C3" i="7"/>
  <c r="F2" i="7"/>
  <c r="E3" i="7"/>
  <c r="C2" i="7"/>
  <c r="F6" i="6"/>
  <c r="C6" i="6"/>
  <c r="F4" i="6"/>
  <c r="D4" i="6"/>
  <c r="F3" i="6"/>
  <c r="D3" i="6"/>
  <c r="D5" i="6"/>
  <c r="E5" i="6"/>
  <c r="F5" i="6"/>
  <c r="D2" i="6"/>
  <c r="C4" i="6"/>
  <c r="C3" i="6"/>
  <c r="C5" i="6"/>
  <c r="F2" i="6"/>
  <c r="C2" i="6"/>
  <c r="F4" i="5"/>
  <c r="D4" i="5"/>
  <c r="C4" i="5"/>
  <c r="E5" i="5"/>
  <c r="F5" i="5"/>
  <c r="D5" i="5"/>
  <c r="E6" i="5"/>
  <c r="F6" i="5"/>
  <c r="D6" i="5"/>
  <c r="C6" i="5"/>
  <c r="F2" i="5"/>
  <c r="D2" i="5"/>
  <c r="C2" i="5"/>
  <c r="C7" i="5"/>
  <c r="C5" i="5"/>
  <c r="C3" i="5"/>
  <c r="F6" i="4"/>
  <c r="D6" i="4"/>
  <c r="C6" i="4"/>
  <c r="F4" i="4"/>
  <c r="E4" i="4"/>
  <c r="D4" i="4"/>
  <c r="C4" i="4"/>
  <c r="F5" i="4"/>
  <c r="E5" i="4"/>
  <c r="D5" i="4"/>
  <c r="C5" i="4"/>
  <c r="C2" i="4"/>
  <c r="D2" i="4"/>
  <c r="F2" i="4"/>
  <c r="D3" i="4"/>
  <c r="D10" i="3"/>
  <c r="D8" i="3"/>
  <c r="D5" i="3"/>
  <c r="D6" i="3"/>
  <c r="D3" i="3"/>
  <c r="F3" i="4"/>
  <c r="E3" i="4"/>
  <c r="C3" i="4"/>
  <c r="F10" i="3"/>
  <c r="F8" i="3"/>
  <c r="F5" i="3"/>
  <c r="F6" i="3"/>
  <c r="F7" i="3"/>
  <c r="D7" i="3"/>
  <c r="D4" i="3"/>
  <c r="F4" i="3"/>
  <c r="F3" i="3"/>
  <c r="C10" i="3"/>
  <c r="C8" i="3"/>
  <c r="C5" i="3"/>
  <c r="C6" i="3"/>
  <c r="C7" i="3"/>
  <c r="C4" i="3"/>
  <c r="C3" i="3"/>
  <c r="C2" i="3"/>
</calcChain>
</file>

<file path=xl/sharedStrings.xml><?xml version="1.0" encoding="utf-8"?>
<sst xmlns="http://schemas.openxmlformats.org/spreadsheetml/2006/main" count="1751" uniqueCount="288">
  <si>
    <t>Bestekpostnummer</t>
  </si>
  <si>
    <t>Omschrijving</t>
  </si>
  <si>
    <t>Eenheid</t>
  </si>
  <si>
    <t>Aantal beurten/jaar</t>
  </si>
  <si>
    <t>Veldnummer</t>
  </si>
  <si>
    <t>Oppervlakte (m2)</t>
  </si>
  <si>
    <t>Duur raambestek in jaren</t>
  </si>
  <si>
    <t>Totaal</t>
  </si>
  <si>
    <t>Hoeveelheid</t>
  </si>
  <si>
    <t>LINK</t>
  </si>
  <si>
    <t>beheertype</t>
  </si>
  <si>
    <t>omtrek</t>
  </si>
  <si>
    <t>oppervlakte</t>
  </si>
  <si>
    <t>sportpark</t>
  </si>
  <si>
    <t>Heemraadstraat</t>
  </si>
  <si>
    <t>Gazon (28x)</t>
  </si>
  <si>
    <t>Gazon talud 1:3 (28x)</t>
  </si>
  <si>
    <t>Sportveld (36x)</t>
  </si>
  <si>
    <t>Voetbal Bijveld Gras</t>
  </si>
  <si>
    <t>Honkbalveld  Natuursteen</t>
  </si>
  <si>
    <t>Hagen &gt;150 cm</t>
  </si>
  <si>
    <t>Hagen &lt;50 cm</t>
  </si>
  <si>
    <t>Hagen 50-100 cm</t>
  </si>
  <si>
    <t>Hagen 100-150 cm</t>
  </si>
  <si>
    <t>aantal</t>
  </si>
  <si>
    <t>D Almarasweg</t>
  </si>
  <si>
    <t>Sportveld trainingsveld</t>
  </si>
  <si>
    <t>Blokhaag</t>
  </si>
  <si>
    <t>De Biezen</t>
  </si>
  <si>
    <t>Rugby Hoofdveld Gras</t>
  </si>
  <si>
    <t>Schraal gras (2x)</t>
  </si>
  <si>
    <t>Schraal gras talud 1:2 (2x)</t>
  </si>
  <si>
    <t>De Kluis</t>
  </si>
  <si>
    <t>De Kwakkenberg</t>
  </si>
  <si>
    <t>Aantal</t>
  </si>
  <si>
    <t>Atletiekbaan</t>
  </si>
  <si>
    <t>was gazon</t>
  </si>
  <si>
    <t>aantal klopt niet</t>
  </si>
  <si>
    <t>Schoonhorst</t>
  </si>
  <si>
    <t>Fagelstraat</t>
  </si>
  <si>
    <t>Lindenholt</t>
  </si>
  <si>
    <t>Marienbosch</t>
  </si>
  <si>
    <t>Nieuw Balveren</t>
  </si>
  <si>
    <t>Oscar Carrestraat</t>
  </si>
  <si>
    <t>B watergang (secundaire)</t>
  </si>
  <si>
    <t>Staddijk Noord</t>
  </si>
  <si>
    <t>C watergang (greppel)</t>
  </si>
  <si>
    <t>Gras ruigte (1x)</t>
  </si>
  <si>
    <t>Honkbalveld Barotop</t>
  </si>
  <si>
    <t>Staddijk Zuid</t>
  </si>
  <si>
    <t>Voetbal Trainingsveld Gras</t>
  </si>
  <si>
    <t>Vossenpels</t>
  </si>
  <si>
    <t>Vossendijk Winkelsteeg</t>
  </si>
  <si>
    <t>Oevervegetatie</t>
  </si>
  <si>
    <t>Tennisbaan Gravel</t>
  </si>
  <si>
    <t>Voetbal Hoofdveld Gras</t>
  </si>
  <si>
    <t>Gazon</t>
  </si>
  <si>
    <t>aantal percelen/stuks</t>
  </si>
  <si>
    <t>Schraal gras talud</t>
  </si>
  <si>
    <t>ONDERHOUD NATUURGRAS SPORTVELDEN</t>
  </si>
  <si>
    <t>REGULIER ONDERHOUD NATUURGRAS</t>
  </si>
  <si>
    <t>MAAIEN EN VERWIJDEREN BLAD EN GRAS</t>
  </si>
  <si>
    <t>Natuurgras sportvelden</t>
  </si>
  <si>
    <t>Maaien sportveld, 55x per jaar</t>
  </si>
  <si>
    <t>are</t>
  </si>
  <si>
    <t>Verwijderen doelen</t>
  </si>
  <si>
    <t>st</t>
  </si>
  <si>
    <t>Verwerken maaisel vrijgekomen bij maaien sportveld.</t>
  </si>
  <si>
    <t>Overig gras</t>
  </si>
  <si>
    <t>Maaien grasveld.</t>
  </si>
  <si>
    <t>Bijmaaien rondom bomen.</t>
  </si>
  <si>
    <t>Verwerken maaisel vrijgekomen bij maaien grasveld.</t>
  </si>
  <si>
    <t>RONDGANG NATUURGRAS SPORTVELDEN</t>
  </si>
  <si>
    <t>keer</t>
  </si>
  <si>
    <t>BEWERKINGEN</t>
  </si>
  <si>
    <t>Slepen sportveld. sportvelden</t>
  </si>
  <si>
    <t>Wiedeggen sportveld.</t>
  </si>
  <si>
    <t>Bemesten grasveld</t>
  </si>
  <si>
    <t>Verticuteren sportveld.</t>
  </si>
  <si>
    <t>Doorzaaien sportveld</t>
  </si>
  <si>
    <t>PERIODIEK ONDERHOUD NATUURGRAS</t>
  </si>
  <si>
    <t>AFFREZEN, KORT MAAIEN EN VERTICUTEREN</t>
  </si>
  <si>
    <t>Affrezen toplaag sportveld.</t>
  </si>
  <si>
    <t>Affrezen toplaag doelgebied sportveld.</t>
  </si>
  <si>
    <t>Kortmaaien sportveld.</t>
  </si>
  <si>
    <t>DIEPBELUCHTEN</t>
  </si>
  <si>
    <t>Diepbeluchten sportveld.(massieve pennen, 24mm)</t>
  </si>
  <si>
    <t>Diepbeluchten sportveld. (holle pennen)</t>
  </si>
  <si>
    <t>Diepbeluchten sportveld. (schudfrezen)</t>
  </si>
  <si>
    <t>Recyclingdressen sportveld.</t>
  </si>
  <si>
    <t>Bezanden sportveld, 15-20 m3</t>
  </si>
  <si>
    <t>SPEELSCHADE, DOORZAAIEN EN DOELGEBIED</t>
  </si>
  <si>
    <t>Speelschade en doorzaaien</t>
  </si>
  <si>
    <t>Dressen/bezanden sportveld.</t>
  </si>
  <si>
    <t>Doelgebied</t>
  </si>
  <si>
    <t>Aanbrengen doelen</t>
  </si>
  <si>
    <t>Toepassen tijdelijke afrastering.</t>
  </si>
  <si>
    <t>m</t>
  </si>
  <si>
    <t>Herstellen doelgebied</t>
  </si>
  <si>
    <t>DRAINAGE</t>
  </si>
  <si>
    <t>Graven en aanvullen werkputten in gras</t>
  </si>
  <si>
    <t>Graven, aanvullen werkputten verharding</t>
  </si>
  <si>
    <t>Riool reinigen onder hoge druk (rond profiel).</t>
  </si>
  <si>
    <t>Rioolput reinigen.</t>
  </si>
  <si>
    <t>Doorspuiten drains van horizontale drainage.</t>
  </si>
  <si>
    <t>Rotorkopeggen.</t>
  </si>
  <si>
    <t>HAGEN</t>
  </si>
  <si>
    <t>m2</t>
  </si>
  <si>
    <t>Knippen van (blok)hagen.  &gt; 1,5 m</t>
  </si>
  <si>
    <t>Uitmaaien nat en droog profiel van watergang.</t>
  </si>
  <si>
    <t>BEPLANTING</t>
  </si>
  <si>
    <t>Inzetten vakmedewerker groen handgereedschap</t>
  </si>
  <si>
    <t>uur</t>
  </si>
  <si>
    <t>ALGEMEEN</t>
  </si>
  <si>
    <t>STORTKOSTEN</t>
  </si>
  <si>
    <t>ton</t>
  </si>
  <si>
    <t>431A</t>
  </si>
  <si>
    <t>431B</t>
  </si>
  <si>
    <t>v</t>
  </si>
  <si>
    <t>veld</t>
  </si>
  <si>
    <t>Omtrek</t>
  </si>
  <si>
    <t>Inzetten werknemer met onkruidsteker</t>
  </si>
  <si>
    <t>Gemeente Goirle</t>
  </si>
  <si>
    <t>Onderhoud sportvelden gemeente Goirle</t>
  </si>
  <si>
    <t>Sportpark van den Wildenberg</t>
  </si>
  <si>
    <t>SV VOAB</t>
  </si>
  <si>
    <t xml:space="preserve">Mixed HockeyClub Goirle </t>
  </si>
  <si>
    <t>GSBW</t>
  </si>
  <si>
    <t>GHV</t>
  </si>
  <si>
    <t>Natuurgras voetbalveld</t>
  </si>
  <si>
    <t>training</t>
  </si>
  <si>
    <t>Kunstgras voetbalveld</t>
  </si>
  <si>
    <t>Waterkunstgras hockeyveld</t>
  </si>
  <si>
    <t>Zandkunstgras hockeyveld</t>
  </si>
  <si>
    <t>Recreatief grasveld</t>
  </si>
  <si>
    <t>Asfaltveld</t>
  </si>
  <si>
    <t>Beachveld</t>
  </si>
  <si>
    <t>HBV Sint Sebastiaan</t>
  </si>
  <si>
    <t>Groenvoorziening</t>
  </si>
  <si>
    <t xml:space="preserve">Oever slootkant </t>
  </si>
  <si>
    <t>Wadi</t>
  </si>
  <si>
    <t>Gesloten opgaande heesters</t>
  </si>
  <si>
    <t>Bosplantsoen</t>
  </si>
  <si>
    <t>Verharding</t>
  </si>
  <si>
    <t>Betonplaten</t>
  </si>
  <si>
    <t>Betontegels</t>
  </si>
  <si>
    <t>Betonstraatstenen</t>
  </si>
  <si>
    <t>Grasbetontegels</t>
  </si>
  <si>
    <t>Asfalt</t>
  </si>
  <si>
    <t>Hagen &lt; 100 cm</t>
  </si>
  <si>
    <t>Sportpark Riel</t>
  </si>
  <si>
    <t>trainingshoek</t>
  </si>
  <si>
    <t xml:space="preserve"> </t>
  </si>
  <si>
    <t>Grasveld ontdoen van blad.</t>
  </si>
  <si>
    <t>Maaien grasveld (talud)</t>
  </si>
  <si>
    <t>Maaien grasveld (grasbetontegels)</t>
  </si>
  <si>
    <t>Verwerken maaisel vrijgekomen bij maaien grasveld.(talud)</t>
  </si>
  <si>
    <t>Uitmaaien waterpartij.</t>
  </si>
  <si>
    <t>Watergang</t>
  </si>
  <si>
    <t>Reinigen duiker.</t>
  </si>
  <si>
    <t>Inspectie natuurgras sportvelden</t>
  </si>
  <si>
    <t>Opstellen advies onderhoud</t>
  </si>
  <si>
    <t>BEMESTEN EN AALTJES</t>
  </si>
  <si>
    <t>Bemesten grasveld (vloeibaar)</t>
  </si>
  <si>
    <t>Bemesten grasveld (Soilviva)</t>
  </si>
  <si>
    <t>Vervoeren meststof (korrel) naar Riel</t>
  </si>
  <si>
    <t>kg</t>
  </si>
  <si>
    <t>Vervoeren meststof (korrel)</t>
  </si>
  <si>
    <t>Vervoeren meststof (vloeibaar) naar Riel</t>
  </si>
  <si>
    <t>l</t>
  </si>
  <si>
    <t>BELIJNING</t>
  </si>
  <si>
    <t>Uitzetten en aanbrengen voetbalbelijning.</t>
  </si>
  <si>
    <t>Veld</t>
  </si>
  <si>
    <t>Aanbrengen voetbalbelijning.</t>
  </si>
  <si>
    <t>SPEELSSCHADE</t>
  </si>
  <si>
    <t>Herstellen speelschade grasveld.</t>
  </si>
  <si>
    <t>ANALYSES</t>
  </si>
  <si>
    <t>Nemen en samenstellen mengmonster</t>
  </si>
  <si>
    <t>Grondanalyse</t>
  </si>
  <si>
    <t>Bemestingsanalyse</t>
  </si>
  <si>
    <t>Opstellen bemestingsadvies</t>
  </si>
  <si>
    <t>Opstellen verschralingsadvies</t>
  </si>
  <si>
    <t>BEREGENEN</t>
  </si>
  <si>
    <t>Vochtmetingen t.b.v. beregening</t>
  </si>
  <si>
    <t>Bedienen automatische beregeningsinstallatie</t>
  </si>
  <si>
    <t>SPROEIERS</t>
  </si>
  <si>
    <t>Markeren beregeningssproeiers</t>
  </si>
  <si>
    <t>Diepbeluchten sportveld.(pennen, 24mm)  doelgebied</t>
  </si>
  <si>
    <t>Diepbeluchten sportveld. (conische pennen)</t>
  </si>
  <si>
    <t>BEZANDEN EN DRESSEN</t>
  </si>
  <si>
    <t>Dressen sportveld</t>
  </si>
  <si>
    <t>Blokzoden</t>
  </si>
  <si>
    <t>Grond ontgraven uit cunet</t>
  </si>
  <si>
    <t>m3</t>
  </si>
  <si>
    <t>Grond vervoeren.</t>
  </si>
  <si>
    <t>Egaliseren sportvelden.</t>
  </si>
  <si>
    <t>Verdichten grond.</t>
  </si>
  <si>
    <t>Aanbrengen graszoden.</t>
  </si>
  <si>
    <t>ONDERHOUD NATUURGRAS TRAPVELDJES</t>
  </si>
  <si>
    <t>BEMESTEN</t>
  </si>
  <si>
    <t>Vervoeren meststof (korrel) naar trapveldjes</t>
  </si>
  <si>
    <t>Doorzaaien uitgespeelde delen sportveld.</t>
  </si>
  <si>
    <t>ONDERHOUD KUNSTGRAS SPORTVELDEN</t>
  </si>
  <si>
    <t>KURK INFILL VOETBALVELDEN</t>
  </si>
  <si>
    <t>Verwijderen blad van kunstgrassportveld.</t>
  </si>
  <si>
    <t>Reinigen infill kunstgrassportveld.</t>
  </si>
  <si>
    <t>Borstelen kunstgrassportveld.</t>
  </si>
  <si>
    <t>Lokaal terugvegen en aanvullen infill.</t>
  </si>
  <si>
    <t>Onkruidvrij maken kunstgrassportveld.</t>
  </si>
  <si>
    <t>ZANDKUNSTGRAS HOCKEYVELDEN</t>
  </si>
  <si>
    <t>WATERKUNSTGRAS HOCKEYVELDEN</t>
  </si>
  <si>
    <t>Mos- en algenvrij maken kunstgrassportveld.</t>
  </si>
  <si>
    <t>ONDERHOUD BEACH- EN ASFALTVELDEN</t>
  </si>
  <si>
    <t>ASFALTVELDEN</t>
  </si>
  <si>
    <t>Verharding ontdoen van blad.</t>
  </si>
  <si>
    <t>BEACHVELD</t>
  </si>
  <si>
    <t>Cultivateren.</t>
  </si>
  <si>
    <t>Egaliseren.</t>
  </si>
  <si>
    <t>Verdichten zand c.q. niet samenhangende grond.</t>
  </si>
  <si>
    <t>Slepen zandveld</t>
  </si>
  <si>
    <t>Grond verwerken in beachveld</t>
  </si>
  <si>
    <t>Verwijderen blad.</t>
  </si>
  <si>
    <t>VERHARDINGEN</t>
  </si>
  <si>
    <t>Onkruidvrij maken betontegels</t>
  </si>
  <si>
    <t>Onkruidvrij maken betonstraatstenen</t>
  </si>
  <si>
    <t>elementverharding ontdoen van blad.</t>
  </si>
  <si>
    <t>Asfalt ontdoen van blad.</t>
  </si>
  <si>
    <t>Afsteken overgroeide kanten asfalt</t>
  </si>
  <si>
    <t>Afsteken overgroeide kanten elementen verharding</t>
  </si>
  <si>
    <t>Reinigen kolken</t>
  </si>
  <si>
    <t>BEPLANTING EN TERREININRICHTING</t>
  </si>
  <si>
    <t>Terugzetten beplanting.</t>
  </si>
  <si>
    <t>Onkruidvrij maken beplantingsvak, sierplantsoen.</t>
  </si>
  <si>
    <t>Uitmaaien rand beplantingsvak.</t>
  </si>
  <si>
    <t>Snoeien sierplantsoen.</t>
  </si>
  <si>
    <t>Snoeien rand beplantingsvak.</t>
  </si>
  <si>
    <t>Knippen van (blok)hagen.  tot 1,0 m</t>
  </si>
  <si>
    <t>Onkruidvrij maken haagvoet (blokhaag) 0,5-1 m</t>
  </si>
  <si>
    <t>Onkruidvrij maken haagvoet (blokhaag). 1 - 2,5 ,</t>
  </si>
  <si>
    <t>VELDINRICHTING</t>
  </si>
  <si>
    <t>Vervangen doelnet voetbal</t>
  </si>
  <si>
    <t>LEVERANTIES EN STORTKOSTEN</t>
  </si>
  <si>
    <t>GRASZAAD</t>
  </si>
  <si>
    <t>Leveren graszaad SV7</t>
  </si>
  <si>
    <t>Leveren graszaad SV8</t>
  </si>
  <si>
    <t>Leveren graszaad 100% Engels raaigras</t>
  </si>
  <si>
    <t>GROND</t>
  </si>
  <si>
    <t>Leveren grond, dressgrond</t>
  </si>
  <si>
    <t>Leveren grond, dressgrond (big-bag)</t>
  </si>
  <si>
    <t>Leveren zand, verschralingszand</t>
  </si>
  <si>
    <t>Leveren zand, beachzand</t>
  </si>
  <si>
    <t>Stort en acceptatiekosten beplanting/gras/grond</t>
  </si>
  <si>
    <t>Stort en acceptatiekosten niet composteerbaar afval</t>
  </si>
  <si>
    <t>INFILL MATERIALEN</t>
  </si>
  <si>
    <t>Leveren infill kurk</t>
  </si>
  <si>
    <t>Leveren instrooizand</t>
  </si>
  <si>
    <t>INZETTEN VAN WERKNEMERS EN MATERIEEL</t>
  </si>
  <si>
    <t>Inzetten werknemer,terreinmeester</t>
  </si>
  <si>
    <t>Inzetten werknemer, monteur beregening</t>
  </si>
  <si>
    <t>Inzetten koppel stratenmakers</t>
  </si>
  <si>
    <t>Inzetten werknemer. - hekwerkmonteur</t>
  </si>
  <si>
    <t>Inzetten kunstgras monteur</t>
  </si>
  <si>
    <t>Inzetten werknemer - mollenvanger</t>
  </si>
  <si>
    <t>Inzetten vrachtauto.</t>
  </si>
  <si>
    <t>Inzetten hydraulische graafmachine.</t>
  </si>
  <si>
    <t>Inzetten tractor met cirkelmaaier</t>
  </si>
  <si>
    <t>Besteknummer: 1026507</t>
  </si>
  <si>
    <t>Boom in gras</t>
  </si>
  <si>
    <t>Trapveldjes</t>
  </si>
  <si>
    <t>Wijk 09 De Hellen</t>
  </si>
  <si>
    <t>Wijk 11 Hoogeind</t>
  </si>
  <si>
    <t>Wijk 08 De Boschkens</t>
  </si>
  <si>
    <t>Wijk 02 Grobbendonck</t>
  </si>
  <si>
    <t>Wijk 03 De Groote Akkers</t>
  </si>
  <si>
    <t>Wijk 06 Wildackers</t>
  </si>
  <si>
    <t>Wijk 04 De Hoge Wal</t>
  </si>
  <si>
    <t>Wijk 20 Riel</t>
  </si>
  <si>
    <t>340030</t>
  </si>
  <si>
    <t>Onkruidvrij maken halfverharding</t>
  </si>
  <si>
    <t>Halfverharding</t>
  </si>
  <si>
    <t>Hagen &gt; 150 cm</t>
  </si>
  <si>
    <t>Bijlage: verklaring hoeveelheden</t>
  </si>
  <si>
    <t>Decompacteren infill kunstgrassportveld.</t>
  </si>
  <si>
    <t>Wiedeggen kunstgrassportveld</t>
  </si>
  <si>
    <t>Dressen kurk-infill</t>
  </si>
  <si>
    <t>Reinigen kunstgrassportveld. (nat)</t>
  </si>
  <si>
    <t>Reinigen kunstgrassportveld. (droog)</t>
  </si>
  <si>
    <t>Datum: 23-10-2025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</si>
</sst>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"/>
    <numFmt numFmtId="165" formatCode="##"/>
    <numFmt numFmtId="166" formatCode="###"/>
    <numFmt numFmtId="167" formatCode="####"/>
    <numFmt numFmtId="168" formatCode="######"/>
    <numFmt numFmtId="169" formatCode="#,###,###,###,###,##0.00"/>
    <numFmt numFmtId="170" formatCode="#,##0.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u/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A9A9A9"/>
      </left>
      <right style="thin">
        <color rgb="FFA9A9A9"/>
      </right>
      <top/>
      <bottom/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 style="thin">
        <color rgb="FFA9A9A9"/>
      </right>
      <top/>
      <bottom style="thick">
        <color auto="1"/>
      </bottom>
      <diagonal/>
    </border>
    <border>
      <left/>
      <right style="thin">
        <color rgb="FFA9A9A9"/>
      </right>
      <top/>
      <bottom style="thick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rgb="FFA9A9A9"/>
      </right>
      <top/>
      <bottom style="thick">
        <color auto="1"/>
      </bottom>
      <diagonal/>
    </border>
    <border>
      <left style="thick">
        <color auto="1"/>
      </left>
      <right style="thin">
        <color rgb="FFA9A9A9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2" borderId="1" xfId="0" applyFill="1" applyBorder="1" applyAlignment="1">
      <alignment horizontal="center" wrapText="1"/>
    </xf>
    <xf numFmtId="0" fontId="0" fillId="0" borderId="6" xfId="0" applyBorder="1" applyAlignment="1">
      <alignment horizontal="center" textRotation="90"/>
    </xf>
    <xf numFmtId="0" fontId="0" fillId="0" borderId="7" xfId="0" applyBorder="1" applyAlignment="1">
      <alignment horizontal="center" textRotation="90"/>
    </xf>
    <xf numFmtId="0" fontId="0" fillId="0" borderId="8" xfId="0" applyBorder="1" applyAlignment="1">
      <alignment horizontal="center" textRotation="90"/>
    </xf>
    <xf numFmtId="0" fontId="0" fillId="0" borderId="10" xfId="0" applyBorder="1" applyAlignment="1">
      <alignment horizontal="center"/>
    </xf>
    <xf numFmtId="0" fontId="0" fillId="6" borderId="0" xfId="0" applyFill="1"/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7" borderId="0" xfId="0" applyFill="1"/>
    <xf numFmtId="0" fontId="0" fillId="0" borderId="0" xfId="0" applyAlignment="1">
      <alignment horizontal="right"/>
    </xf>
    <xf numFmtId="0" fontId="0" fillId="0" borderId="16" xfId="0" applyBorder="1" applyAlignment="1">
      <alignment horizontal="center" vertical="center"/>
    </xf>
    <xf numFmtId="1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textRotation="90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textRotation="90"/>
    </xf>
    <xf numFmtId="0" fontId="0" fillId="0" borderId="23" xfId="0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8" xfId="0" applyBorder="1"/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3" fontId="0" fillId="0" borderId="35" xfId="0" applyNumberFormat="1" applyBorder="1"/>
    <xf numFmtId="3" fontId="0" fillId="0" borderId="35" xfId="0" applyNumberFormat="1" applyBorder="1" applyAlignment="1">
      <alignment horizontal="center"/>
    </xf>
    <xf numFmtId="1" fontId="0" fillId="0" borderId="36" xfId="0" applyNumberFormat="1" applyBorder="1" applyAlignment="1">
      <alignment horizont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0" borderId="34" xfId="0" applyBorder="1" applyAlignment="1">
      <alignment horizontal="center" textRotation="90"/>
    </xf>
    <xf numFmtId="0" fontId="0" fillId="0" borderId="4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/>
    </xf>
    <xf numFmtId="0" fontId="0" fillId="0" borderId="33" xfId="0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28" xfId="0" applyNumberFormat="1" applyBorder="1"/>
    <xf numFmtId="0" fontId="0" fillId="0" borderId="49" xfId="0" applyBorder="1" applyAlignment="1">
      <alignment horizontal="center" textRotation="90"/>
    </xf>
    <xf numFmtId="1" fontId="0" fillId="0" borderId="46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52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5" borderId="35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43" xfId="0" applyBorder="1" applyAlignment="1">
      <alignment horizontal="center" textRotation="90"/>
    </xf>
    <xf numFmtId="0" fontId="0" fillId="0" borderId="4" xfId="0" applyBorder="1" applyAlignment="1">
      <alignment horizontal="center" textRotation="90"/>
    </xf>
    <xf numFmtId="0" fontId="0" fillId="4" borderId="54" xfId="0" applyFill="1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0" borderId="58" xfId="0" applyBorder="1" applyAlignment="1">
      <alignment horizontal="center" textRotation="90"/>
    </xf>
    <xf numFmtId="0" fontId="0" fillId="0" borderId="59" xfId="0" applyBorder="1" applyAlignment="1">
      <alignment horizontal="center" vertical="center"/>
    </xf>
    <xf numFmtId="1" fontId="0" fillId="0" borderId="60" xfId="0" applyNumberForma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8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3" fontId="0" fillId="0" borderId="63" xfId="0" applyNumberFormat="1" applyBorder="1"/>
    <xf numFmtId="0" fontId="0" fillId="0" borderId="0" xfId="0" applyAlignment="1">
      <alignment horizontal="center" textRotation="90"/>
    </xf>
    <xf numFmtId="0" fontId="0" fillId="0" borderId="45" xfId="0" applyBorder="1" applyAlignment="1">
      <alignment horizontal="center" textRotation="90"/>
    </xf>
    <xf numFmtId="0" fontId="0" fillId="5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0" fontId="0" fillId="0" borderId="3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3" fillId="0" borderId="65" xfId="0" applyNumberFormat="1" applyFont="1" applyBorder="1" applyAlignment="1">
      <alignment horizontal="left" vertical="top" wrapText="1" shrinkToFit="1" readingOrder="1"/>
    </xf>
    <xf numFmtId="49" fontId="2" fillId="0" borderId="66" xfId="0" applyNumberFormat="1" applyFont="1" applyBorder="1" applyAlignment="1">
      <alignment horizontal="left" vertical="top" wrapText="1" shrinkToFit="1" readingOrder="1"/>
    </xf>
    <xf numFmtId="49" fontId="2" fillId="0" borderId="66" xfId="0" applyNumberFormat="1" applyFont="1" applyBorder="1" applyAlignment="1">
      <alignment horizontal="right" vertical="top" wrapText="1" shrinkToFit="1" readingOrder="1"/>
    </xf>
    <xf numFmtId="49" fontId="2" fillId="0" borderId="65" xfId="0" applyNumberFormat="1" applyFont="1" applyBorder="1" applyAlignment="1">
      <alignment horizontal="left" vertical="top" wrapText="1" shrinkToFit="1" readingOrder="1"/>
    </xf>
    <xf numFmtId="49" fontId="4" fillId="0" borderId="65" xfId="0" applyNumberFormat="1" applyFont="1" applyBorder="1" applyAlignment="1">
      <alignment horizontal="left" vertical="top" wrapText="1" shrinkToFit="1" readingOrder="1"/>
    </xf>
    <xf numFmtId="169" fontId="2" fillId="0" borderId="66" xfId="0" applyNumberFormat="1" applyFont="1" applyBorder="1" applyAlignment="1">
      <alignment horizontal="right" vertical="top" wrapText="1" shrinkToFit="1" readingOrder="1"/>
    </xf>
    <xf numFmtId="0" fontId="0" fillId="0" borderId="0" xfId="0" applyAlignment="1">
      <alignment horizontal="center"/>
    </xf>
    <xf numFmtId="49" fontId="2" fillId="0" borderId="67" xfId="0" applyNumberFormat="1" applyFont="1" applyBorder="1" applyAlignment="1">
      <alignment horizontal="left" vertical="top" wrapText="1" shrinkToFit="1" readingOrder="1"/>
    </xf>
    <xf numFmtId="49" fontId="2" fillId="0" borderId="68" xfId="0" applyNumberFormat="1" applyFont="1" applyBorder="1" applyAlignment="1">
      <alignment horizontal="left" vertical="top" wrapText="1" shrinkToFit="1" readingOrder="1"/>
    </xf>
    <xf numFmtId="0" fontId="0" fillId="0" borderId="37" xfId="0" applyBorder="1" applyAlignment="1">
      <alignment horizontal="center"/>
    </xf>
    <xf numFmtId="0" fontId="0" fillId="2" borderId="64" xfId="0" applyFill="1" applyBorder="1" applyAlignment="1">
      <alignment horizontal="center"/>
    </xf>
    <xf numFmtId="0" fontId="0" fillId="2" borderId="55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wrapText="1"/>
    </xf>
    <xf numFmtId="3" fontId="0" fillId="0" borderId="52" xfId="0" applyNumberFormat="1" applyBorder="1" applyAlignment="1">
      <alignment horizontal="center"/>
    </xf>
    <xf numFmtId="3" fontId="1" fillId="0" borderId="52" xfId="0" applyNumberFormat="1" applyFont="1" applyBorder="1" applyAlignment="1">
      <alignment horizontal="center"/>
    </xf>
    <xf numFmtId="0" fontId="0" fillId="0" borderId="71" xfId="0" applyBorder="1" applyAlignment="1">
      <alignment horizontal="center" textRotation="90"/>
    </xf>
    <xf numFmtId="0" fontId="0" fillId="0" borderId="28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169" fontId="2" fillId="0" borderId="0" xfId="0" applyNumberFormat="1" applyFont="1" applyAlignment="1">
      <alignment horizontal="right" vertical="top" wrapText="1" shrinkToFit="1" readingOrder="1"/>
    </xf>
    <xf numFmtId="169" fontId="2" fillId="0" borderId="37" xfId="0" applyNumberFormat="1" applyFont="1" applyBorder="1" applyAlignment="1">
      <alignment horizontal="right" vertical="top" wrapText="1" shrinkToFit="1" readingOrder="1"/>
    </xf>
    <xf numFmtId="0" fontId="0" fillId="0" borderId="73" xfId="0" applyBorder="1" applyAlignment="1">
      <alignment horizontal="center"/>
    </xf>
    <xf numFmtId="168" fontId="2" fillId="0" borderId="75" xfId="0" applyNumberFormat="1" applyFont="1" applyBorder="1" applyAlignment="1">
      <alignment horizontal="left" vertical="top" wrapText="1" shrinkToFit="1" readingOrder="1"/>
    </xf>
    <xf numFmtId="49" fontId="2" fillId="0" borderId="75" xfId="0" applyNumberFormat="1" applyFont="1" applyBorder="1" applyAlignment="1">
      <alignment horizontal="left" vertical="top" wrapText="1" shrinkToFit="1" readingOrder="1"/>
    </xf>
    <xf numFmtId="165" fontId="2" fillId="0" borderId="75" xfId="0" applyNumberFormat="1" applyFont="1" applyBorder="1" applyAlignment="1">
      <alignment horizontal="left" vertical="top" wrapText="1" shrinkToFit="1" readingOrder="1"/>
    </xf>
    <xf numFmtId="164" fontId="2" fillId="0" borderId="75" xfId="0" applyNumberFormat="1" applyFont="1" applyBorder="1" applyAlignment="1">
      <alignment horizontal="left" vertical="top" wrapText="1" shrinkToFit="1" readingOrder="1"/>
    </xf>
    <xf numFmtId="168" fontId="2" fillId="0" borderId="74" xfId="0" applyNumberFormat="1" applyFont="1" applyBorder="1" applyAlignment="1">
      <alignment horizontal="left" vertical="top" wrapText="1" shrinkToFit="1" readingOrder="1"/>
    </xf>
    <xf numFmtId="0" fontId="0" fillId="0" borderId="25" xfId="0" applyBorder="1" applyAlignment="1">
      <alignment horizontal="center"/>
    </xf>
    <xf numFmtId="0" fontId="0" fillId="0" borderId="57" xfId="0" applyBorder="1" applyAlignment="1">
      <alignment horizontal="center"/>
    </xf>
    <xf numFmtId="164" fontId="2" fillId="0" borderId="28" xfId="0" applyNumberFormat="1" applyFont="1" applyBorder="1" applyAlignment="1">
      <alignment horizontal="left" vertical="top" wrapText="1" shrinkToFit="1" readingOrder="1"/>
    </xf>
    <xf numFmtId="165" fontId="2" fillId="0" borderId="28" xfId="0" applyNumberFormat="1" applyFont="1" applyBorder="1" applyAlignment="1">
      <alignment horizontal="left" vertical="top" wrapText="1" shrinkToFit="1" readingOrder="1"/>
    </xf>
    <xf numFmtId="166" fontId="2" fillId="0" borderId="28" xfId="0" applyNumberFormat="1" applyFont="1" applyBorder="1" applyAlignment="1">
      <alignment horizontal="left" vertical="top" wrapText="1" shrinkToFit="1" readingOrder="1"/>
    </xf>
    <xf numFmtId="167" fontId="2" fillId="0" borderId="28" xfId="0" applyNumberFormat="1" applyFont="1" applyBorder="1" applyAlignment="1">
      <alignment horizontal="left" vertical="top" wrapText="1" shrinkToFit="1" readingOrder="1"/>
    </xf>
    <xf numFmtId="168" fontId="2" fillId="0" borderId="28" xfId="0" applyNumberFormat="1" applyFont="1" applyBorder="1" applyAlignment="1">
      <alignment horizontal="left" vertical="top" wrapText="1" shrinkToFit="1" readingOrder="1"/>
    </xf>
    <xf numFmtId="0" fontId="0" fillId="0" borderId="5" xfId="0" applyBorder="1" applyAlignment="1">
      <alignment horizontal="center" textRotation="90"/>
    </xf>
    <xf numFmtId="0" fontId="0" fillId="0" borderId="13" xfId="0" applyBorder="1" applyAlignment="1">
      <alignment horizontal="center" textRotation="90"/>
    </xf>
    <xf numFmtId="0" fontId="0" fillId="0" borderId="77" xfId="0" applyBorder="1" applyAlignment="1">
      <alignment horizontal="center" textRotation="90"/>
    </xf>
    <xf numFmtId="0" fontId="0" fillId="0" borderId="0" xfId="0" applyAlignment="1">
      <alignment textRotation="90"/>
    </xf>
    <xf numFmtId="0" fontId="0" fillId="0" borderId="28" xfId="0" applyBorder="1" applyAlignment="1">
      <alignment textRotation="90"/>
    </xf>
    <xf numFmtId="0" fontId="0" fillId="4" borderId="56" xfId="0" applyFill="1" applyBorder="1" applyAlignment="1">
      <alignment horizontal="center"/>
    </xf>
    <xf numFmtId="1" fontId="0" fillId="0" borderId="31" xfId="0" applyNumberFormat="1" applyBorder="1" applyAlignment="1">
      <alignment horizontal="center" vertical="center"/>
    </xf>
    <xf numFmtId="2" fontId="2" fillId="0" borderId="66" xfId="0" applyNumberFormat="1" applyFont="1" applyBorder="1" applyAlignment="1">
      <alignment horizontal="right" vertical="top" wrapText="1" shrinkToFit="1" readingOrder="1"/>
    </xf>
    <xf numFmtId="3" fontId="0" fillId="0" borderId="34" xfId="0" applyNumberFormat="1" applyBorder="1"/>
    <xf numFmtId="3" fontId="0" fillId="0" borderId="6" xfId="0" applyNumberFormat="1" applyBorder="1"/>
    <xf numFmtId="3" fontId="0" fillId="0" borderId="29" xfId="0" applyNumberFormat="1" applyBorder="1"/>
    <xf numFmtId="1" fontId="0" fillId="0" borderId="47" xfId="0" applyNumberFormat="1" applyBorder="1"/>
    <xf numFmtId="1" fontId="0" fillId="0" borderId="12" xfId="0" applyNumberFormat="1" applyBorder="1"/>
    <xf numFmtId="1" fontId="0" fillId="0" borderId="31" xfId="0" applyNumberFormat="1" applyBorder="1"/>
    <xf numFmtId="169" fontId="0" fillId="0" borderId="73" xfId="0" applyNumberFormat="1" applyBorder="1" applyAlignment="1">
      <alignment horizontal="center"/>
    </xf>
    <xf numFmtId="169" fontId="0" fillId="0" borderId="72" xfId="0" applyNumberFormat="1" applyBorder="1" applyAlignment="1">
      <alignment horizontal="center"/>
    </xf>
    <xf numFmtId="170" fontId="0" fillId="0" borderId="0" xfId="0" applyNumberFormat="1"/>
    <xf numFmtId="0" fontId="0" fillId="0" borderId="37" xfId="0" applyBorder="1"/>
    <xf numFmtId="0" fontId="0" fillId="2" borderId="2" xfId="0" applyFill="1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2" borderId="40" xfId="0" applyFill="1" applyBorder="1" applyAlignment="1">
      <alignment horizontal="left" vertical="center"/>
    </xf>
    <xf numFmtId="0" fontId="0" fillId="2" borderId="54" xfId="0" applyFill="1" applyBorder="1" applyAlignment="1">
      <alignment horizontal="center"/>
    </xf>
    <xf numFmtId="0" fontId="0" fillId="2" borderId="55" xfId="0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5" borderId="55" xfId="0" applyFill="1" applyBorder="1" applyAlignment="1">
      <alignment horizontal="center"/>
    </xf>
    <xf numFmtId="0" fontId="0" fillId="3" borderId="54" xfId="0" applyFill="1" applyBorder="1" applyAlignment="1">
      <alignment horizontal="center"/>
    </xf>
    <xf numFmtId="0" fontId="0" fillId="3" borderId="55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0" fillId="4" borderId="55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1704-45B2-4C88-80A9-2E8F25A55E75}">
  <dimension ref="A1:VJJ1048235"/>
  <sheetViews>
    <sheetView tabSelected="1" topLeftCell="A121" zoomScaleNormal="100" workbookViewId="0">
      <pane xSplit="4" topLeftCell="E1" activePane="topRight" state="frozen"/>
      <selection pane="topRight" activeCell="E166" sqref="E166"/>
    </sheetView>
  </sheetViews>
  <sheetFormatPr defaultColWidth="8.7265625" defaultRowHeight="14.5" x14ac:dyDescent="0.35"/>
  <cols>
    <col min="1" max="1" width="18.7265625" customWidth="1"/>
    <col min="2" max="2" width="51.81640625" customWidth="1"/>
    <col min="3" max="3" width="7.54296875" bestFit="1" customWidth="1"/>
    <col min="4" max="4" width="11.7265625" customWidth="1"/>
    <col min="5" max="5" width="20.26953125" style="90" bestFit="1" customWidth="1"/>
    <col min="6" max="6" width="20.26953125" style="90" customWidth="1"/>
    <col min="7" max="8" width="8.7265625" style="90" customWidth="1"/>
    <col min="9" max="9" width="8.7265625" style="90"/>
    <col min="10" max="11" width="8.7265625" style="90" customWidth="1"/>
    <col min="12" max="12" width="8.7265625" style="90"/>
    <col min="13" max="13" width="8.7265625" style="90" customWidth="1"/>
    <col min="14" max="17" width="8.7265625" style="90"/>
    <col min="18" max="20" width="8.7265625" style="90" customWidth="1"/>
    <col min="21" max="21" width="8.7265625" style="90"/>
    <col min="22" max="22" width="18.08984375" style="90" customWidth="1"/>
    <col min="23" max="26" width="8.7265625" style="90"/>
    <col min="27" max="27" width="8.7265625" style="90" customWidth="1"/>
    <col min="28" max="33" width="8.7265625" style="90"/>
    <col min="34" max="38" width="8.7265625" style="90" customWidth="1"/>
    <col min="39" max="41" width="8.7265625" style="90"/>
    <col min="42" max="42" width="12.08984375" style="90" bestFit="1" customWidth="1"/>
    <col min="43" max="50" width="8.7265625" style="90"/>
    <col min="51" max="51" width="8.7265625" style="90" customWidth="1"/>
    <col min="52" max="52" width="10.81640625" style="90" bestFit="1" customWidth="1"/>
    <col min="53" max="53" width="8.7265625" style="90" customWidth="1"/>
    <col min="54" max="55" width="9.26953125" style="90" bestFit="1" customWidth="1"/>
    <col min="56" max="56" width="8.7265625" style="90" customWidth="1"/>
    <col min="57" max="57" width="10.81640625" style="90" bestFit="1" customWidth="1"/>
    <col min="58" max="60" width="9.26953125" style="90" bestFit="1" customWidth="1"/>
    <col min="61" max="61" width="8.7265625" style="90"/>
    <col min="62" max="62" width="8.7265625" customWidth="1"/>
  </cols>
  <sheetData>
    <row r="1" spans="1:65" ht="15" thickTop="1" x14ac:dyDescent="0.35">
      <c r="A1" s="29" t="s">
        <v>122</v>
      </c>
      <c r="B1" s="30"/>
      <c r="C1" s="30"/>
      <c r="D1" s="30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20"/>
    </row>
    <row r="2" spans="1:65" x14ac:dyDescent="0.35">
      <c r="A2" s="31" t="s">
        <v>123</v>
      </c>
      <c r="BH2" s="104"/>
    </row>
    <row r="3" spans="1:65" x14ac:dyDescent="0.35">
      <c r="A3" s="31" t="s">
        <v>266</v>
      </c>
      <c r="BH3" s="104"/>
    </row>
    <row r="4" spans="1:65" x14ac:dyDescent="0.35">
      <c r="A4" s="31" t="s">
        <v>287</v>
      </c>
      <c r="BH4" s="104"/>
    </row>
    <row r="5" spans="1:65" ht="15" thickBot="1" x14ac:dyDescent="0.4">
      <c r="A5" s="31" t="s">
        <v>281</v>
      </c>
      <c r="BH5" s="104"/>
    </row>
    <row r="6" spans="1:65" ht="15" hidden="1" thickBot="1" x14ac:dyDescent="0.4">
      <c r="A6" s="31" t="s">
        <v>6</v>
      </c>
      <c r="B6" s="107">
        <v>2</v>
      </c>
      <c r="AS6"/>
      <c r="AY6" s="93"/>
      <c r="AZ6" s="93"/>
      <c r="BA6" s="93"/>
      <c r="BB6" s="93"/>
      <c r="BC6" s="93"/>
      <c r="BD6" s="93"/>
      <c r="BE6" s="143"/>
      <c r="BF6" s="143"/>
      <c r="BG6" s="143"/>
      <c r="BH6" s="106"/>
    </row>
    <row r="7" spans="1:65" ht="15.5" thickTop="1" thickBot="1" x14ac:dyDescent="0.4">
      <c r="A7" s="29"/>
      <c r="B7" s="30"/>
      <c r="C7" s="30"/>
      <c r="D7" s="30"/>
      <c r="E7" s="41"/>
      <c r="F7" s="64"/>
      <c r="G7" s="150" t="s">
        <v>124</v>
      </c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2"/>
      <c r="AM7" s="153" t="s">
        <v>150</v>
      </c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5"/>
      <c r="AY7" s="156" t="s">
        <v>268</v>
      </c>
      <c r="AZ7" s="156"/>
      <c r="BA7" s="156"/>
      <c r="BB7" s="156"/>
      <c r="BC7" s="156"/>
      <c r="BD7" s="156"/>
      <c r="BE7" s="156"/>
      <c r="BF7" s="156"/>
      <c r="BG7" s="156"/>
      <c r="BH7" s="156"/>
      <c r="BI7" s="103"/>
    </row>
    <row r="8" spans="1:65" ht="15" thickBot="1" x14ac:dyDescent="0.4">
      <c r="A8" s="31"/>
      <c r="E8" s="60"/>
      <c r="F8" s="107"/>
      <c r="G8" s="157" t="s">
        <v>125</v>
      </c>
      <c r="H8" s="158"/>
      <c r="I8" s="158"/>
      <c r="J8" s="158"/>
      <c r="K8" s="158"/>
      <c r="L8" s="158"/>
      <c r="M8" s="158"/>
      <c r="N8" s="159" t="s">
        <v>126</v>
      </c>
      <c r="O8" s="160"/>
      <c r="P8" s="160"/>
      <c r="Q8" s="160"/>
      <c r="R8" s="147" t="s">
        <v>127</v>
      </c>
      <c r="S8" s="148"/>
      <c r="T8" s="148"/>
      <c r="U8" s="148"/>
      <c r="V8" s="63" t="s">
        <v>137</v>
      </c>
      <c r="W8" s="164" t="s">
        <v>128</v>
      </c>
      <c r="X8" s="165"/>
      <c r="Y8" s="161" t="s">
        <v>138</v>
      </c>
      <c r="Z8" s="162"/>
      <c r="AA8" s="162"/>
      <c r="AB8" s="162"/>
      <c r="AC8" s="162"/>
      <c r="AD8" s="162"/>
      <c r="AE8" s="162"/>
      <c r="AF8" s="162"/>
      <c r="AG8" s="163"/>
      <c r="AH8" s="147" t="s">
        <v>143</v>
      </c>
      <c r="AI8" s="148"/>
      <c r="AJ8" s="148"/>
      <c r="AK8" s="148"/>
      <c r="AL8" s="149"/>
      <c r="AM8" s="61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62"/>
      <c r="AY8" s="67"/>
      <c r="AZ8" s="68"/>
      <c r="BA8" s="68"/>
      <c r="BB8" s="68"/>
      <c r="BC8" s="68"/>
      <c r="BD8" s="68"/>
      <c r="BE8" s="68"/>
      <c r="BF8" s="68"/>
      <c r="BG8" s="68"/>
      <c r="BH8" s="131"/>
      <c r="BI8" s="103"/>
    </row>
    <row r="9" spans="1:65" ht="161.5" customHeight="1" thickBot="1" x14ac:dyDescent="0.4">
      <c r="A9" s="31"/>
      <c r="E9" s="42"/>
      <c r="F9" s="94"/>
      <c r="G9" s="102" t="s">
        <v>131</v>
      </c>
      <c r="H9" s="21" t="s">
        <v>129</v>
      </c>
      <c r="I9" s="21" t="s">
        <v>131</v>
      </c>
      <c r="J9" s="21" t="s">
        <v>131</v>
      </c>
      <c r="K9" s="21" t="s">
        <v>129</v>
      </c>
      <c r="L9" s="21" t="s">
        <v>129</v>
      </c>
      <c r="M9" s="21" t="s">
        <v>129</v>
      </c>
      <c r="N9" s="65" t="s">
        <v>132</v>
      </c>
      <c r="O9" s="66" t="s">
        <v>132</v>
      </c>
      <c r="P9" s="66" t="s">
        <v>133</v>
      </c>
      <c r="Q9" s="126" t="s">
        <v>133</v>
      </c>
      <c r="R9" s="46" t="s">
        <v>131</v>
      </c>
      <c r="S9" s="127" t="s">
        <v>129</v>
      </c>
      <c r="T9" s="127" t="s">
        <v>129</v>
      </c>
      <c r="U9" s="128" t="s">
        <v>129</v>
      </c>
      <c r="V9" s="69" t="s">
        <v>134</v>
      </c>
      <c r="W9" s="27" t="s">
        <v>135</v>
      </c>
      <c r="X9" s="2" t="s">
        <v>136</v>
      </c>
      <c r="Y9" s="56" t="s">
        <v>134</v>
      </c>
      <c r="Z9" s="2" t="s">
        <v>58</v>
      </c>
      <c r="AA9" s="2" t="s">
        <v>139</v>
      </c>
      <c r="AB9" s="2" t="s">
        <v>140</v>
      </c>
      <c r="AC9" s="2" t="s">
        <v>141</v>
      </c>
      <c r="AD9" s="2" t="s">
        <v>149</v>
      </c>
      <c r="AE9" s="2" t="s">
        <v>280</v>
      </c>
      <c r="AF9" s="2" t="s">
        <v>142</v>
      </c>
      <c r="AG9" s="78" t="s">
        <v>267</v>
      </c>
      <c r="AH9" s="4" t="s">
        <v>144</v>
      </c>
      <c r="AI9" s="4" t="s">
        <v>145</v>
      </c>
      <c r="AJ9" s="4" t="s">
        <v>146</v>
      </c>
      <c r="AK9" s="2" t="s">
        <v>147</v>
      </c>
      <c r="AL9" s="3" t="s">
        <v>148</v>
      </c>
      <c r="AM9" s="65" t="s">
        <v>129</v>
      </c>
      <c r="AN9" s="66" t="s">
        <v>129</v>
      </c>
      <c r="AO9" s="66" t="s">
        <v>129</v>
      </c>
      <c r="AP9" s="66" t="s">
        <v>129</v>
      </c>
      <c r="AQ9" s="66" t="s">
        <v>134</v>
      </c>
      <c r="AR9" s="66" t="s">
        <v>280</v>
      </c>
      <c r="AS9" s="66" t="s">
        <v>142</v>
      </c>
      <c r="AT9" s="66" t="s">
        <v>267</v>
      </c>
      <c r="AU9" s="66" t="s">
        <v>144</v>
      </c>
      <c r="AV9" s="66" t="s">
        <v>145</v>
      </c>
      <c r="AW9" s="66" t="s">
        <v>148</v>
      </c>
      <c r="AX9" s="78" t="s">
        <v>279</v>
      </c>
      <c r="AY9" s="129" t="s">
        <v>272</v>
      </c>
      <c r="AZ9" s="129" t="s">
        <v>273</v>
      </c>
      <c r="BA9" s="129" t="s">
        <v>275</v>
      </c>
      <c r="BB9" s="129" t="s">
        <v>274</v>
      </c>
      <c r="BC9" s="129" t="s">
        <v>271</v>
      </c>
      <c r="BD9" s="129" t="s">
        <v>269</v>
      </c>
      <c r="BE9" s="129" t="s">
        <v>269</v>
      </c>
      <c r="BF9" s="129" t="s">
        <v>269</v>
      </c>
      <c r="BG9" s="129" t="s">
        <v>270</v>
      </c>
      <c r="BH9" s="129" t="s">
        <v>276</v>
      </c>
      <c r="BI9" s="130"/>
      <c r="BJ9" s="129"/>
      <c r="BK9" s="129"/>
      <c r="BL9" s="129"/>
      <c r="BM9" s="129"/>
    </row>
    <row r="10" spans="1:65" ht="15" thickBot="1" x14ac:dyDescent="0.4">
      <c r="A10" s="32"/>
      <c r="B10" s="108"/>
      <c r="C10" s="108"/>
      <c r="D10" s="108"/>
      <c r="E10" s="144" t="s">
        <v>4</v>
      </c>
      <c r="F10" s="95"/>
      <c r="G10" s="82">
        <v>1</v>
      </c>
      <c r="H10" s="23">
        <v>2</v>
      </c>
      <c r="I10" s="23">
        <v>3</v>
      </c>
      <c r="J10" s="23">
        <v>4</v>
      </c>
      <c r="K10" s="23">
        <v>5</v>
      </c>
      <c r="L10" s="23">
        <v>6</v>
      </c>
      <c r="M10" s="23" t="s">
        <v>130</v>
      </c>
      <c r="N10" s="47">
        <v>1</v>
      </c>
      <c r="O10" s="10">
        <v>2</v>
      </c>
      <c r="P10" s="10">
        <v>3</v>
      </c>
      <c r="Q10" s="11">
        <v>4</v>
      </c>
      <c r="R10" s="47">
        <v>1</v>
      </c>
      <c r="S10" s="10">
        <v>2</v>
      </c>
      <c r="T10" s="10">
        <v>3</v>
      </c>
      <c r="U10" s="48" t="s">
        <v>130</v>
      </c>
      <c r="V10" s="70">
        <v>1</v>
      </c>
      <c r="W10" s="20">
        <v>1</v>
      </c>
      <c r="X10" s="10">
        <v>2</v>
      </c>
      <c r="Y10" s="82"/>
      <c r="Z10" s="23"/>
      <c r="AA10" s="23"/>
      <c r="AB10" s="23"/>
      <c r="AC10" s="23"/>
      <c r="AD10" s="23"/>
      <c r="AE10" s="23"/>
      <c r="AF10" s="23"/>
      <c r="AG10" s="33"/>
      <c r="AH10" s="59"/>
      <c r="AI10" s="59"/>
      <c r="AJ10" s="59"/>
      <c r="AK10" s="23"/>
      <c r="AL10" s="83"/>
      <c r="AM10" s="47">
        <v>1</v>
      </c>
      <c r="AN10" s="10">
        <v>2</v>
      </c>
      <c r="AO10" s="10" t="s">
        <v>130</v>
      </c>
      <c r="AP10" s="10" t="s">
        <v>151</v>
      </c>
      <c r="AQ10" s="10"/>
      <c r="AR10" s="10"/>
      <c r="AS10" s="10"/>
      <c r="AT10" s="10"/>
      <c r="AU10" s="10"/>
      <c r="AV10" s="10"/>
      <c r="AW10" s="10"/>
      <c r="AX10" s="48"/>
      <c r="AY10" s="20"/>
      <c r="AZ10" s="10"/>
      <c r="BA10" s="10"/>
      <c r="BB10" s="10"/>
      <c r="BC10" s="10"/>
      <c r="BD10" s="10"/>
      <c r="BE10" s="10"/>
      <c r="BF10" s="10"/>
      <c r="BG10" s="11"/>
      <c r="BH10" s="11"/>
      <c r="BI10" s="32"/>
      <c r="BJ10" s="77"/>
    </row>
    <row r="11" spans="1:65" s="108" customFormat="1" x14ac:dyDescent="0.35">
      <c r="A11" s="32"/>
      <c r="E11" s="145" t="s">
        <v>5</v>
      </c>
      <c r="F11" s="96"/>
      <c r="G11" s="49">
        <v>8500</v>
      </c>
      <c r="H11" s="22">
        <v>8250</v>
      </c>
      <c r="I11" s="22">
        <v>7587</v>
      </c>
      <c r="J11" s="22">
        <v>7587</v>
      </c>
      <c r="K11" s="22">
        <v>7800</v>
      </c>
      <c r="L11" s="22">
        <v>7800</v>
      </c>
      <c r="M11" s="22">
        <v>6280</v>
      </c>
      <c r="N11" s="49">
        <v>5705</v>
      </c>
      <c r="O11" s="22">
        <v>5682</v>
      </c>
      <c r="P11" s="22">
        <v>5718</v>
      </c>
      <c r="Q11" s="28">
        <v>4380</v>
      </c>
      <c r="R11" s="49">
        <v>8506</v>
      </c>
      <c r="S11" s="22">
        <v>7678</v>
      </c>
      <c r="T11" s="22">
        <v>7837</v>
      </c>
      <c r="U11" s="34">
        <v>6534</v>
      </c>
      <c r="V11" s="71">
        <v>5677</v>
      </c>
      <c r="W11" s="26">
        <v>1067</v>
      </c>
      <c r="X11" s="22">
        <v>840</v>
      </c>
      <c r="Y11" s="57">
        <f>42609-V11</f>
        <v>36932</v>
      </c>
      <c r="Z11" s="22">
        <v>1753</v>
      </c>
      <c r="AA11" s="22">
        <v>795</v>
      </c>
      <c r="AB11" s="22">
        <v>1507</v>
      </c>
      <c r="AC11" s="22">
        <v>1447</v>
      </c>
      <c r="AD11" s="22">
        <v>320</v>
      </c>
      <c r="AE11" s="22">
        <v>500</v>
      </c>
      <c r="AF11" s="22">
        <v>6339</v>
      </c>
      <c r="AG11" s="34">
        <v>271</v>
      </c>
      <c r="AH11" s="26">
        <v>4736</v>
      </c>
      <c r="AI11" s="26">
        <v>9195</v>
      </c>
      <c r="AJ11" s="26">
        <v>9360</v>
      </c>
      <c r="AK11" s="22">
        <v>1675</v>
      </c>
      <c r="AL11" s="34">
        <v>3201</v>
      </c>
      <c r="AM11" s="49">
        <v>8520</v>
      </c>
      <c r="AN11" s="22">
        <v>8014</v>
      </c>
      <c r="AO11" s="22">
        <v>8648</v>
      </c>
      <c r="AP11" s="22">
        <v>2826</v>
      </c>
      <c r="AQ11" s="22">
        <v>1803</v>
      </c>
      <c r="AR11" s="22">
        <v>120</v>
      </c>
      <c r="AS11" s="22">
        <v>9719</v>
      </c>
      <c r="AT11" s="22">
        <v>16</v>
      </c>
      <c r="AU11" s="22">
        <v>85</v>
      </c>
      <c r="AV11" s="22">
        <v>1242</v>
      </c>
      <c r="AW11" s="22">
        <v>1645</v>
      </c>
      <c r="AX11" s="34">
        <v>233</v>
      </c>
      <c r="AY11" s="134">
        <v>3012.2733059995198</v>
      </c>
      <c r="AZ11" s="135">
        <v>1386.41023299994</v>
      </c>
      <c r="BA11" s="135">
        <v>114.30669000026499</v>
      </c>
      <c r="BB11" s="135">
        <v>418.473109999938</v>
      </c>
      <c r="BC11" s="135">
        <v>297.37730550001498</v>
      </c>
      <c r="BD11" s="135">
        <v>848.61697099987305</v>
      </c>
      <c r="BE11" s="135">
        <v>1000.16926200043</v>
      </c>
      <c r="BF11" s="135">
        <v>794.58901549987604</v>
      </c>
      <c r="BG11" s="135">
        <v>495.69808150035902</v>
      </c>
      <c r="BH11" s="136">
        <v>844.22523299988802</v>
      </c>
      <c r="BI11" s="32"/>
    </row>
    <row r="12" spans="1:65" s="108" customFormat="1" ht="15" thickBot="1" x14ac:dyDescent="0.4">
      <c r="A12" s="32"/>
      <c r="E12" s="146" t="s">
        <v>120</v>
      </c>
      <c r="F12" s="97"/>
      <c r="G12" s="50">
        <v>371</v>
      </c>
      <c r="H12" s="8">
        <v>373</v>
      </c>
      <c r="I12" s="8">
        <v>350</v>
      </c>
      <c r="J12" s="8">
        <v>350</v>
      </c>
      <c r="K12" s="8">
        <v>360</v>
      </c>
      <c r="L12" s="8">
        <v>360</v>
      </c>
      <c r="M12" s="8">
        <v>325</v>
      </c>
      <c r="N12" s="50">
        <v>313</v>
      </c>
      <c r="O12" s="8">
        <v>313</v>
      </c>
      <c r="P12" s="8">
        <v>313</v>
      </c>
      <c r="Q12" s="9">
        <v>267</v>
      </c>
      <c r="R12" s="50">
        <v>375</v>
      </c>
      <c r="S12" s="8">
        <v>359</v>
      </c>
      <c r="T12" s="8">
        <v>367</v>
      </c>
      <c r="U12" s="35">
        <v>330</v>
      </c>
      <c r="V12" s="72"/>
      <c r="W12" s="19">
        <v>137</v>
      </c>
      <c r="X12" s="8">
        <v>126</v>
      </c>
      <c r="Y12" s="51"/>
      <c r="Z12" s="14"/>
      <c r="AA12" s="14"/>
      <c r="AB12" s="14"/>
      <c r="AC12" s="14">
        <v>935</v>
      </c>
      <c r="AD12" s="14">
        <v>340</v>
      </c>
      <c r="AE12" s="14">
        <v>280</v>
      </c>
      <c r="AF12" s="14">
        <v>2320</v>
      </c>
      <c r="AG12" s="36"/>
      <c r="AH12" s="24">
        <v>2900</v>
      </c>
      <c r="AI12" s="24">
        <v>4200</v>
      </c>
      <c r="AJ12" s="24">
        <v>2100</v>
      </c>
      <c r="AK12" s="14">
        <v>250</v>
      </c>
      <c r="AL12" s="36">
        <v>250</v>
      </c>
      <c r="AM12" s="50">
        <v>375</v>
      </c>
      <c r="AN12" s="8">
        <v>370</v>
      </c>
      <c r="AO12" s="8">
        <v>381</v>
      </c>
      <c r="AP12" s="8">
        <v>215</v>
      </c>
      <c r="AQ12" s="8"/>
      <c r="AR12" s="8">
        <v>125</v>
      </c>
      <c r="AS12" s="8">
        <v>2605</v>
      </c>
      <c r="AT12" s="8"/>
      <c r="AU12" s="8">
        <v>55</v>
      </c>
      <c r="AV12" s="8">
        <v>1450</v>
      </c>
      <c r="AW12" s="8">
        <v>175</v>
      </c>
      <c r="AX12" s="132"/>
      <c r="AY12" s="137"/>
      <c r="AZ12" s="138"/>
      <c r="BA12" s="138"/>
      <c r="BB12" s="138"/>
      <c r="BC12" s="138"/>
      <c r="BD12" s="138"/>
      <c r="BE12" s="138"/>
      <c r="BF12" s="138"/>
      <c r="BG12" s="138"/>
      <c r="BH12" s="139"/>
      <c r="BI12" s="32"/>
    </row>
    <row r="13" spans="1:65" s="108" customFormat="1" ht="15" hidden="1" thickBot="1" x14ac:dyDescent="0.4">
      <c r="A13" s="32"/>
      <c r="E13" s="40" t="s">
        <v>57</v>
      </c>
      <c r="F13" s="98"/>
      <c r="G13" s="51"/>
      <c r="H13" s="14"/>
      <c r="I13" s="14"/>
      <c r="J13" s="14"/>
      <c r="K13" s="14"/>
      <c r="L13" s="14"/>
      <c r="M13" s="14"/>
      <c r="N13" s="51"/>
      <c r="O13" s="14"/>
      <c r="P13" s="14"/>
      <c r="Q13" s="25"/>
      <c r="R13" s="51"/>
      <c r="S13" s="14"/>
      <c r="T13" s="14"/>
      <c r="U13" s="36"/>
      <c r="V13" s="73"/>
      <c r="W13" s="24"/>
      <c r="X13" s="14"/>
      <c r="Y13" s="58"/>
      <c r="Z13" s="14"/>
      <c r="AA13" s="14"/>
      <c r="AB13" s="14"/>
      <c r="AC13" s="14"/>
      <c r="AD13" s="14"/>
      <c r="AE13" s="14"/>
      <c r="AF13" s="14"/>
      <c r="AG13" s="36"/>
      <c r="AH13" s="24"/>
      <c r="AI13" s="24"/>
      <c r="AJ13" s="24"/>
      <c r="AK13" s="14"/>
      <c r="AL13" s="25"/>
      <c r="AM13" s="51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36"/>
      <c r="AY13" s="24"/>
      <c r="AZ13" s="14"/>
      <c r="BA13" s="14"/>
      <c r="BB13" s="14"/>
      <c r="BC13" s="14"/>
      <c r="BD13" s="14"/>
      <c r="BE13" s="14"/>
      <c r="BF13" s="14"/>
      <c r="BG13" s="25"/>
      <c r="BH13" s="25"/>
      <c r="BI13" s="32"/>
    </row>
    <row r="14" spans="1:65" ht="15" thickBot="1" x14ac:dyDescent="0.4">
      <c r="A14" s="43" t="s">
        <v>0</v>
      </c>
      <c r="B14" s="44" t="s">
        <v>1</v>
      </c>
      <c r="C14" s="44" t="s">
        <v>2</v>
      </c>
      <c r="D14" s="45" t="s">
        <v>8</v>
      </c>
      <c r="E14" s="1" t="s">
        <v>3</v>
      </c>
      <c r="F14" s="99" t="s">
        <v>7</v>
      </c>
      <c r="G14" s="52"/>
      <c r="H14" s="7"/>
      <c r="I14" s="7"/>
      <c r="J14" s="7"/>
      <c r="K14" s="7"/>
      <c r="L14" s="7"/>
      <c r="M14" s="7"/>
      <c r="N14" s="52"/>
      <c r="O14" s="7"/>
      <c r="P14" s="7"/>
      <c r="Q14" s="53"/>
      <c r="R14" s="52"/>
      <c r="S14" s="7"/>
      <c r="T14" s="7"/>
      <c r="U14" s="53"/>
      <c r="V14" s="74"/>
      <c r="W14" s="7"/>
      <c r="X14" s="7"/>
      <c r="Y14" s="52"/>
      <c r="Z14" s="7"/>
      <c r="AA14" s="7"/>
      <c r="AB14" s="7"/>
      <c r="AC14" s="7"/>
      <c r="AD14" s="7"/>
      <c r="AE14" s="7"/>
      <c r="AF14" s="7"/>
      <c r="AG14" s="53"/>
      <c r="AH14" s="52"/>
      <c r="AI14" s="7"/>
      <c r="AJ14" s="7"/>
      <c r="AK14" s="7"/>
      <c r="AL14" s="7"/>
      <c r="AM14" s="52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53"/>
      <c r="AY14" s="52"/>
      <c r="AZ14" s="7"/>
      <c r="BA14" s="7"/>
      <c r="BB14" s="7"/>
      <c r="BC14" s="7"/>
      <c r="BD14" s="7"/>
      <c r="BE14" s="7"/>
      <c r="BF14" s="7"/>
      <c r="BG14" s="7"/>
      <c r="BH14" s="53"/>
      <c r="BI14" s="103"/>
    </row>
    <row r="15" spans="1:65" x14ac:dyDescent="0.35">
      <c r="A15" s="121">
        <v>1</v>
      </c>
      <c r="B15" s="84" t="s">
        <v>59</v>
      </c>
      <c r="C15" s="85" t="s">
        <v>152</v>
      </c>
      <c r="D15" s="86" t="s">
        <v>152</v>
      </c>
      <c r="E15" s="17"/>
      <c r="F15" s="100"/>
      <c r="G15" s="54"/>
      <c r="H15" s="80"/>
      <c r="I15" s="80"/>
      <c r="J15" s="80"/>
      <c r="K15" s="80"/>
      <c r="L15" s="80"/>
      <c r="M15" s="80"/>
      <c r="N15" s="54"/>
      <c r="O15" s="80"/>
      <c r="P15" s="80"/>
      <c r="Q15" s="38"/>
      <c r="R15" s="54"/>
      <c r="S15" s="80"/>
      <c r="T15" s="80"/>
      <c r="U15" s="38"/>
      <c r="V15" s="75"/>
      <c r="W15" s="80"/>
      <c r="X15" s="80"/>
      <c r="Y15" s="54"/>
      <c r="Z15" s="80"/>
      <c r="AA15" s="80"/>
      <c r="AB15" s="80"/>
      <c r="AC15" s="80"/>
      <c r="AD15" s="80"/>
      <c r="AE15" s="80"/>
      <c r="AF15" s="80"/>
      <c r="AG15" s="38"/>
      <c r="AH15" s="54"/>
      <c r="AI15" s="80"/>
      <c r="AJ15" s="80"/>
      <c r="AK15" s="80"/>
      <c r="AL15" s="80"/>
      <c r="AM15" s="54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38"/>
      <c r="AY15" s="54"/>
      <c r="AZ15" s="80"/>
      <c r="BA15" s="80"/>
      <c r="BB15" s="80"/>
      <c r="BC15" s="80"/>
      <c r="BD15" s="80"/>
      <c r="BE15" s="80"/>
      <c r="BF15" s="80"/>
      <c r="BG15" s="80"/>
      <c r="BH15" s="38"/>
      <c r="BI15" s="54"/>
      <c r="BJ15" s="81"/>
    </row>
    <row r="16" spans="1:65" x14ac:dyDescent="0.35">
      <c r="A16" s="115" t="s">
        <v>152</v>
      </c>
      <c r="B16" s="85" t="s">
        <v>152</v>
      </c>
      <c r="C16" s="85" t="s">
        <v>152</v>
      </c>
      <c r="D16" s="85" t="s">
        <v>152</v>
      </c>
      <c r="E16" s="5"/>
      <c r="F16" s="100"/>
      <c r="G16" s="54"/>
      <c r="H16" s="80"/>
      <c r="I16" s="80"/>
      <c r="J16" s="80"/>
      <c r="K16" s="80"/>
      <c r="L16" s="80"/>
      <c r="M16" s="80"/>
      <c r="N16" s="54"/>
      <c r="O16" s="80"/>
      <c r="P16" s="80"/>
      <c r="Q16" s="38"/>
      <c r="R16" s="54"/>
      <c r="S16" s="80"/>
      <c r="T16" s="80"/>
      <c r="U16" s="38"/>
      <c r="V16" s="75"/>
      <c r="W16" s="80"/>
      <c r="X16" s="80"/>
      <c r="Y16" s="54"/>
      <c r="Z16" s="80"/>
      <c r="AA16" s="80"/>
      <c r="AB16" s="80"/>
      <c r="AC16" s="80"/>
      <c r="AD16" s="80"/>
      <c r="AE16" s="80"/>
      <c r="AF16" s="80"/>
      <c r="AG16" s="38"/>
      <c r="AH16" s="54"/>
      <c r="AI16" s="80"/>
      <c r="AJ16" s="80"/>
      <c r="AK16" s="80"/>
      <c r="AL16" s="80"/>
      <c r="AM16" s="54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38"/>
      <c r="AY16" s="54"/>
      <c r="AZ16" s="80"/>
      <c r="BA16" s="80"/>
      <c r="BB16" s="80"/>
      <c r="BC16" s="80"/>
      <c r="BD16" s="80"/>
      <c r="BE16" s="80"/>
      <c r="BF16" s="80"/>
      <c r="BG16" s="80"/>
      <c r="BH16" s="38"/>
      <c r="BI16" s="54"/>
      <c r="BJ16" s="81"/>
    </row>
    <row r="17" spans="1:62 15142:15142" x14ac:dyDescent="0.35">
      <c r="A17" s="122">
        <v>11</v>
      </c>
      <c r="B17" s="84" t="s">
        <v>60</v>
      </c>
      <c r="C17" s="85" t="s">
        <v>152</v>
      </c>
      <c r="D17" s="86" t="s">
        <v>152</v>
      </c>
      <c r="E17" s="5"/>
      <c r="F17" s="100"/>
      <c r="G17" s="54"/>
      <c r="H17" s="80"/>
      <c r="I17" s="80"/>
      <c r="J17" s="80"/>
      <c r="K17" s="80"/>
      <c r="L17" s="80"/>
      <c r="M17" s="80"/>
      <c r="N17" s="54"/>
      <c r="O17" s="80"/>
      <c r="P17" s="80"/>
      <c r="Q17" s="38"/>
      <c r="R17" s="54"/>
      <c r="S17" s="80"/>
      <c r="T17" s="80"/>
      <c r="U17" s="38"/>
      <c r="V17" s="75"/>
      <c r="W17" s="80"/>
      <c r="X17" s="80"/>
      <c r="Y17" s="54"/>
      <c r="Z17" s="80"/>
      <c r="AA17" s="80"/>
      <c r="AB17" s="80"/>
      <c r="AC17" s="80"/>
      <c r="AD17" s="80"/>
      <c r="AE17" s="80"/>
      <c r="AF17" s="80"/>
      <c r="AG17" s="38"/>
      <c r="AH17" s="54"/>
      <c r="AI17" s="80"/>
      <c r="AJ17" s="80"/>
      <c r="AK17" s="80"/>
      <c r="AL17" s="80"/>
      <c r="AM17" s="54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38"/>
      <c r="AY17" s="54"/>
      <c r="AZ17" s="80"/>
      <c r="BA17" s="80"/>
      <c r="BB17" s="80"/>
      <c r="BC17" s="142">
        <v>418.473109999938</v>
      </c>
      <c r="BD17" s="80"/>
      <c r="BE17" s="80"/>
      <c r="BF17" s="80"/>
      <c r="BG17" s="80"/>
      <c r="BH17" s="38"/>
      <c r="BI17" s="54"/>
      <c r="BJ17" s="81"/>
    </row>
    <row r="18" spans="1:62 15142:15142" x14ac:dyDescent="0.35">
      <c r="A18" s="115" t="s">
        <v>152</v>
      </c>
      <c r="B18" s="85" t="s">
        <v>152</v>
      </c>
      <c r="C18" s="85" t="s">
        <v>152</v>
      </c>
      <c r="D18" s="85" t="s">
        <v>152</v>
      </c>
      <c r="E18" s="5"/>
      <c r="F18" s="100"/>
      <c r="G18" s="54"/>
      <c r="H18" s="80"/>
      <c r="I18" s="80"/>
      <c r="J18" s="80"/>
      <c r="K18" s="80"/>
      <c r="L18" s="80"/>
      <c r="M18" s="80"/>
      <c r="N18" s="54"/>
      <c r="O18" s="80"/>
      <c r="P18" s="80"/>
      <c r="Q18" s="38"/>
      <c r="R18" s="54"/>
      <c r="S18" s="80"/>
      <c r="T18" s="80"/>
      <c r="U18" s="38"/>
      <c r="V18" s="75"/>
      <c r="W18" s="80"/>
      <c r="X18" s="80"/>
      <c r="Y18" s="54"/>
      <c r="Z18" s="80"/>
      <c r="AA18" s="80"/>
      <c r="AB18" s="80"/>
      <c r="AC18" s="80"/>
      <c r="AD18" s="80"/>
      <c r="AE18" s="80"/>
      <c r="AF18" s="80"/>
      <c r="AG18" s="38"/>
      <c r="AH18" s="54"/>
      <c r="AI18" s="80"/>
      <c r="AJ18" s="80"/>
      <c r="AK18" s="80"/>
      <c r="AL18" s="80"/>
      <c r="AM18" s="54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38"/>
      <c r="AY18" s="54"/>
      <c r="AZ18" s="80"/>
      <c r="BA18" s="80"/>
      <c r="BB18" s="80"/>
      <c r="BC18" s="80"/>
      <c r="BD18" s="80"/>
      <c r="BE18" s="80"/>
      <c r="BF18" s="80"/>
      <c r="BG18" s="80"/>
      <c r="BH18" s="38"/>
      <c r="BI18" s="54"/>
      <c r="BJ18" s="81"/>
    </row>
    <row r="19" spans="1:62 15142:15142" x14ac:dyDescent="0.35">
      <c r="A19" s="123">
        <v>111</v>
      </c>
      <c r="B19" s="84" t="s">
        <v>61</v>
      </c>
      <c r="C19" s="85" t="s">
        <v>152</v>
      </c>
      <c r="D19" s="86" t="s">
        <v>152</v>
      </c>
      <c r="E19" s="5"/>
      <c r="F19" s="100"/>
      <c r="G19" s="54"/>
      <c r="H19" s="80"/>
      <c r="I19" s="80"/>
      <c r="J19" s="80"/>
      <c r="K19" s="80"/>
      <c r="L19" s="80"/>
      <c r="M19" s="80"/>
      <c r="N19" s="54"/>
      <c r="O19" s="80"/>
      <c r="P19" s="80"/>
      <c r="Q19" s="38"/>
      <c r="R19" s="54"/>
      <c r="S19" s="80"/>
      <c r="T19" s="80"/>
      <c r="U19" s="38"/>
      <c r="V19" s="75"/>
      <c r="W19" s="80"/>
      <c r="X19" s="80"/>
      <c r="Y19" s="54"/>
      <c r="Z19" s="80"/>
      <c r="AA19" s="80"/>
      <c r="AB19" s="80"/>
      <c r="AC19" s="80"/>
      <c r="AD19" s="80"/>
      <c r="AE19" s="80"/>
      <c r="AF19" s="80"/>
      <c r="AG19" s="38"/>
      <c r="AH19" s="54"/>
      <c r="AI19" s="80"/>
      <c r="AJ19" s="80"/>
      <c r="AK19" s="80"/>
      <c r="AL19" s="80"/>
      <c r="AM19" s="54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38"/>
      <c r="AY19" s="54"/>
      <c r="AZ19" s="80"/>
      <c r="BA19" s="80"/>
      <c r="BB19" s="80"/>
      <c r="BC19" s="80"/>
      <c r="BD19" s="80"/>
      <c r="BE19" s="80"/>
      <c r="BF19" s="80"/>
      <c r="BG19" s="80"/>
      <c r="BH19" s="38"/>
      <c r="BI19" s="54"/>
      <c r="BJ19" s="80"/>
    </row>
    <row r="20" spans="1:62 15142:15142" x14ac:dyDescent="0.35">
      <c r="A20" s="115" t="s">
        <v>152</v>
      </c>
      <c r="B20" s="85" t="s">
        <v>152</v>
      </c>
      <c r="C20" s="85" t="s">
        <v>152</v>
      </c>
      <c r="D20" s="85" t="s">
        <v>152</v>
      </c>
      <c r="E20" s="5"/>
      <c r="F20" s="100"/>
      <c r="G20" s="54"/>
      <c r="H20" s="80"/>
      <c r="I20" s="80"/>
      <c r="J20" s="80"/>
      <c r="K20" s="80"/>
      <c r="L20" s="80"/>
      <c r="M20" s="80"/>
      <c r="N20" s="54"/>
      <c r="O20" s="80"/>
      <c r="P20" s="80"/>
      <c r="Q20" s="38"/>
      <c r="R20" s="54"/>
      <c r="S20" s="80"/>
      <c r="T20" s="80"/>
      <c r="U20" s="38"/>
      <c r="V20" s="75"/>
      <c r="W20" s="80"/>
      <c r="X20" s="80"/>
      <c r="Y20" s="54"/>
      <c r="Z20" s="80"/>
      <c r="AA20" s="80"/>
      <c r="AB20" s="80"/>
      <c r="AC20" s="80"/>
      <c r="AD20" s="80"/>
      <c r="AE20" s="80"/>
      <c r="AF20" s="80"/>
      <c r="AG20" s="38"/>
      <c r="AH20" s="54"/>
      <c r="AI20" s="80"/>
      <c r="AJ20" s="80"/>
      <c r="AK20" s="80"/>
      <c r="AL20" s="80"/>
      <c r="AM20" s="54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38"/>
      <c r="AY20" s="54"/>
      <c r="AZ20" s="80"/>
      <c r="BA20" s="80"/>
      <c r="BB20" s="80"/>
      <c r="BC20" s="80"/>
      <c r="BD20" s="80"/>
      <c r="BE20" s="80"/>
      <c r="BF20" s="80"/>
      <c r="BG20" s="80"/>
      <c r="BH20" s="38"/>
      <c r="BI20" s="54"/>
      <c r="BJ20" s="80"/>
    </row>
    <row r="21" spans="1:62 15142:15142" x14ac:dyDescent="0.35">
      <c r="A21" s="124">
        <v>1111</v>
      </c>
      <c r="B21" s="88" t="s">
        <v>62</v>
      </c>
      <c r="C21" s="85" t="s">
        <v>152</v>
      </c>
      <c r="D21" s="86" t="s">
        <v>152</v>
      </c>
      <c r="E21" s="15"/>
      <c r="F21" s="100"/>
      <c r="G21" s="54"/>
      <c r="H21" s="80"/>
      <c r="I21" s="80"/>
      <c r="J21" s="80"/>
      <c r="K21" s="80"/>
      <c r="L21" s="80"/>
      <c r="M21" s="38"/>
      <c r="N21" s="54"/>
      <c r="O21" s="80"/>
      <c r="P21" s="80"/>
      <c r="Q21" s="38"/>
      <c r="R21" s="54"/>
      <c r="S21" s="80"/>
      <c r="T21" s="80"/>
      <c r="U21" s="38"/>
      <c r="V21" s="75"/>
      <c r="W21" s="80"/>
      <c r="X21" s="80"/>
      <c r="Y21" s="54"/>
      <c r="Z21" s="80"/>
      <c r="AA21" s="80"/>
      <c r="AB21" s="80"/>
      <c r="AC21" s="80"/>
      <c r="AD21" s="80"/>
      <c r="AE21" s="80"/>
      <c r="AF21" s="80"/>
      <c r="AG21" s="38"/>
      <c r="AH21" s="54"/>
      <c r="AI21" s="80"/>
      <c r="AJ21" s="80"/>
      <c r="AK21" s="80"/>
      <c r="AL21" s="80"/>
      <c r="AM21" s="54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38"/>
      <c r="AY21" s="54"/>
      <c r="AZ21" s="80"/>
      <c r="BA21" s="80"/>
      <c r="BB21" s="80"/>
      <c r="BC21" s="80"/>
      <c r="BD21" s="80"/>
      <c r="BE21" s="80"/>
      <c r="BF21" s="80"/>
      <c r="BG21" s="80"/>
      <c r="BH21" s="38"/>
      <c r="BI21" s="54"/>
      <c r="BJ21" s="81"/>
    </row>
    <row r="22" spans="1:62 15142:15142" x14ac:dyDescent="0.35">
      <c r="A22" s="125">
        <v>111110</v>
      </c>
      <c r="B22" s="87" t="s">
        <v>63</v>
      </c>
      <c r="C22" s="85" t="s">
        <v>64</v>
      </c>
      <c r="D22" s="89">
        <f>F22/100</f>
        <v>88205.7</v>
      </c>
      <c r="E22" s="15">
        <v>55</v>
      </c>
      <c r="F22" s="100">
        <f>SUM(G22:AX22)</f>
        <v>8820570</v>
      </c>
      <c r="G22" s="54"/>
      <c r="H22" s="80">
        <f>H$11*$E22*$B$6</f>
        <v>907500</v>
      </c>
      <c r="I22" s="80"/>
      <c r="J22" s="80"/>
      <c r="K22" s="80">
        <f t="shared" ref="K22:M22" si="0">K$11*$E22*$B$6</f>
        <v>858000</v>
      </c>
      <c r="L22" s="80">
        <f t="shared" si="0"/>
        <v>858000</v>
      </c>
      <c r="M22" s="38">
        <f t="shared" si="0"/>
        <v>690800</v>
      </c>
      <c r="N22" s="54"/>
      <c r="O22" s="80"/>
      <c r="P22" s="80"/>
      <c r="Q22" s="38"/>
      <c r="R22" s="54"/>
      <c r="S22" s="80">
        <f t="shared" ref="S22:U22" si="1">S$11*$E22*$B$6</f>
        <v>844580</v>
      </c>
      <c r="T22" s="80">
        <f t="shared" si="1"/>
        <v>862070</v>
      </c>
      <c r="U22" s="38">
        <f t="shared" si="1"/>
        <v>718740</v>
      </c>
      <c r="V22" s="75"/>
      <c r="W22" s="80"/>
      <c r="X22" s="80"/>
      <c r="Y22" s="54"/>
      <c r="Z22" s="80"/>
      <c r="AA22" s="80"/>
      <c r="AB22" s="80"/>
      <c r="AC22" s="80"/>
      <c r="AD22" s="80"/>
      <c r="AE22" s="80"/>
      <c r="AF22" s="80"/>
      <c r="AG22" s="38"/>
      <c r="AH22" s="54"/>
      <c r="AI22" s="80"/>
      <c r="AJ22" s="80"/>
      <c r="AK22" s="80"/>
      <c r="AL22" s="80"/>
      <c r="AM22" s="54">
        <f t="shared" ref="AM22:AP22" si="2">AM$11*$E22*$B$6</f>
        <v>937200</v>
      </c>
      <c r="AN22" s="80">
        <f t="shared" si="2"/>
        <v>881540</v>
      </c>
      <c r="AO22" s="80">
        <f t="shared" si="2"/>
        <v>951280</v>
      </c>
      <c r="AP22" s="80">
        <f t="shared" si="2"/>
        <v>310860</v>
      </c>
      <c r="AQ22" s="80"/>
      <c r="AR22" s="80"/>
      <c r="AS22" s="80"/>
      <c r="AT22" s="80"/>
      <c r="AU22" s="80"/>
      <c r="AV22" s="80"/>
      <c r="AW22" s="80"/>
      <c r="AX22" s="38"/>
      <c r="AY22" s="54"/>
      <c r="AZ22" s="80"/>
      <c r="BA22" s="80"/>
      <c r="BB22" s="80"/>
      <c r="BC22" s="80"/>
      <c r="BD22" s="80"/>
      <c r="BE22" s="80"/>
      <c r="BF22" s="80"/>
      <c r="BG22" s="80"/>
      <c r="BH22" s="38"/>
      <c r="BI22" s="54"/>
      <c r="BJ22" s="81"/>
    </row>
    <row r="23" spans="1:62 15142:15142" x14ac:dyDescent="0.35">
      <c r="A23" s="125">
        <v>111130</v>
      </c>
      <c r="B23" s="87" t="s">
        <v>65</v>
      </c>
      <c r="C23" s="85" t="s">
        <v>119</v>
      </c>
      <c r="D23" s="89">
        <v>500</v>
      </c>
      <c r="E23" s="15">
        <v>25</v>
      </c>
      <c r="F23" s="100">
        <v>500</v>
      </c>
      <c r="G23" s="54"/>
      <c r="H23" s="80"/>
      <c r="I23" s="80"/>
      <c r="J23" s="80"/>
      <c r="K23" s="80"/>
      <c r="L23" s="80"/>
      <c r="M23" s="38"/>
      <c r="N23" s="54"/>
      <c r="O23" s="80"/>
      <c r="P23" s="80"/>
      <c r="Q23" s="38"/>
      <c r="R23" s="54"/>
      <c r="S23" s="80"/>
      <c r="T23" s="80"/>
      <c r="U23" s="38"/>
      <c r="V23" s="75"/>
      <c r="W23" s="80"/>
      <c r="X23" s="80"/>
      <c r="Y23" s="54"/>
      <c r="Z23" s="80"/>
      <c r="AA23" s="80"/>
      <c r="AB23" s="80"/>
      <c r="AC23" s="80"/>
      <c r="AD23" s="80"/>
      <c r="AE23" s="80"/>
      <c r="AF23" s="80"/>
      <c r="AG23" s="38"/>
      <c r="AH23" s="54"/>
      <c r="AI23" s="80"/>
      <c r="AJ23" s="80"/>
      <c r="AK23" s="80"/>
      <c r="AL23" s="80"/>
      <c r="AM23" s="54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38"/>
      <c r="AY23" s="54"/>
      <c r="AZ23" s="80"/>
      <c r="BA23" s="80"/>
      <c r="BB23" s="80"/>
      <c r="BC23" s="80"/>
      <c r="BD23" s="80"/>
      <c r="BE23" s="80"/>
      <c r="BF23" s="80"/>
      <c r="BG23" s="80"/>
      <c r="BH23" s="38"/>
      <c r="BI23" s="54"/>
      <c r="BJ23" s="81"/>
    </row>
    <row r="24" spans="1:62 15142:15142" x14ac:dyDescent="0.35">
      <c r="A24" s="125">
        <v>111140</v>
      </c>
      <c r="B24" s="87" t="s">
        <v>67</v>
      </c>
      <c r="C24" s="85" t="s">
        <v>64</v>
      </c>
      <c r="D24" s="89">
        <f>F24/100</f>
        <v>12829.92</v>
      </c>
      <c r="E24" s="15">
        <v>8</v>
      </c>
      <c r="F24" s="100">
        <f>SUM(G24:AX24)</f>
        <v>1282992</v>
      </c>
      <c r="G24" s="54"/>
      <c r="H24" s="80">
        <f t="shared" ref="H24:H25" si="3">H$11*$E24*$B$6</f>
        <v>132000</v>
      </c>
      <c r="I24" s="80"/>
      <c r="J24" s="80"/>
      <c r="K24" s="80">
        <f t="shared" ref="K24:M25" si="4">K$11*$E24*$B$6</f>
        <v>124800</v>
      </c>
      <c r="L24" s="80">
        <f t="shared" si="4"/>
        <v>124800</v>
      </c>
      <c r="M24" s="38">
        <f t="shared" si="4"/>
        <v>100480</v>
      </c>
      <c r="N24" s="54"/>
      <c r="O24" s="80"/>
      <c r="P24" s="80"/>
      <c r="Q24" s="38"/>
      <c r="R24" s="54"/>
      <c r="S24" s="80">
        <f t="shared" ref="S24:U25" si="5">S$11*$E24*$B$6</f>
        <v>122848</v>
      </c>
      <c r="T24" s="80">
        <f t="shared" si="5"/>
        <v>125392</v>
      </c>
      <c r="U24" s="38">
        <f t="shared" si="5"/>
        <v>104544</v>
      </c>
      <c r="V24" s="75"/>
      <c r="W24" s="80"/>
      <c r="X24" s="80"/>
      <c r="Y24" s="54"/>
      <c r="Z24" s="80"/>
      <c r="AA24" s="80"/>
      <c r="AB24" s="80"/>
      <c r="AC24" s="80"/>
      <c r="AD24" s="80"/>
      <c r="AE24" s="80"/>
      <c r="AF24" s="80"/>
      <c r="AG24" s="38"/>
      <c r="AH24" s="54"/>
      <c r="AI24" s="80"/>
      <c r="AJ24" s="80"/>
      <c r="AK24" s="80"/>
      <c r="AL24" s="80"/>
      <c r="AM24" s="54">
        <f t="shared" ref="AM24:AP25" si="6">AM$11*$E24*$B$6</f>
        <v>136320</v>
      </c>
      <c r="AN24" s="80">
        <f t="shared" si="6"/>
        <v>128224</v>
      </c>
      <c r="AO24" s="80">
        <f t="shared" si="6"/>
        <v>138368</v>
      </c>
      <c r="AP24" s="80">
        <f t="shared" si="6"/>
        <v>45216</v>
      </c>
      <c r="AQ24" s="80"/>
      <c r="AR24" s="80"/>
      <c r="AS24" s="80"/>
      <c r="AT24" s="80"/>
      <c r="AU24" s="80"/>
      <c r="AV24" s="80"/>
      <c r="AW24" s="80"/>
      <c r="AX24" s="38"/>
      <c r="AY24" s="54"/>
      <c r="AZ24" s="80"/>
      <c r="BA24" s="80"/>
      <c r="BB24" s="80"/>
      <c r="BC24" s="80"/>
      <c r="BD24" s="80"/>
      <c r="BE24" s="80"/>
      <c r="BF24" s="80"/>
      <c r="BG24" s="80"/>
      <c r="BH24" s="38"/>
      <c r="BI24" s="54"/>
      <c r="BJ24" s="81"/>
    </row>
    <row r="25" spans="1:62 15142:15142" x14ac:dyDescent="0.35">
      <c r="A25" s="125">
        <v>111150</v>
      </c>
      <c r="B25" s="87" t="s">
        <v>153</v>
      </c>
      <c r="C25" s="85" t="s">
        <v>64</v>
      </c>
      <c r="D25" s="89">
        <f>F25/100</f>
        <v>16037.4</v>
      </c>
      <c r="E25" s="15">
        <v>10</v>
      </c>
      <c r="F25" s="100">
        <f>SUM(G25:AX25)</f>
        <v>1603740</v>
      </c>
      <c r="G25" s="54"/>
      <c r="H25" s="80">
        <f t="shared" si="3"/>
        <v>165000</v>
      </c>
      <c r="I25" s="80"/>
      <c r="J25" s="80"/>
      <c r="K25" s="80">
        <f t="shared" si="4"/>
        <v>156000</v>
      </c>
      <c r="L25" s="80">
        <f t="shared" si="4"/>
        <v>156000</v>
      </c>
      <c r="M25" s="38">
        <f t="shared" si="4"/>
        <v>125600</v>
      </c>
      <c r="N25" s="54"/>
      <c r="O25" s="80"/>
      <c r="P25" s="80"/>
      <c r="Q25" s="38"/>
      <c r="R25" s="54"/>
      <c r="S25" s="80">
        <f t="shared" si="5"/>
        <v>153560</v>
      </c>
      <c r="T25" s="80">
        <f t="shared" si="5"/>
        <v>156740</v>
      </c>
      <c r="U25" s="38">
        <f t="shared" si="5"/>
        <v>130680</v>
      </c>
      <c r="V25" s="75"/>
      <c r="W25" s="80"/>
      <c r="X25" s="80"/>
      <c r="Y25" s="54"/>
      <c r="Z25" s="80"/>
      <c r="AA25" s="80"/>
      <c r="AB25" s="80"/>
      <c r="AC25" s="80"/>
      <c r="AD25" s="80"/>
      <c r="AE25" s="80"/>
      <c r="AF25" s="80"/>
      <c r="AG25" s="38"/>
      <c r="AH25" s="54"/>
      <c r="AI25" s="80"/>
      <c r="AJ25" s="80"/>
      <c r="AK25" s="80"/>
      <c r="AL25" s="80"/>
      <c r="AM25" s="54">
        <f t="shared" si="6"/>
        <v>170400</v>
      </c>
      <c r="AN25" s="80">
        <f t="shared" si="6"/>
        <v>160280</v>
      </c>
      <c r="AO25" s="80">
        <f t="shared" si="6"/>
        <v>172960</v>
      </c>
      <c r="AP25" s="80">
        <f>AP$11*$E25*$B$6</f>
        <v>56520</v>
      </c>
      <c r="AQ25" s="80"/>
      <c r="AR25" s="80"/>
      <c r="AS25" s="80"/>
      <c r="AT25" s="80"/>
      <c r="AU25" s="80"/>
      <c r="AV25" s="80"/>
      <c r="AW25" s="80"/>
      <c r="AX25" s="38"/>
      <c r="AY25" s="54"/>
      <c r="AZ25" s="80"/>
      <c r="BA25" s="80"/>
      <c r="BB25" s="80"/>
      <c r="BC25" s="80"/>
      <c r="BD25" s="80"/>
      <c r="BE25" s="80"/>
      <c r="BF25" s="80"/>
      <c r="BG25" s="80"/>
      <c r="BH25" s="38"/>
      <c r="BI25" s="54"/>
      <c r="BJ25" s="80"/>
    </row>
    <row r="26" spans="1:62 15142:15142" x14ac:dyDescent="0.35">
      <c r="A26" s="115" t="s">
        <v>152</v>
      </c>
      <c r="B26" s="85" t="s">
        <v>152</v>
      </c>
      <c r="C26" s="85" t="s">
        <v>152</v>
      </c>
      <c r="D26" s="85" t="s">
        <v>152</v>
      </c>
      <c r="E26" s="15"/>
      <c r="F26" s="100"/>
      <c r="G26" s="54"/>
      <c r="H26" s="80"/>
      <c r="I26" s="80"/>
      <c r="J26" s="80"/>
      <c r="K26" s="80"/>
      <c r="L26" s="80"/>
      <c r="M26" s="38"/>
      <c r="N26" s="54"/>
      <c r="O26" s="80"/>
      <c r="P26" s="80"/>
      <c r="Q26" s="38"/>
      <c r="R26" s="54"/>
      <c r="S26" s="80"/>
      <c r="T26" s="80"/>
      <c r="U26" s="38"/>
      <c r="V26" s="75"/>
      <c r="W26" s="80"/>
      <c r="X26" s="80"/>
      <c r="Y26" s="54"/>
      <c r="Z26" s="80"/>
      <c r="AA26" s="80"/>
      <c r="AB26" s="80"/>
      <c r="AC26" s="80"/>
      <c r="AD26" s="80"/>
      <c r="AE26" s="80"/>
      <c r="AF26" s="80"/>
      <c r="AG26" s="38"/>
      <c r="AH26" s="54"/>
      <c r="AI26" s="80"/>
      <c r="AJ26" s="80"/>
      <c r="AK26" s="80"/>
      <c r="AL26" s="80"/>
      <c r="AM26" s="54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38"/>
      <c r="AY26" s="54"/>
      <c r="AZ26" s="80"/>
      <c r="BA26" s="80"/>
      <c r="BB26" s="80"/>
      <c r="BC26" s="80"/>
      <c r="BD26" s="80"/>
      <c r="BE26" s="80"/>
      <c r="BF26" s="80"/>
      <c r="BG26" s="80"/>
      <c r="BH26" s="38"/>
      <c r="BI26" s="54"/>
      <c r="BJ26" s="80"/>
      <c r="VJJ26" s="80"/>
    </row>
    <row r="27" spans="1:62 15142:15142" x14ac:dyDescent="0.35">
      <c r="A27" s="124">
        <v>1112</v>
      </c>
      <c r="B27" s="88" t="s">
        <v>68</v>
      </c>
      <c r="C27" s="85" t="s">
        <v>152</v>
      </c>
      <c r="D27" s="86" t="s">
        <v>152</v>
      </c>
      <c r="E27" s="15"/>
      <c r="F27" s="100"/>
      <c r="G27" s="54"/>
      <c r="H27" s="80"/>
      <c r="I27" s="80"/>
      <c r="J27" s="80"/>
      <c r="K27" s="80"/>
      <c r="L27" s="80"/>
      <c r="M27" s="38"/>
      <c r="N27" s="54"/>
      <c r="O27" s="80"/>
      <c r="P27" s="80"/>
      <c r="Q27" s="38"/>
      <c r="R27" s="54"/>
      <c r="S27" s="80"/>
      <c r="T27" s="80"/>
      <c r="U27" s="38"/>
      <c r="V27" s="75"/>
      <c r="W27" s="80"/>
      <c r="X27" s="80"/>
      <c r="Y27" s="54"/>
      <c r="Z27" s="80"/>
      <c r="AA27" s="80"/>
      <c r="AB27" s="80"/>
      <c r="AC27" s="80"/>
      <c r="AD27" s="80"/>
      <c r="AE27" s="80"/>
      <c r="AF27" s="80"/>
      <c r="AG27" s="38"/>
      <c r="AH27" s="54"/>
      <c r="AI27" s="80"/>
      <c r="AJ27" s="80"/>
      <c r="AK27" s="80"/>
      <c r="AL27" s="80"/>
      <c r="AM27" s="54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38"/>
      <c r="AY27" s="54"/>
      <c r="AZ27" s="80"/>
      <c r="BA27" s="80"/>
      <c r="BB27" s="80"/>
      <c r="BC27" s="80"/>
      <c r="BD27" s="80"/>
      <c r="BE27" s="80"/>
      <c r="BF27" s="80"/>
      <c r="BG27" s="80"/>
      <c r="BH27" s="38"/>
      <c r="BI27" s="54"/>
      <c r="BJ27" s="81"/>
    </row>
    <row r="28" spans="1:62 15142:15142" x14ac:dyDescent="0.35">
      <c r="A28" s="125">
        <v>111210</v>
      </c>
      <c r="B28" s="87" t="s">
        <v>69</v>
      </c>
      <c r="C28" s="85" t="s">
        <v>64</v>
      </c>
      <c r="D28" s="89">
        <f>F28/100</f>
        <v>26647.200000000001</v>
      </c>
      <c r="E28" s="15">
        <v>30</v>
      </c>
      <c r="F28" s="100">
        <f>SUM(G28:AX28)</f>
        <v>2664720</v>
      </c>
      <c r="G28" s="54"/>
      <c r="H28" s="80"/>
      <c r="I28" s="80"/>
      <c r="J28" s="80"/>
      <c r="K28" s="80"/>
      <c r="L28" s="80"/>
      <c r="M28" s="38"/>
      <c r="N28" s="54"/>
      <c r="O28" s="80"/>
      <c r="P28" s="80"/>
      <c r="Q28" s="38"/>
      <c r="R28" s="54"/>
      <c r="S28" s="80"/>
      <c r="T28" s="80"/>
      <c r="U28" s="38"/>
      <c r="V28" s="75">
        <f t="shared" ref="V28" si="7">V$11*$E28*$B$6</f>
        <v>340620</v>
      </c>
      <c r="W28" s="80"/>
      <c r="X28" s="80"/>
      <c r="Y28" s="54">
        <f t="shared" ref="Y28:Z29" si="8">Y$11*$E28*$B$6</f>
        <v>2215920</v>
      </c>
      <c r="Z28" s="80"/>
      <c r="AA28" s="80"/>
      <c r="AB28" s="80"/>
      <c r="AC28" s="80"/>
      <c r="AD28" s="80"/>
      <c r="AE28" s="80"/>
      <c r="AF28" s="80"/>
      <c r="AG28" s="38"/>
      <c r="AH28" s="54"/>
      <c r="AI28" s="80"/>
      <c r="AJ28" s="80"/>
      <c r="AK28" s="80"/>
      <c r="AL28" s="80"/>
      <c r="AM28" s="54"/>
      <c r="AN28" s="80"/>
      <c r="AO28" s="80"/>
      <c r="AP28" s="80"/>
      <c r="AQ28" s="80">
        <f t="shared" ref="AQ28" si="9">AQ$11*$E28*$B$6</f>
        <v>108180</v>
      </c>
      <c r="AR28" s="80"/>
      <c r="AS28" s="80"/>
      <c r="AT28" s="80"/>
      <c r="AU28" s="80"/>
      <c r="AV28" s="80"/>
      <c r="AW28" s="80"/>
      <c r="AX28" s="38"/>
      <c r="AY28" s="54"/>
      <c r="AZ28" s="80"/>
      <c r="BA28" s="80"/>
      <c r="BB28" s="80"/>
      <c r="BC28" s="80"/>
      <c r="BD28" s="80"/>
      <c r="BE28" s="80"/>
      <c r="BF28" s="80"/>
      <c r="BG28" s="80"/>
      <c r="BH28" s="38"/>
      <c r="BI28" s="54"/>
      <c r="BJ28" s="81"/>
    </row>
    <row r="29" spans="1:62 15142:15142" x14ac:dyDescent="0.35">
      <c r="A29" s="125">
        <v>111220</v>
      </c>
      <c r="B29" s="87" t="s">
        <v>154</v>
      </c>
      <c r="C29" s="85" t="s">
        <v>64</v>
      </c>
      <c r="D29" s="89">
        <f>F29/100</f>
        <v>1051.8</v>
      </c>
      <c r="E29" s="15">
        <v>30</v>
      </c>
      <c r="F29" s="100">
        <f>SUM(G29:AX29)</f>
        <v>105180</v>
      </c>
      <c r="G29" s="54"/>
      <c r="H29" s="80"/>
      <c r="I29" s="80"/>
      <c r="J29" s="80"/>
      <c r="K29" s="80"/>
      <c r="L29" s="80"/>
      <c r="M29" s="38"/>
      <c r="N29" s="54"/>
      <c r="O29" s="80"/>
      <c r="P29" s="80"/>
      <c r="Q29" s="38"/>
      <c r="R29" s="54"/>
      <c r="S29" s="80"/>
      <c r="T29" s="80"/>
      <c r="U29" s="38"/>
      <c r="V29" s="75"/>
      <c r="W29" s="80"/>
      <c r="X29" s="80"/>
      <c r="Y29" s="54"/>
      <c r="Z29" s="80">
        <f t="shared" si="8"/>
        <v>105180</v>
      </c>
      <c r="AA29" s="80"/>
      <c r="AB29" s="80"/>
      <c r="AC29" s="80"/>
      <c r="AD29" s="80"/>
      <c r="AE29" s="80"/>
      <c r="AF29" s="80"/>
      <c r="AG29" s="38"/>
      <c r="AH29" s="54"/>
      <c r="AI29" s="80"/>
      <c r="AJ29" s="80"/>
      <c r="AK29" s="80"/>
      <c r="AL29" s="80"/>
      <c r="AM29" s="54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38"/>
      <c r="AY29" s="54"/>
      <c r="AZ29" s="80"/>
      <c r="BA29" s="80"/>
      <c r="BB29" s="80"/>
      <c r="BC29" s="80"/>
      <c r="BD29" s="80"/>
      <c r="BE29" s="80"/>
      <c r="BF29" s="80"/>
      <c r="BG29" s="80"/>
      <c r="BH29" s="38"/>
      <c r="BI29" s="54"/>
      <c r="BJ29" s="81"/>
    </row>
    <row r="30" spans="1:62 15142:15142" x14ac:dyDescent="0.35">
      <c r="A30" s="125">
        <v>111230</v>
      </c>
      <c r="B30" s="87" t="s">
        <v>155</v>
      </c>
      <c r="C30" s="85" t="s">
        <v>64</v>
      </c>
      <c r="D30" s="89">
        <f>F30/100</f>
        <v>100.5</v>
      </c>
      <c r="E30" s="15">
        <v>3</v>
      </c>
      <c r="F30" s="100">
        <f t="shared" ref="F30:F35" si="10">SUM(G30:AX30)</f>
        <v>10050</v>
      </c>
      <c r="G30" s="54"/>
      <c r="H30" s="80"/>
      <c r="I30" s="80"/>
      <c r="J30" s="80"/>
      <c r="K30" s="80"/>
      <c r="L30" s="80"/>
      <c r="M30" s="38"/>
      <c r="N30" s="54"/>
      <c r="O30" s="80"/>
      <c r="P30" s="80"/>
      <c r="Q30" s="38"/>
      <c r="R30" s="54"/>
      <c r="S30" s="80"/>
      <c r="T30" s="80"/>
      <c r="U30" s="38"/>
      <c r="V30" s="75"/>
      <c r="W30" s="80"/>
      <c r="X30" s="80"/>
      <c r="Y30" s="54"/>
      <c r="Z30" s="80"/>
      <c r="AA30" s="80"/>
      <c r="AB30" s="80"/>
      <c r="AC30" s="80"/>
      <c r="AD30" s="80"/>
      <c r="AE30" s="80"/>
      <c r="AF30" s="80"/>
      <c r="AG30" s="38"/>
      <c r="AH30" s="54"/>
      <c r="AI30" s="80"/>
      <c r="AJ30" s="80"/>
      <c r="AK30" s="80">
        <f t="shared" ref="AK30" si="11">AK$11*$E30*$B$6</f>
        <v>10050</v>
      </c>
      <c r="AL30" s="80"/>
      <c r="AM30" s="54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38"/>
      <c r="AY30" s="54"/>
      <c r="AZ30" s="80"/>
      <c r="BA30" s="80"/>
      <c r="BB30" s="80"/>
      <c r="BC30" s="80"/>
      <c r="BD30" s="80"/>
      <c r="BE30" s="80"/>
      <c r="BF30" s="80"/>
      <c r="BG30" s="80"/>
      <c r="BH30" s="38"/>
      <c r="BI30" s="54"/>
      <c r="BJ30" s="81"/>
    </row>
    <row r="31" spans="1:62 15142:15142" x14ac:dyDescent="0.35">
      <c r="A31" s="125">
        <v>111240</v>
      </c>
      <c r="B31" s="87" t="s">
        <v>70</v>
      </c>
      <c r="C31" s="85" t="s">
        <v>66</v>
      </c>
      <c r="D31" s="89">
        <f>F31</f>
        <v>8610</v>
      </c>
      <c r="E31" s="15">
        <v>15</v>
      </c>
      <c r="F31" s="100">
        <f t="shared" si="10"/>
        <v>8610</v>
      </c>
      <c r="G31" s="54"/>
      <c r="H31" s="80"/>
      <c r="I31" s="80"/>
      <c r="J31" s="80"/>
      <c r="K31" s="80"/>
      <c r="L31" s="80"/>
      <c r="M31" s="38"/>
      <c r="N31" s="54"/>
      <c r="O31" s="80"/>
      <c r="P31" s="80"/>
      <c r="Q31" s="38"/>
      <c r="R31" s="54"/>
      <c r="S31" s="80"/>
      <c r="T31" s="80"/>
      <c r="U31" s="38"/>
      <c r="V31" s="75"/>
      <c r="W31" s="80"/>
      <c r="X31" s="80"/>
      <c r="Y31" s="54"/>
      <c r="Z31" s="80"/>
      <c r="AA31" s="80"/>
      <c r="AB31" s="80"/>
      <c r="AC31" s="80"/>
      <c r="AD31" s="80"/>
      <c r="AE31" s="80"/>
      <c r="AF31" s="80"/>
      <c r="AG31" s="38">
        <f t="shared" ref="AG31" si="12">AG$11*$E31*$B$6</f>
        <v>8130</v>
      </c>
      <c r="AH31" s="54"/>
      <c r="AI31" s="80"/>
      <c r="AJ31" s="80"/>
      <c r="AK31" s="80"/>
      <c r="AL31" s="80"/>
      <c r="AM31" s="54"/>
      <c r="AN31" s="80"/>
      <c r="AO31" s="80"/>
      <c r="AP31" s="80"/>
      <c r="AQ31" s="80"/>
      <c r="AR31" s="80"/>
      <c r="AS31" s="80"/>
      <c r="AT31" s="80">
        <f t="shared" ref="AT31" si="13">AT$11*$E31*$B$6</f>
        <v>480</v>
      </c>
      <c r="AU31" s="80"/>
      <c r="AV31" s="80"/>
      <c r="AW31" s="80"/>
      <c r="AX31" s="38"/>
      <c r="AY31" s="54"/>
      <c r="AZ31" s="80"/>
      <c r="BA31" s="80"/>
      <c r="BB31" s="80"/>
      <c r="BC31" s="80"/>
      <c r="BD31" s="80"/>
      <c r="BE31" s="80"/>
      <c r="BF31" s="80"/>
      <c r="BG31" s="80"/>
      <c r="BH31" s="38"/>
      <c r="BI31" s="54"/>
      <c r="BJ31" s="81"/>
    </row>
    <row r="32" spans="1:62 15142:15142" x14ac:dyDescent="0.35">
      <c r="A32" s="125">
        <v>111250</v>
      </c>
      <c r="B32" s="87" t="s">
        <v>71</v>
      </c>
      <c r="C32" s="85" t="s">
        <v>64</v>
      </c>
      <c r="D32" s="89">
        <f>F32/100</f>
        <v>2765.22</v>
      </c>
      <c r="E32" s="15">
        <v>3</v>
      </c>
      <c r="F32" s="100">
        <f t="shared" si="10"/>
        <v>276522</v>
      </c>
      <c r="G32" s="54"/>
      <c r="H32" s="80"/>
      <c r="I32" s="80"/>
      <c r="J32" s="80"/>
      <c r="K32" s="80"/>
      <c r="L32" s="80"/>
      <c r="M32" s="38"/>
      <c r="N32" s="54"/>
      <c r="O32" s="80"/>
      <c r="P32" s="80"/>
      <c r="Q32" s="38"/>
      <c r="R32" s="54"/>
      <c r="S32" s="80"/>
      <c r="T32" s="80"/>
      <c r="U32" s="38"/>
      <c r="V32" s="75">
        <f t="shared" ref="V32" si="14">V$11*$E32*$B$6</f>
        <v>34062</v>
      </c>
      <c r="W32" s="80"/>
      <c r="X32" s="80"/>
      <c r="Y32" s="54">
        <f t="shared" ref="Y32" si="15">Y$11*$E32*$B$6</f>
        <v>221592</v>
      </c>
      <c r="Z32" s="80"/>
      <c r="AA32" s="80"/>
      <c r="AB32" s="80"/>
      <c r="AC32" s="80"/>
      <c r="AD32" s="80"/>
      <c r="AE32" s="80"/>
      <c r="AF32" s="80"/>
      <c r="AG32" s="38"/>
      <c r="AH32" s="54"/>
      <c r="AI32" s="80"/>
      <c r="AJ32" s="80"/>
      <c r="AK32" s="80">
        <f t="shared" ref="AK32" si="16">AK$11*$E32*$B$6</f>
        <v>10050</v>
      </c>
      <c r="AL32" s="80"/>
      <c r="AM32" s="54"/>
      <c r="AN32" s="80"/>
      <c r="AO32" s="80"/>
      <c r="AP32" s="80"/>
      <c r="AQ32" s="80">
        <f t="shared" ref="AQ32" si="17">AQ$11*$E32*$B$6</f>
        <v>10818</v>
      </c>
      <c r="AR32" s="80"/>
      <c r="AS32" s="80"/>
      <c r="AT32" s="80"/>
      <c r="AU32" s="80"/>
      <c r="AV32" s="80"/>
      <c r="AW32" s="80"/>
      <c r="AX32" s="38"/>
      <c r="AY32" s="54"/>
      <c r="AZ32" s="80"/>
      <c r="BA32" s="80"/>
      <c r="BB32" s="80"/>
      <c r="BC32" s="80"/>
      <c r="BD32" s="80"/>
      <c r="BE32" s="80"/>
      <c r="BF32" s="80"/>
      <c r="BG32" s="80"/>
      <c r="BH32" s="38"/>
      <c r="BI32" s="54"/>
      <c r="BJ32" s="81"/>
    </row>
    <row r="33" spans="1:62" x14ac:dyDescent="0.35">
      <c r="A33" s="125">
        <v>111260</v>
      </c>
      <c r="B33" s="87" t="s">
        <v>156</v>
      </c>
      <c r="C33" s="85" t="s">
        <v>64</v>
      </c>
      <c r="D33" s="89">
        <f>F33/100</f>
        <v>105.18</v>
      </c>
      <c r="E33" s="15">
        <v>3</v>
      </c>
      <c r="F33" s="100">
        <f t="shared" si="10"/>
        <v>10518</v>
      </c>
      <c r="G33" s="54"/>
      <c r="H33" s="80"/>
      <c r="I33" s="80"/>
      <c r="J33" s="80"/>
      <c r="K33" s="80"/>
      <c r="L33" s="80"/>
      <c r="M33" s="38"/>
      <c r="N33" s="54"/>
      <c r="O33" s="80"/>
      <c r="P33" s="80"/>
      <c r="Q33" s="38"/>
      <c r="R33" s="54"/>
      <c r="S33" s="80"/>
      <c r="T33" s="80"/>
      <c r="U33" s="38"/>
      <c r="V33" s="75"/>
      <c r="W33" s="80"/>
      <c r="X33" s="80"/>
      <c r="Y33" s="54"/>
      <c r="Z33" s="80">
        <f t="shared" ref="Z33:AB34" si="18">Z$11*$E33*$B$6</f>
        <v>10518</v>
      </c>
      <c r="AA33" s="80"/>
      <c r="AB33" s="80"/>
      <c r="AC33" s="80"/>
      <c r="AD33" s="80"/>
      <c r="AE33" s="80"/>
      <c r="AF33" s="80"/>
      <c r="AG33" s="38"/>
      <c r="AH33" s="54"/>
      <c r="AI33" s="80"/>
      <c r="AJ33" s="80"/>
      <c r="AK33" s="80"/>
      <c r="AL33" s="80"/>
      <c r="AM33" s="54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38"/>
      <c r="AY33" s="54"/>
      <c r="AZ33" s="80"/>
      <c r="BA33" s="80"/>
      <c r="BB33" s="80"/>
      <c r="BC33" s="80"/>
      <c r="BD33" s="80"/>
      <c r="BE33" s="80"/>
      <c r="BF33" s="80"/>
      <c r="BG33" s="80"/>
      <c r="BH33" s="38"/>
      <c r="BI33" s="54"/>
      <c r="BJ33" s="81"/>
    </row>
    <row r="34" spans="1:62" x14ac:dyDescent="0.35">
      <c r="A34" s="125">
        <v>111270</v>
      </c>
      <c r="B34" s="87" t="s">
        <v>157</v>
      </c>
      <c r="C34" s="85" t="s">
        <v>64</v>
      </c>
      <c r="D34" s="89">
        <f>F34/100</f>
        <v>9.9461999999999993</v>
      </c>
      <c r="E34" s="15">
        <v>0.33</v>
      </c>
      <c r="F34" s="100">
        <f t="shared" si="10"/>
        <v>994.62</v>
      </c>
      <c r="G34" s="54"/>
      <c r="H34" s="80"/>
      <c r="I34" s="80"/>
      <c r="J34" s="80"/>
      <c r="K34" s="80"/>
      <c r="L34" s="80"/>
      <c r="M34" s="38"/>
      <c r="N34" s="54"/>
      <c r="O34" s="80"/>
      <c r="P34" s="80"/>
      <c r="Q34" s="38"/>
      <c r="R34" s="54"/>
      <c r="S34" s="80"/>
      <c r="T34" s="80"/>
      <c r="U34" s="38"/>
      <c r="V34" s="75"/>
      <c r="W34" s="80"/>
      <c r="X34" s="80"/>
      <c r="Y34" s="54"/>
      <c r="Z34" s="80"/>
      <c r="AA34" s="80"/>
      <c r="AB34" s="80">
        <f t="shared" si="18"/>
        <v>994.62</v>
      </c>
      <c r="AC34" s="80"/>
      <c r="AD34" s="80"/>
      <c r="AE34" s="80"/>
      <c r="AF34" s="80"/>
      <c r="AG34" s="38"/>
      <c r="AH34" s="54"/>
      <c r="AI34" s="80"/>
      <c r="AJ34" s="80"/>
      <c r="AK34" s="80"/>
      <c r="AL34" s="80"/>
      <c r="AM34" s="54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38"/>
      <c r="AY34" s="54"/>
      <c r="AZ34" s="80"/>
      <c r="BA34" s="80"/>
      <c r="BB34" s="80"/>
      <c r="BC34" s="80"/>
      <c r="BD34" s="80"/>
      <c r="BE34" s="80"/>
      <c r="BF34" s="80"/>
      <c r="BG34" s="80"/>
      <c r="BH34" s="38"/>
      <c r="BI34" s="54"/>
      <c r="BJ34" s="81"/>
    </row>
    <row r="35" spans="1:62" x14ac:dyDescent="0.35">
      <c r="A35" s="125">
        <v>111280</v>
      </c>
      <c r="B35" s="87" t="s">
        <v>153</v>
      </c>
      <c r="C35" s="85" t="s">
        <v>64</v>
      </c>
      <c r="D35" s="89">
        <f>F35/100</f>
        <v>9233</v>
      </c>
      <c r="E35" s="15">
        <v>10</v>
      </c>
      <c r="F35" s="100">
        <f t="shared" si="10"/>
        <v>923300</v>
      </c>
      <c r="G35" s="54"/>
      <c r="H35" s="80"/>
      <c r="I35" s="80"/>
      <c r="J35" s="80"/>
      <c r="K35" s="80"/>
      <c r="L35" s="80"/>
      <c r="M35" s="38"/>
      <c r="N35" s="54"/>
      <c r="O35" s="80"/>
      <c r="P35" s="80"/>
      <c r="Q35" s="38"/>
      <c r="R35" s="54"/>
      <c r="S35" s="80"/>
      <c r="T35" s="80"/>
      <c r="U35" s="38"/>
      <c r="V35" s="75">
        <f t="shared" ref="V35" si="19">V$11*$E35*$B$6</f>
        <v>113540</v>
      </c>
      <c r="W35" s="80"/>
      <c r="X35" s="80"/>
      <c r="Y35" s="54">
        <f t="shared" ref="Y35:Z35" si="20">Y$11*$E35*$B$6</f>
        <v>738640</v>
      </c>
      <c r="Z35" s="80">
        <f t="shared" si="20"/>
        <v>35060</v>
      </c>
      <c r="AA35" s="80"/>
      <c r="AB35" s="80"/>
      <c r="AC35" s="80"/>
      <c r="AD35" s="80"/>
      <c r="AE35" s="80"/>
      <c r="AF35" s="80"/>
      <c r="AG35" s="38"/>
      <c r="AH35" s="54"/>
      <c r="AI35" s="80"/>
      <c r="AJ35" s="80"/>
      <c r="AK35" s="80"/>
      <c r="AL35" s="80"/>
      <c r="AM35" s="54"/>
      <c r="AN35" s="80"/>
      <c r="AO35" s="80"/>
      <c r="AP35" s="80"/>
      <c r="AQ35" s="80">
        <f t="shared" ref="AQ35" si="21">AQ$11*$E35*$B$6</f>
        <v>36060</v>
      </c>
      <c r="AR35" s="80"/>
      <c r="AS35" s="80"/>
      <c r="AT35" s="80"/>
      <c r="AU35" s="80"/>
      <c r="AV35" s="80"/>
      <c r="AW35" s="80"/>
      <c r="AX35" s="38"/>
      <c r="AY35" s="54"/>
      <c r="AZ35" s="80"/>
      <c r="BA35" s="80"/>
      <c r="BB35" s="80"/>
      <c r="BC35" s="80"/>
      <c r="BD35" s="80"/>
      <c r="BE35" s="80"/>
      <c r="BF35" s="80"/>
      <c r="BG35" s="80"/>
      <c r="BH35" s="38"/>
      <c r="BI35" s="54"/>
      <c r="BJ35" s="81"/>
    </row>
    <row r="36" spans="1:62" x14ac:dyDescent="0.35">
      <c r="A36" s="115" t="s">
        <v>152</v>
      </c>
      <c r="B36" s="85" t="s">
        <v>152</v>
      </c>
      <c r="C36" s="85" t="s">
        <v>152</v>
      </c>
      <c r="D36" s="85" t="s">
        <v>152</v>
      </c>
      <c r="E36" s="15"/>
      <c r="F36" s="100"/>
      <c r="G36" s="54"/>
      <c r="H36" s="80"/>
      <c r="I36" s="80"/>
      <c r="J36" s="80"/>
      <c r="K36" s="80"/>
      <c r="L36" s="80"/>
      <c r="M36" s="38"/>
      <c r="N36" s="54"/>
      <c r="O36" s="80"/>
      <c r="P36" s="80"/>
      <c r="Q36" s="38"/>
      <c r="R36" s="54"/>
      <c r="S36" s="80"/>
      <c r="T36" s="80"/>
      <c r="U36" s="38"/>
      <c r="V36" s="75"/>
      <c r="W36" s="80"/>
      <c r="X36" s="80"/>
      <c r="Y36" s="54"/>
      <c r="Z36" s="80"/>
      <c r="AA36" s="80"/>
      <c r="AB36" s="80"/>
      <c r="AC36" s="80"/>
      <c r="AD36" s="80"/>
      <c r="AE36" s="80"/>
      <c r="AF36" s="80"/>
      <c r="AG36" s="38"/>
      <c r="AH36" s="54"/>
      <c r="AI36" s="80"/>
      <c r="AJ36" s="80"/>
      <c r="AK36" s="80"/>
      <c r="AL36" s="80"/>
      <c r="AM36" s="54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38"/>
      <c r="AY36" s="54"/>
      <c r="AZ36" s="80"/>
      <c r="BA36" s="80"/>
      <c r="BB36" s="80"/>
      <c r="BC36" s="80"/>
      <c r="BD36" s="80"/>
      <c r="BE36" s="80"/>
      <c r="BF36" s="80"/>
      <c r="BG36" s="80"/>
      <c r="BH36" s="38"/>
      <c r="BI36" s="54"/>
      <c r="BJ36" s="81"/>
    </row>
    <row r="37" spans="1:62" x14ac:dyDescent="0.35">
      <c r="A37" s="124">
        <v>1113</v>
      </c>
      <c r="B37" s="88" t="s">
        <v>158</v>
      </c>
      <c r="C37" s="85" t="s">
        <v>152</v>
      </c>
      <c r="D37" s="86" t="s">
        <v>152</v>
      </c>
      <c r="E37" s="15"/>
      <c r="F37" s="100"/>
      <c r="G37" s="54"/>
      <c r="H37" s="80"/>
      <c r="I37" s="80"/>
      <c r="J37" s="80"/>
      <c r="K37" s="80"/>
      <c r="L37" s="80"/>
      <c r="M37" s="38"/>
      <c r="N37" s="54"/>
      <c r="O37" s="80"/>
      <c r="P37" s="80"/>
      <c r="Q37" s="38"/>
      <c r="R37" s="54"/>
      <c r="S37" s="80"/>
      <c r="T37" s="80"/>
      <c r="U37" s="38"/>
      <c r="V37" s="75"/>
      <c r="W37" s="80"/>
      <c r="X37" s="80"/>
      <c r="Y37" s="54"/>
      <c r="Z37" s="80"/>
      <c r="AA37" s="80"/>
      <c r="AB37" s="80"/>
      <c r="AC37" s="80"/>
      <c r="AD37" s="80"/>
      <c r="AE37" s="80"/>
      <c r="AF37" s="80"/>
      <c r="AG37" s="38"/>
      <c r="AH37" s="54"/>
      <c r="AI37" s="80"/>
      <c r="AJ37" s="80"/>
      <c r="AK37" s="80"/>
      <c r="AL37" s="80"/>
      <c r="AM37" s="54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38"/>
      <c r="AY37" s="54"/>
      <c r="AZ37" s="80"/>
      <c r="BA37" s="80"/>
      <c r="BB37" s="80"/>
      <c r="BC37" s="80"/>
      <c r="BD37" s="80"/>
      <c r="BE37" s="80"/>
      <c r="BF37" s="80"/>
      <c r="BG37" s="80"/>
      <c r="BH37" s="38"/>
      <c r="BI37" s="54"/>
      <c r="BJ37" s="81"/>
    </row>
    <row r="38" spans="1:62" x14ac:dyDescent="0.35">
      <c r="A38" s="125">
        <v>111310</v>
      </c>
      <c r="B38" s="87" t="s">
        <v>109</v>
      </c>
      <c r="C38" s="85" t="s">
        <v>97</v>
      </c>
      <c r="D38" s="89">
        <f>F38</f>
        <v>9540</v>
      </c>
      <c r="E38" s="15">
        <v>3</v>
      </c>
      <c r="F38" s="100">
        <f t="shared" ref="F38" si="22">SUM(G38:AX38)</f>
        <v>9540</v>
      </c>
      <c r="G38" s="54"/>
      <c r="H38" s="80"/>
      <c r="I38" s="80"/>
      <c r="J38" s="80"/>
      <c r="K38" s="80"/>
      <c r="L38" s="80"/>
      <c r="M38" s="38"/>
      <c r="N38" s="54"/>
      <c r="O38" s="80"/>
      <c r="P38" s="80"/>
      <c r="Q38" s="38"/>
      <c r="R38" s="54"/>
      <c r="S38" s="80"/>
      <c r="T38" s="80"/>
      <c r="U38" s="38"/>
      <c r="V38" s="75"/>
      <c r="W38" s="80"/>
      <c r="X38" s="80"/>
      <c r="Y38" s="54"/>
      <c r="Z38" s="80"/>
      <c r="AA38" s="80">
        <f>AA$11*$E38*$B$6*2</f>
        <v>9540</v>
      </c>
      <c r="AB38" s="80"/>
      <c r="AC38" s="80"/>
      <c r="AD38" s="80"/>
      <c r="AE38" s="80"/>
      <c r="AF38" s="80"/>
      <c r="AG38" s="38"/>
      <c r="AH38" s="54"/>
      <c r="AI38" s="80"/>
      <c r="AJ38" s="80"/>
      <c r="AK38" s="80"/>
      <c r="AL38" s="80"/>
      <c r="AM38" s="54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38"/>
      <c r="AY38" s="54"/>
      <c r="AZ38" s="80"/>
      <c r="BA38" s="80"/>
      <c r="BB38" s="80"/>
      <c r="BC38" s="80"/>
      <c r="BD38" s="80"/>
      <c r="BE38" s="80"/>
      <c r="BF38" s="80"/>
      <c r="BG38" s="80"/>
      <c r="BH38" s="38"/>
      <c r="BI38" s="54"/>
      <c r="BJ38" s="80"/>
    </row>
    <row r="39" spans="1:62" x14ac:dyDescent="0.35">
      <c r="A39" s="125">
        <v>111320</v>
      </c>
      <c r="B39" s="87" t="s">
        <v>159</v>
      </c>
      <c r="C39" s="85" t="s">
        <v>97</v>
      </c>
      <c r="D39" s="89">
        <v>500</v>
      </c>
      <c r="E39" s="15">
        <v>1</v>
      </c>
      <c r="F39" s="100">
        <f>D39</f>
        <v>500</v>
      </c>
      <c r="G39" s="54"/>
      <c r="H39" s="80"/>
      <c r="I39" s="80"/>
      <c r="J39" s="80"/>
      <c r="K39" s="80"/>
      <c r="L39" s="80"/>
      <c r="M39" s="38"/>
      <c r="N39" s="54"/>
      <c r="O39" s="80"/>
      <c r="P39" s="80"/>
      <c r="Q39" s="38"/>
      <c r="R39" s="54"/>
      <c r="S39" s="80"/>
      <c r="T39" s="80"/>
      <c r="U39" s="38"/>
      <c r="V39" s="75"/>
      <c r="W39" s="80"/>
      <c r="X39" s="80"/>
      <c r="Y39" s="54"/>
      <c r="Z39" s="80"/>
      <c r="AA39" s="80"/>
      <c r="AB39" s="80"/>
      <c r="AC39" s="80"/>
      <c r="AD39" s="80"/>
      <c r="AE39" s="80"/>
      <c r="AF39" s="80"/>
      <c r="AG39" s="38"/>
      <c r="AH39" s="54"/>
      <c r="AI39" s="80"/>
      <c r="AJ39" s="80"/>
      <c r="AK39" s="80"/>
      <c r="AL39" s="80"/>
      <c r="AM39" s="54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38"/>
      <c r="AY39" s="54"/>
      <c r="AZ39" s="80"/>
      <c r="BA39" s="80"/>
      <c r="BB39" s="80"/>
      <c r="BC39" s="80"/>
      <c r="BD39" s="80"/>
      <c r="BE39" s="80"/>
      <c r="BF39" s="80"/>
      <c r="BG39" s="80"/>
      <c r="BH39" s="38"/>
      <c r="BI39" s="54"/>
      <c r="BJ39" s="80"/>
    </row>
    <row r="40" spans="1:62" x14ac:dyDescent="0.35">
      <c r="A40" s="115" t="s">
        <v>152</v>
      </c>
      <c r="B40" s="85" t="s">
        <v>152</v>
      </c>
      <c r="C40" s="85" t="s">
        <v>152</v>
      </c>
      <c r="D40" s="85" t="s">
        <v>152</v>
      </c>
      <c r="E40" s="15"/>
      <c r="F40" s="100"/>
      <c r="G40" s="54"/>
      <c r="H40" s="80"/>
      <c r="I40" s="80"/>
      <c r="J40" s="80"/>
      <c r="K40" s="80"/>
      <c r="L40" s="80"/>
      <c r="M40" s="38"/>
      <c r="N40" s="54"/>
      <c r="O40" s="80"/>
      <c r="P40" s="80"/>
      <c r="Q40" s="38"/>
      <c r="R40" s="54"/>
      <c r="S40" s="80"/>
      <c r="T40" s="80"/>
      <c r="U40" s="38"/>
      <c r="V40" s="75"/>
      <c r="W40" s="80"/>
      <c r="X40" s="80"/>
      <c r="Y40" s="54"/>
      <c r="Z40" s="80"/>
      <c r="AA40" s="80"/>
      <c r="AB40" s="80"/>
      <c r="AC40" s="80"/>
      <c r="AD40" s="80"/>
      <c r="AE40" s="80"/>
      <c r="AF40" s="80"/>
      <c r="AG40" s="38"/>
      <c r="AH40" s="54"/>
      <c r="AI40" s="80"/>
      <c r="AJ40" s="80"/>
      <c r="AK40" s="80"/>
      <c r="AL40" s="80"/>
      <c r="AM40" s="54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38"/>
      <c r="AY40" s="54"/>
      <c r="AZ40" s="80"/>
      <c r="BA40" s="80"/>
      <c r="BB40" s="80"/>
      <c r="BC40" s="80"/>
      <c r="BD40" s="80"/>
      <c r="BE40" s="80"/>
      <c r="BF40" s="80"/>
      <c r="BG40" s="80"/>
      <c r="BH40" s="38"/>
      <c r="BI40" s="54"/>
      <c r="BJ40" s="80"/>
    </row>
    <row r="41" spans="1:62" x14ac:dyDescent="0.35">
      <c r="A41" s="123">
        <v>112</v>
      </c>
      <c r="B41" s="84" t="s">
        <v>72</v>
      </c>
      <c r="C41" s="85" t="s">
        <v>152</v>
      </c>
      <c r="D41" s="86" t="s">
        <v>152</v>
      </c>
      <c r="E41" s="15"/>
      <c r="F41" s="100"/>
      <c r="G41" s="54"/>
      <c r="H41" s="80"/>
      <c r="I41" s="80"/>
      <c r="J41" s="80"/>
      <c r="K41" s="80"/>
      <c r="L41" s="80"/>
      <c r="M41" s="38"/>
      <c r="N41" s="54"/>
      <c r="O41" s="80"/>
      <c r="P41" s="80"/>
      <c r="Q41" s="38"/>
      <c r="R41" s="54"/>
      <c r="S41" s="80"/>
      <c r="T41" s="80"/>
      <c r="U41" s="38"/>
      <c r="V41" s="75"/>
      <c r="W41" s="80"/>
      <c r="X41" s="80"/>
      <c r="Y41" s="54"/>
      <c r="Z41" s="80"/>
      <c r="AA41" s="80"/>
      <c r="AB41" s="80"/>
      <c r="AC41" s="80"/>
      <c r="AD41" s="80"/>
      <c r="AE41" s="80"/>
      <c r="AF41" s="80"/>
      <c r="AG41" s="38"/>
      <c r="AH41" s="54"/>
      <c r="AI41" s="80"/>
      <c r="AJ41" s="80"/>
      <c r="AK41" s="80"/>
      <c r="AL41" s="80"/>
      <c r="AM41" s="54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38"/>
      <c r="AY41" s="54"/>
      <c r="AZ41" s="80"/>
      <c r="BA41" s="80"/>
      <c r="BB41" s="80"/>
      <c r="BC41" s="80"/>
      <c r="BD41" s="80"/>
      <c r="BE41" s="80"/>
      <c r="BF41" s="80"/>
      <c r="BG41" s="80"/>
      <c r="BH41" s="38"/>
      <c r="BI41" s="54"/>
      <c r="BJ41" s="80"/>
    </row>
    <row r="42" spans="1:62" x14ac:dyDescent="0.35">
      <c r="A42" s="125">
        <v>112010</v>
      </c>
      <c r="B42" s="87" t="s">
        <v>160</v>
      </c>
      <c r="C42" s="85" t="s">
        <v>73</v>
      </c>
      <c r="D42" s="89">
        <v>88</v>
      </c>
      <c r="E42" s="15">
        <v>4</v>
      </c>
      <c r="F42" s="100">
        <v>88</v>
      </c>
      <c r="G42" s="54"/>
      <c r="H42" s="80"/>
      <c r="I42" s="80"/>
      <c r="J42" s="80"/>
      <c r="K42" s="80"/>
      <c r="L42" s="80"/>
      <c r="M42" s="38"/>
      <c r="N42" s="54"/>
      <c r="O42" s="80"/>
      <c r="P42" s="80"/>
      <c r="Q42" s="38"/>
      <c r="R42" s="54"/>
      <c r="S42" s="80"/>
      <c r="T42" s="80"/>
      <c r="U42" s="38"/>
      <c r="V42" s="75"/>
      <c r="W42" s="80"/>
      <c r="X42" s="80"/>
      <c r="Y42" s="54"/>
      <c r="Z42" s="80"/>
      <c r="AA42" s="80"/>
      <c r="AB42" s="80"/>
      <c r="AC42" s="80"/>
      <c r="AD42" s="80"/>
      <c r="AE42" s="80"/>
      <c r="AF42" s="80"/>
      <c r="AG42" s="38"/>
      <c r="AH42" s="54"/>
      <c r="AI42" s="80"/>
      <c r="AJ42" s="80"/>
      <c r="AK42" s="80"/>
      <c r="AL42" s="80"/>
      <c r="AM42" s="54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38"/>
      <c r="AY42" s="54"/>
      <c r="AZ42" s="80"/>
      <c r="BA42" s="80"/>
      <c r="BB42" s="80"/>
      <c r="BC42" s="80"/>
      <c r="BD42" s="80"/>
      <c r="BE42" s="80"/>
      <c r="BF42" s="80"/>
      <c r="BG42" s="80"/>
      <c r="BH42" s="38"/>
      <c r="BI42" s="54"/>
      <c r="BJ42" s="80"/>
    </row>
    <row r="43" spans="1:62" x14ac:dyDescent="0.35">
      <c r="A43" s="125">
        <v>112020</v>
      </c>
      <c r="B43" s="87" t="s">
        <v>161</v>
      </c>
      <c r="C43" s="85" t="s">
        <v>66</v>
      </c>
      <c r="D43" s="89">
        <v>22</v>
      </c>
      <c r="E43" s="15">
        <v>1</v>
      </c>
      <c r="F43" s="100">
        <v>22</v>
      </c>
      <c r="G43" s="54"/>
      <c r="H43" s="80"/>
      <c r="I43" s="80"/>
      <c r="J43" s="80"/>
      <c r="K43" s="80"/>
      <c r="L43" s="80"/>
      <c r="M43" s="38"/>
      <c r="N43" s="54"/>
      <c r="O43" s="80"/>
      <c r="P43" s="80"/>
      <c r="Q43" s="38"/>
      <c r="R43" s="54"/>
      <c r="S43" s="80"/>
      <c r="T43" s="80"/>
      <c r="U43" s="38"/>
      <c r="V43" s="75"/>
      <c r="W43" s="80"/>
      <c r="X43" s="80"/>
      <c r="Y43" s="54"/>
      <c r="Z43" s="80"/>
      <c r="AA43" s="80"/>
      <c r="AB43" s="80"/>
      <c r="AC43" s="80"/>
      <c r="AD43" s="80"/>
      <c r="AE43" s="80"/>
      <c r="AF43" s="80"/>
      <c r="AG43" s="38"/>
      <c r="AH43" s="54"/>
      <c r="AI43" s="80"/>
      <c r="AJ43" s="80"/>
      <c r="AK43" s="80"/>
      <c r="AL43" s="80"/>
      <c r="AM43" s="54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38"/>
      <c r="AY43" s="54"/>
      <c r="AZ43" s="80"/>
      <c r="BA43" s="80"/>
      <c r="BB43" s="80"/>
      <c r="BC43" s="80"/>
      <c r="BD43" s="80"/>
      <c r="BE43" s="80"/>
      <c r="BF43" s="80"/>
      <c r="BG43" s="80"/>
      <c r="BH43" s="38"/>
      <c r="BI43" s="54"/>
      <c r="BJ43" s="80"/>
    </row>
    <row r="44" spans="1:62" x14ac:dyDescent="0.35">
      <c r="A44" s="115" t="s">
        <v>152</v>
      </c>
      <c r="B44" s="85" t="s">
        <v>152</v>
      </c>
      <c r="C44" s="85" t="s">
        <v>152</v>
      </c>
      <c r="D44" s="85" t="s">
        <v>152</v>
      </c>
      <c r="E44" s="15"/>
      <c r="F44" s="100"/>
      <c r="G44" s="54"/>
      <c r="H44" s="80"/>
      <c r="I44" s="80"/>
      <c r="J44" s="80"/>
      <c r="K44" s="80"/>
      <c r="L44" s="80"/>
      <c r="M44" s="38"/>
      <c r="N44" s="54"/>
      <c r="O44" s="80"/>
      <c r="P44" s="80"/>
      <c r="Q44" s="38"/>
      <c r="R44" s="54"/>
      <c r="S44" s="80"/>
      <c r="T44" s="80"/>
      <c r="U44" s="38"/>
      <c r="V44" s="75"/>
      <c r="W44" s="80"/>
      <c r="X44" s="80"/>
      <c r="Y44" s="54"/>
      <c r="Z44" s="80"/>
      <c r="AA44" s="80"/>
      <c r="AB44" s="80"/>
      <c r="AC44" s="80"/>
      <c r="AD44" s="80"/>
      <c r="AE44" s="80"/>
      <c r="AF44" s="80"/>
      <c r="AG44" s="38"/>
      <c r="AH44" s="54"/>
      <c r="AI44" s="80"/>
      <c r="AJ44" s="80"/>
      <c r="AK44" s="80"/>
      <c r="AL44" s="80"/>
      <c r="AM44" s="54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38"/>
      <c r="AY44" s="54"/>
      <c r="AZ44" s="80"/>
      <c r="BA44" s="80"/>
      <c r="BB44" s="80"/>
      <c r="BC44" s="80"/>
      <c r="BD44" s="80"/>
      <c r="BE44" s="80"/>
      <c r="BF44" s="80"/>
      <c r="BG44" s="80"/>
      <c r="BH44" s="38"/>
      <c r="BI44" s="54"/>
      <c r="BJ44" s="80"/>
    </row>
    <row r="45" spans="1:62" x14ac:dyDescent="0.35">
      <c r="A45" s="123">
        <v>113</v>
      </c>
      <c r="B45" s="84" t="s">
        <v>74</v>
      </c>
      <c r="C45" s="85" t="s">
        <v>152</v>
      </c>
      <c r="D45" s="86" t="s">
        <v>152</v>
      </c>
      <c r="E45" s="15"/>
      <c r="F45" s="100"/>
      <c r="G45" s="54"/>
      <c r="H45" s="80"/>
      <c r="I45" s="80"/>
      <c r="J45" s="80"/>
      <c r="K45" s="80"/>
      <c r="L45" s="80"/>
      <c r="M45" s="38"/>
      <c r="N45" s="54"/>
      <c r="O45" s="80"/>
      <c r="P45" s="80"/>
      <c r="Q45" s="38"/>
      <c r="R45" s="54"/>
      <c r="S45" s="80"/>
      <c r="T45" s="80"/>
      <c r="U45" s="38"/>
      <c r="V45" s="75"/>
      <c r="W45" s="80"/>
      <c r="X45" s="80"/>
      <c r="Y45" s="54"/>
      <c r="Z45" s="80"/>
      <c r="AA45" s="80"/>
      <c r="AB45" s="80"/>
      <c r="AC45" s="80"/>
      <c r="AD45" s="80"/>
      <c r="AE45" s="80"/>
      <c r="AF45" s="80"/>
      <c r="AG45" s="38"/>
      <c r="AH45" s="54"/>
      <c r="AI45" s="80"/>
      <c r="AJ45" s="80"/>
      <c r="AK45" s="80"/>
      <c r="AL45" s="80"/>
      <c r="AM45" s="54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38"/>
      <c r="AY45" s="54"/>
      <c r="AZ45" s="80"/>
      <c r="BA45" s="80"/>
      <c r="BB45" s="80"/>
      <c r="BC45" s="80"/>
      <c r="BD45" s="80"/>
      <c r="BE45" s="80"/>
      <c r="BF45" s="80"/>
      <c r="BG45" s="80"/>
      <c r="BH45" s="38"/>
      <c r="BI45" s="54"/>
      <c r="BJ45" s="81"/>
    </row>
    <row r="46" spans="1:62" x14ac:dyDescent="0.35">
      <c r="A46" s="125">
        <v>113020</v>
      </c>
      <c r="B46" s="87" t="s">
        <v>75</v>
      </c>
      <c r="C46" s="85" t="s">
        <v>64</v>
      </c>
      <c r="D46" s="89">
        <f>F46/100</f>
        <v>1603.74</v>
      </c>
      <c r="E46" s="15">
        <v>1</v>
      </c>
      <c r="F46" s="100">
        <f t="shared" ref="F46:F48" si="23">SUM(G46:AX46)</f>
        <v>160374</v>
      </c>
      <c r="G46" s="54"/>
      <c r="H46" s="80">
        <f t="shared" ref="H46:H48" si="24">H$11*$E46*$B$6</f>
        <v>16500</v>
      </c>
      <c r="I46" s="80"/>
      <c r="J46" s="80"/>
      <c r="K46" s="80">
        <f t="shared" ref="K46:M48" si="25">K$11*$E46*$B$6</f>
        <v>15600</v>
      </c>
      <c r="L46" s="80">
        <f t="shared" si="25"/>
        <v>15600</v>
      </c>
      <c r="M46" s="38">
        <f t="shared" si="25"/>
        <v>12560</v>
      </c>
      <c r="N46" s="54"/>
      <c r="O46" s="80"/>
      <c r="P46" s="80"/>
      <c r="Q46" s="38"/>
      <c r="R46" s="54"/>
      <c r="S46" s="80">
        <f t="shared" ref="S46:U48" si="26">S$11*$E46*$B$6</f>
        <v>15356</v>
      </c>
      <c r="T46" s="80">
        <f t="shared" si="26"/>
        <v>15674</v>
      </c>
      <c r="U46" s="38">
        <f t="shared" si="26"/>
        <v>13068</v>
      </c>
      <c r="V46" s="75"/>
      <c r="W46" s="80"/>
      <c r="X46" s="80"/>
      <c r="Y46" s="54"/>
      <c r="Z46" s="80"/>
      <c r="AA46" s="80"/>
      <c r="AB46" s="80"/>
      <c r="AC46" s="80"/>
      <c r="AD46" s="80"/>
      <c r="AE46" s="80"/>
      <c r="AF46" s="80"/>
      <c r="AG46" s="38"/>
      <c r="AH46" s="54"/>
      <c r="AI46" s="80"/>
      <c r="AJ46" s="80"/>
      <c r="AK46" s="80"/>
      <c r="AL46" s="80"/>
      <c r="AM46" s="54">
        <f t="shared" ref="AM46:AP48" si="27">AM$11*$E46*$B$6</f>
        <v>17040</v>
      </c>
      <c r="AN46" s="80">
        <f t="shared" si="27"/>
        <v>16028</v>
      </c>
      <c r="AO46" s="80">
        <f t="shared" si="27"/>
        <v>17296</v>
      </c>
      <c r="AP46" s="80">
        <f t="shared" si="27"/>
        <v>5652</v>
      </c>
      <c r="AQ46" s="80"/>
      <c r="AR46" s="80"/>
      <c r="AS46" s="80"/>
      <c r="AT46" s="80"/>
      <c r="AU46" s="80"/>
      <c r="AV46" s="80"/>
      <c r="AW46" s="80"/>
      <c r="AX46" s="38"/>
      <c r="AY46" s="54"/>
      <c r="AZ46" s="80"/>
      <c r="BA46" s="80"/>
      <c r="BB46" s="80"/>
      <c r="BC46" s="80"/>
      <c r="BD46" s="80"/>
      <c r="BE46" s="80"/>
      <c r="BF46" s="80"/>
      <c r="BG46" s="80"/>
      <c r="BH46" s="38"/>
      <c r="BI46" s="54"/>
      <c r="BJ46" s="80"/>
    </row>
    <row r="47" spans="1:62" x14ac:dyDescent="0.35">
      <c r="A47" s="125">
        <v>113030</v>
      </c>
      <c r="B47" s="87" t="s">
        <v>76</v>
      </c>
      <c r="C47" s="85" t="s">
        <v>64</v>
      </c>
      <c r="D47" s="89">
        <f>F47/100</f>
        <v>9622.44</v>
      </c>
      <c r="E47" s="15">
        <v>6</v>
      </c>
      <c r="F47" s="100">
        <f t="shared" si="23"/>
        <v>962244</v>
      </c>
      <c r="G47" s="54"/>
      <c r="H47" s="80">
        <f t="shared" si="24"/>
        <v>99000</v>
      </c>
      <c r="I47" s="80"/>
      <c r="J47" s="80"/>
      <c r="K47" s="80">
        <f t="shared" si="25"/>
        <v>93600</v>
      </c>
      <c r="L47" s="80">
        <f t="shared" si="25"/>
        <v>93600</v>
      </c>
      <c r="M47" s="38">
        <f t="shared" si="25"/>
        <v>75360</v>
      </c>
      <c r="N47" s="54"/>
      <c r="O47" s="80"/>
      <c r="P47" s="80"/>
      <c r="Q47" s="38"/>
      <c r="R47" s="54"/>
      <c r="S47" s="80">
        <f t="shared" si="26"/>
        <v>92136</v>
      </c>
      <c r="T47" s="80">
        <f t="shared" si="26"/>
        <v>94044</v>
      </c>
      <c r="U47" s="38">
        <f t="shared" si="26"/>
        <v>78408</v>
      </c>
      <c r="V47" s="75"/>
      <c r="W47" s="80"/>
      <c r="X47" s="80"/>
      <c r="Y47" s="54"/>
      <c r="Z47" s="80"/>
      <c r="AA47" s="80"/>
      <c r="AB47" s="80"/>
      <c r="AC47" s="80"/>
      <c r="AD47" s="80"/>
      <c r="AE47" s="80"/>
      <c r="AF47" s="80"/>
      <c r="AG47" s="38"/>
      <c r="AH47" s="54"/>
      <c r="AI47" s="80"/>
      <c r="AJ47" s="80"/>
      <c r="AK47" s="80"/>
      <c r="AL47" s="80"/>
      <c r="AM47" s="54">
        <f t="shared" si="27"/>
        <v>102240</v>
      </c>
      <c r="AN47" s="80">
        <f t="shared" si="27"/>
        <v>96168</v>
      </c>
      <c r="AO47" s="80">
        <f t="shared" si="27"/>
        <v>103776</v>
      </c>
      <c r="AP47" s="80">
        <f t="shared" si="27"/>
        <v>33912</v>
      </c>
      <c r="AQ47" s="80"/>
      <c r="AR47" s="80"/>
      <c r="AS47" s="80"/>
      <c r="AT47" s="80"/>
      <c r="AU47" s="80"/>
      <c r="AV47" s="80"/>
      <c r="AW47" s="80"/>
      <c r="AX47" s="38"/>
      <c r="AY47" s="54"/>
      <c r="AZ47" s="80"/>
      <c r="BA47" s="80"/>
      <c r="BB47" s="80"/>
      <c r="BC47" s="80"/>
      <c r="BD47" s="80"/>
      <c r="BE47" s="80"/>
      <c r="BF47" s="80"/>
      <c r="BG47" s="80"/>
      <c r="BH47" s="38"/>
      <c r="BI47" s="54"/>
      <c r="BJ47" s="80"/>
    </row>
    <row r="48" spans="1:62" x14ac:dyDescent="0.35">
      <c r="A48" s="125">
        <v>113040</v>
      </c>
      <c r="B48" s="87" t="s">
        <v>79</v>
      </c>
      <c r="C48" s="85" t="s">
        <v>64</v>
      </c>
      <c r="D48" s="89">
        <f>F48/100</f>
        <v>1603.74</v>
      </c>
      <c r="E48" s="15">
        <v>1</v>
      </c>
      <c r="F48" s="100">
        <f t="shared" si="23"/>
        <v>160374</v>
      </c>
      <c r="G48" s="54"/>
      <c r="H48" s="80">
        <f t="shared" si="24"/>
        <v>16500</v>
      </c>
      <c r="I48" s="80"/>
      <c r="J48" s="80"/>
      <c r="K48" s="80">
        <f t="shared" si="25"/>
        <v>15600</v>
      </c>
      <c r="L48" s="80">
        <f t="shared" si="25"/>
        <v>15600</v>
      </c>
      <c r="M48" s="38">
        <f t="shared" si="25"/>
        <v>12560</v>
      </c>
      <c r="N48" s="54"/>
      <c r="O48" s="80"/>
      <c r="P48" s="80"/>
      <c r="Q48" s="38"/>
      <c r="R48" s="54"/>
      <c r="S48" s="80">
        <f t="shared" si="26"/>
        <v>15356</v>
      </c>
      <c r="T48" s="80">
        <f t="shared" si="26"/>
        <v>15674</v>
      </c>
      <c r="U48" s="38">
        <f t="shared" si="26"/>
        <v>13068</v>
      </c>
      <c r="V48" s="75"/>
      <c r="W48" s="80"/>
      <c r="X48" s="80"/>
      <c r="Y48" s="54"/>
      <c r="Z48" s="80"/>
      <c r="AA48" s="80"/>
      <c r="AB48" s="80"/>
      <c r="AC48" s="80"/>
      <c r="AD48" s="80"/>
      <c r="AE48" s="80"/>
      <c r="AF48" s="80"/>
      <c r="AG48" s="38"/>
      <c r="AH48" s="54"/>
      <c r="AI48" s="80"/>
      <c r="AJ48" s="80"/>
      <c r="AK48" s="80"/>
      <c r="AL48" s="80"/>
      <c r="AM48" s="54">
        <f t="shared" si="27"/>
        <v>17040</v>
      </c>
      <c r="AN48" s="80">
        <f t="shared" si="27"/>
        <v>16028</v>
      </c>
      <c r="AO48" s="80">
        <f t="shared" si="27"/>
        <v>17296</v>
      </c>
      <c r="AP48" s="80">
        <f t="shared" si="27"/>
        <v>5652</v>
      </c>
      <c r="AQ48" s="80"/>
      <c r="AR48" s="80"/>
      <c r="AS48" s="80"/>
      <c r="AT48" s="80"/>
      <c r="AU48" s="80"/>
      <c r="AV48" s="80"/>
      <c r="AW48" s="80"/>
      <c r="AX48" s="38"/>
      <c r="AY48" s="54"/>
      <c r="AZ48" s="80"/>
      <c r="BA48" s="80"/>
      <c r="BB48" s="80"/>
      <c r="BC48" s="80"/>
      <c r="BD48" s="80"/>
      <c r="BE48" s="80"/>
      <c r="BF48" s="80"/>
      <c r="BG48" s="80"/>
      <c r="BH48" s="38"/>
      <c r="BI48" s="54"/>
      <c r="BJ48" s="81"/>
    </row>
    <row r="49" spans="1:62" x14ac:dyDescent="0.35">
      <c r="A49" s="115" t="s">
        <v>152</v>
      </c>
      <c r="B49" s="85" t="s">
        <v>152</v>
      </c>
      <c r="C49" s="85" t="s">
        <v>152</v>
      </c>
      <c r="D49" s="85" t="s">
        <v>152</v>
      </c>
      <c r="E49" s="15"/>
      <c r="F49" s="100"/>
      <c r="G49" s="54"/>
      <c r="H49" s="80"/>
      <c r="I49" s="80"/>
      <c r="J49" s="80"/>
      <c r="K49" s="80"/>
      <c r="L49" s="80"/>
      <c r="M49" s="38"/>
      <c r="N49" s="54"/>
      <c r="O49" s="80"/>
      <c r="P49" s="80"/>
      <c r="Q49" s="38"/>
      <c r="R49" s="54"/>
      <c r="S49" s="80"/>
      <c r="T49" s="80"/>
      <c r="U49" s="38"/>
      <c r="V49" s="75"/>
      <c r="W49" s="80"/>
      <c r="X49" s="80"/>
      <c r="Y49" s="54"/>
      <c r="Z49" s="80"/>
      <c r="AA49" s="80"/>
      <c r="AB49" s="80"/>
      <c r="AC49" s="80"/>
      <c r="AD49" s="80"/>
      <c r="AE49" s="80"/>
      <c r="AF49" s="80"/>
      <c r="AG49" s="38"/>
      <c r="AH49" s="54"/>
      <c r="AI49" s="80"/>
      <c r="AJ49" s="80"/>
      <c r="AK49" s="80"/>
      <c r="AL49" s="80"/>
      <c r="AM49" s="54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38"/>
      <c r="AY49" s="54"/>
      <c r="AZ49" s="80"/>
      <c r="BA49" s="80"/>
      <c r="BB49" s="80"/>
      <c r="BC49" s="80"/>
      <c r="BD49" s="80"/>
      <c r="BE49" s="80"/>
      <c r="BF49" s="80"/>
      <c r="BG49" s="80"/>
      <c r="BH49" s="38"/>
      <c r="BI49" s="54"/>
      <c r="BJ49" s="80"/>
    </row>
    <row r="50" spans="1:62" x14ac:dyDescent="0.35">
      <c r="A50" s="123">
        <v>114</v>
      </c>
      <c r="B50" s="84" t="s">
        <v>162</v>
      </c>
      <c r="C50" s="85" t="s">
        <v>152</v>
      </c>
      <c r="D50" s="86" t="s">
        <v>152</v>
      </c>
      <c r="E50" s="15"/>
      <c r="F50" s="100"/>
      <c r="G50" s="54"/>
      <c r="H50" s="80"/>
      <c r="I50" s="80"/>
      <c r="J50" s="80"/>
      <c r="K50" s="80"/>
      <c r="L50" s="80"/>
      <c r="M50" s="38"/>
      <c r="N50" s="54"/>
      <c r="O50" s="80"/>
      <c r="P50" s="80"/>
      <c r="Q50" s="38"/>
      <c r="R50" s="54"/>
      <c r="S50" s="80"/>
      <c r="T50" s="80"/>
      <c r="U50" s="38"/>
      <c r="V50" s="75"/>
      <c r="W50" s="80"/>
      <c r="X50" s="80"/>
      <c r="Y50" s="54"/>
      <c r="Z50" s="80"/>
      <c r="AA50" s="80"/>
      <c r="AB50" s="80"/>
      <c r="AC50" s="80"/>
      <c r="AD50" s="80"/>
      <c r="AE50" s="80"/>
      <c r="AF50" s="80"/>
      <c r="AG50" s="38"/>
      <c r="AH50" s="54"/>
      <c r="AI50" s="80"/>
      <c r="AJ50" s="80"/>
      <c r="AK50" s="80"/>
      <c r="AL50" s="80"/>
      <c r="AM50" s="54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38"/>
      <c r="AY50" s="54"/>
      <c r="AZ50" s="80"/>
      <c r="BA50" s="80"/>
      <c r="BB50" s="80"/>
      <c r="BC50" s="80"/>
      <c r="BD50" s="80"/>
      <c r="BE50" s="80"/>
      <c r="BF50" s="80"/>
      <c r="BG50" s="80"/>
      <c r="BH50" s="38"/>
      <c r="BI50" s="54"/>
      <c r="BJ50" s="81"/>
    </row>
    <row r="51" spans="1:62" x14ac:dyDescent="0.35">
      <c r="A51" s="125">
        <v>114010</v>
      </c>
      <c r="B51" s="87" t="s">
        <v>77</v>
      </c>
      <c r="C51" s="85" t="s">
        <v>64</v>
      </c>
      <c r="D51" s="89">
        <f>F51/100</f>
        <v>6414.96</v>
      </c>
      <c r="E51" s="15">
        <v>4</v>
      </c>
      <c r="F51" s="100">
        <f t="shared" ref="F51:F52" si="28">SUM(G51:AX51)</f>
        <v>641496</v>
      </c>
      <c r="G51" s="54"/>
      <c r="H51" s="80">
        <f t="shared" ref="H51:H52" si="29">H$11*$E51*$B$6</f>
        <v>66000</v>
      </c>
      <c r="I51" s="80"/>
      <c r="J51" s="80"/>
      <c r="K51" s="80">
        <f t="shared" ref="K51:M52" si="30">K$11*$E51*$B$6</f>
        <v>62400</v>
      </c>
      <c r="L51" s="80">
        <f t="shared" si="30"/>
        <v>62400</v>
      </c>
      <c r="M51" s="38">
        <f t="shared" si="30"/>
        <v>50240</v>
      </c>
      <c r="N51" s="54"/>
      <c r="O51" s="80"/>
      <c r="P51" s="80"/>
      <c r="Q51" s="38"/>
      <c r="R51" s="54"/>
      <c r="S51" s="80">
        <f t="shared" ref="S51:U52" si="31">S$11*$E51*$B$6</f>
        <v>61424</v>
      </c>
      <c r="T51" s="80">
        <f t="shared" si="31"/>
        <v>62696</v>
      </c>
      <c r="U51" s="38">
        <f t="shared" si="31"/>
        <v>52272</v>
      </c>
      <c r="V51" s="75"/>
      <c r="W51" s="80"/>
      <c r="X51" s="80"/>
      <c r="Y51" s="54"/>
      <c r="Z51" s="80"/>
      <c r="AA51" s="80"/>
      <c r="AB51" s="80"/>
      <c r="AC51" s="80"/>
      <c r="AD51" s="80"/>
      <c r="AE51" s="80"/>
      <c r="AF51" s="80"/>
      <c r="AG51" s="38"/>
      <c r="AH51" s="54"/>
      <c r="AI51" s="80"/>
      <c r="AJ51" s="80"/>
      <c r="AK51" s="80"/>
      <c r="AL51" s="80"/>
      <c r="AM51" s="54">
        <f t="shared" ref="AM51:AP52" si="32">AM$11*$E51*$B$6</f>
        <v>68160</v>
      </c>
      <c r="AN51" s="80">
        <f t="shared" si="32"/>
        <v>64112</v>
      </c>
      <c r="AO51" s="80">
        <f t="shared" si="32"/>
        <v>69184</v>
      </c>
      <c r="AP51" s="80">
        <f t="shared" si="32"/>
        <v>22608</v>
      </c>
      <c r="AQ51" s="80"/>
      <c r="AR51" s="80"/>
      <c r="AS51" s="80"/>
      <c r="AT51" s="80"/>
      <c r="AU51" s="80"/>
      <c r="AV51" s="80"/>
      <c r="AW51" s="80"/>
      <c r="AX51" s="38"/>
      <c r="AY51" s="54"/>
      <c r="AZ51" s="80"/>
      <c r="BA51" s="80"/>
      <c r="BB51" s="80"/>
      <c r="BC51" s="80"/>
      <c r="BD51" s="80"/>
      <c r="BE51" s="80"/>
      <c r="BF51" s="80"/>
      <c r="BG51" s="80"/>
      <c r="BH51" s="38"/>
      <c r="BI51" s="54"/>
      <c r="BJ51" s="81"/>
    </row>
    <row r="52" spans="1:62" x14ac:dyDescent="0.35">
      <c r="A52" s="125">
        <v>114020</v>
      </c>
      <c r="B52" s="87" t="s">
        <v>163</v>
      </c>
      <c r="C52" s="85" t="s">
        <v>64</v>
      </c>
      <c r="D52" s="89">
        <f>F52/100</f>
        <v>1603.74</v>
      </c>
      <c r="E52" s="15">
        <v>1</v>
      </c>
      <c r="F52" s="100">
        <f t="shared" si="28"/>
        <v>160374</v>
      </c>
      <c r="G52" s="54"/>
      <c r="H52" s="80">
        <f t="shared" si="29"/>
        <v>16500</v>
      </c>
      <c r="I52" s="80"/>
      <c r="J52" s="80"/>
      <c r="K52" s="80">
        <f t="shared" si="30"/>
        <v>15600</v>
      </c>
      <c r="L52" s="80">
        <f t="shared" si="30"/>
        <v>15600</v>
      </c>
      <c r="M52" s="38">
        <f t="shared" si="30"/>
        <v>12560</v>
      </c>
      <c r="N52" s="54"/>
      <c r="O52" s="80"/>
      <c r="P52" s="80"/>
      <c r="Q52" s="38"/>
      <c r="R52" s="54"/>
      <c r="S52" s="80">
        <f t="shared" si="31"/>
        <v>15356</v>
      </c>
      <c r="T52" s="80">
        <f t="shared" si="31"/>
        <v>15674</v>
      </c>
      <c r="U52" s="38">
        <f t="shared" si="31"/>
        <v>13068</v>
      </c>
      <c r="V52" s="75"/>
      <c r="W52" s="80"/>
      <c r="X52" s="80"/>
      <c r="Y52" s="54"/>
      <c r="Z52" s="80"/>
      <c r="AA52" s="80"/>
      <c r="AB52" s="80"/>
      <c r="AC52" s="80"/>
      <c r="AD52" s="80"/>
      <c r="AE52" s="80"/>
      <c r="AF52" s="80"/>
      <c r="AG52" s="38"/>
      <c r="AH52" s="54"/>
      <c r="AI52" s="80"/>
      <c r="AJ52" s="80"/>
      <c r="AK52" s="80"/>
      <c r="AL52" s="80"/>
      <c r="AM52" s="54">
        <f t="shared" si="32"/>
        <v>17040</v>
      </c>
      <c r="AN52" s="80">
        <f t="shared" si="32"/>
        <v>16028</v>
      </c>
      <c r="AO52" s="80">
        <f t="shared" si="32"/>
        <v>17296</v>
      </c>
      <c r="AP52" s="80">
        <f t="shared" si="32"/>
        <v>5652</v>
      </c>
      <c r="AQ52" s="80"/>
      <c r="AR52" s="80"/>
      <c r="AS52" s="80"/>
      <c r="AT52" s="80"/>
      <c r="AU52" s="80"/>
      <c r="AV52" s="80"/>
      <c r="AW52" s="80"/>
      <c r="AX52" s="38"/>
      <c r="AY52" s="54"/>
      <c r="AZ52" s="80"/>
      <c r="BA52" s="80"/>
      <c r="BB52" s="80"/>
      <c r="BC52" s="80"/>
      <c r="BD52" s="80"/>
      <c r="BE52" s="80"/>
      <c r="BF52" s="80"/>
      <c r="BG52" s="80"/>
      <c r="BH52" s="38"/>
      <c r="BI52" s="54"/>
      <c r="BJ52" s="81"/>
    </row>
    <row r="53" spans="1:62" x14ac:dyDescent="0.35">
      <c r="A53" s="125">
        <v>114030</v>
      </c>
      <c r="B53" s="87" t="s">
        <v>164</v>
      </c>
      <c r="C53" s="85" t="s">
        <v>64</v>
      </c>
      <c r="D53" s="89">
        <v>320</v>
      </c>
      <c r="E53" s="15"/>
      <c r="F53" s="100">
        <f>D53</f>
        <v>320</v>
      </c>
      <c r="G53" s="54"/>
      <c r="H53" s="80"/>
      <c r="I53" s="80"/>
      <c r="J53" s="80"/>
      <c r="K53" s="80"/>
      <c r="L53" s="80"/>
      <c r="M53" s="38"/>
      <c r="N53" s="54"/>
      <c r="O53" s="80"/>
      <c r="P53" s="80"/>
      <c r="Q53" s="38"/>
      <c r="R53" s="54"/>
      <c r="S53" s="80"/>
      <c r="T53" s="80"/>
      <c r="U53" s="38"/>
      <c r="V53" s="75"/>
      <c r="W53" s="80"/>
      <c r="X53" s="80"/>
      <c r="Y53" s="54"/>
      <c r="Z53" s="80"/>
      <c r="AA53" s="80"/>
      <c r="AB53" s="80"/>
      <c r="AC53" s="80"/>
      <c r="AD53" s="80"/>
      <c r="AE53" s="80"/>
      <c r="AF53" s="80"/>
      <c r="AG53" s="38"/>
      <c r="AH53" s="54"/>
      <c r="AI53" s="80"/>
      <c r="AJ53" s="80"/>
      <c r="AK53" s="80"/>
      <c r="AL53" s="80"/>
      <c r="AM53" s="54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38"/>
      <c r="AY53" s="54"/>
      <c r="AZ53" s="80"/>
      <c r="BA53" s="80"/>
      <c r="BB53" s="80"/>
      <c r="BC53" s="80"/>
      <c r="BD53" s="80"/>
      <c r="BE53" s="80"/>
      <c r="BF53" s="80"/>
      <c r="BG53" s="80"/>
      <c r="BH53" s="38"/>
      <c r="BI53" s="54"/>
      <c r="BJ53" s="81"/>
    </row>
    <row r="54" spans="1:62" x14ac:dyDescent="0.35">
      <c r="A54" s="125">
        <v>114040</v>
      </c>
      <c r="B54" s="87" t="s">
        <v>165</v>
      </c>
      <c r="C54" s="85" t="s">
        <v>166</v>
      </c>
      <c r="D54" s="89">
        <v>6162</v>
      </c>
      <c r="E54" s="15"/>
      <c r="F54" s="100">
        <f>D54</f>
        <v>6162</v>
      </c>
      <c r="G54" s="54"/>
      <c r="H54" s="80"/>
      <c r="I54" s="80"/>
      <c r="J54" s="80"/>
      <c r="K54" s="80"/>
      <c r="L54" s="80"/>
      <c r="M54" s="38"/>
      <c r="N54" s="54"/>
      <c r="O54" s="80"/>
      <c r="P54" s="80"/>
      <c r="Q54" s="38"/>
      <c r="R54" s="54"/>
      <c r="S54" s="80"/>
      <c r="T54" s="80"/>
      <c r="U54" s="38"/>
      <c r="V54" s="75"/>
      <c r="W54" s="80"/>
      <c r="X54" s="80"/>
      <c r="Y54" s="54"/>
      <c r="Z54" s="80"/>
      <c r="AA54" s="80"/>
      <c r="AB54" s="80"/>
      <c r="AC54" s="80"/>
      <c r="AD54" s="80"/>
      <c r="AE54" s="80"/>
      <c r="AF54" s="80"/>
      <c r="AG54" s="38"/>
      <c r="AH54" s="54"/>
      <c r="AI54" s="80"/>
      <c r="AJ54" s="80"/>
      <c r="AK54" s="80"/>
      <c r="AL54" s="80"/>
      <c r="AM54" s="54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38"/>
      <c r="AY54" s="54"/>
      <c r="AZ54" s="80"/>
      <c r="BA54" s="80"/>
      <c r="BB54" s="80"/>
      <c r="BC54" s="80"/>
      <c r="BD54" s="80"/>
      <c r="BE54" s="80"/>
      <c r="BF54" s="80"/>
      <c r="BG54" s="80"/>
      <c r="BH54" s="38"/>
      <c r="BI54" s="54"/>
      <c r="BJ54" s="80"/>
    </row>
    <row r="55" spans="1:62" x14ac:dyDescent="0.35">
      <c r="A55" s="125">
        <v>114050</v>
      </c>
      <c r="B55" s="87" t="s">
        <v>167</v>
      </c>
      <c r="C55" s="85" t="s">
        <v>166</v>
      </c>
      <c r="D55" s="89">
        <v>11480</v>
      </c>
      <c r="E55" s="15"/>
      <c r="F55" s="100">
        <f>D55</f>
        <v>11480</v>
      </c>
      <c r="G55" s="54"/>
      <c r="H55" s="80"/>
      <c r="I55" s="80"/>
      <c r="J55" s="80"/>
      <c r="K55" s="80"/>
      <c r="L55" s="80"/>
      <c r="M55" s="38"/>
      <c r="N55" s="54"/>
      <c r="O55" s="80"/>
      <c r="P55" s="80"/>
      <c r="Q55" s="38"/>
      <c r="R55" s="54"/>
      <c r="S55" s="80"/>
      <c r="T55" s="80"/>
      <c r="U55" s="38"/>
      <c r="V55" s="75"/>
      <c r="W55" s="80"/>
      <c r="X55" s="80"/>
      <c r="Y55" s="54"/>
      <c r="Z55" s="80"/>
      <c r="AA55" s="80"/>
      <c r="AB55" s="80"/>
      <c r="AC55" s="80"/>
      <c r="AD55" s="80"/>
      <c r="AE55" s="80"/>
      <c r="AF55" s="80"/>
      <c r="AG55" s="38"/>
      <c r="AH55" s="54"/>
      <c r="AI55" s="80"/>
      <c r="AJ55" s="80"/>
      <c r="AK55" s="80"/>
      <c r="AL55" s="80"/>
      <c r="AM55" s="54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38"/>
      <c r="AY55" s="54"/>
      <c r="AZ55" s="80"/>
      <c r="BA55" s="80"/>
      <c r="BB55" s="80"/>
      <c r="BC55" s="80"/>
      <c r="BD55" s="80"/>
      <c r="BE55" s="80"/>
      <c r="BF55" s="80"/>
      <c r="BG55" s="80"/>
      <c r="BH55" s="38"/>
      <c r="BI55" s="54"/>
      <c r="BJ55" s="80"/>
    </row>
    <row r="56" spans="1:62" x14ac:dyDescent="0.35">
      <c r="A56" s="125">
        <v>114060</v>
      </c>
      <c r="B56" s="87" t="s">
        <v>168</v>
      </c>
      <c r="C56" s="85" t="s">
        <v>169</v>
      </c>
      <c r="D56" s="89">
        <v>5600</v>
      </c>
      <c r="E56" s="15"/>
      <c r="F56" s="100">
        <f>D56</f>
        <v>5600</v>
      </c>
      <c r="G56" s="55"/>
      <c r="H56" s="81"/>
      <c r="I56" s="80"/>
      <c r="J56" s="80"/>
      <c r="K56" s="80"/>
      <c r="L56" s="80"/>
      <c r="M56" s="38"/>
      <c r="N56" s="55"/>
      <c r="O56" s="81"/>
      <c r="P56" s="80"/>
      <c r="Q56" s="38"/>
      <c r="R56" s="55"/>
      <c r="S56" s="81"/>
      <c r="T56" s="81"/>
      <c r="U56" s="38"/>
      <c r="V56" s="76"/>
      <c r="W56" s="81"/>
      <c r="X56" s="80"/>
      <c r="Y56" s="55"/>
      <c r="Z56" s="81"/>
      <c r="AA56" s="80"/>
      <c r="AB56" s="80"/>
      <c r="AC56" s="80"/>
      <c r="AD56" s="80"/>
      <c r="AE56" s="80"/>
      <c r="AF56" s="80"/>
      <c r="AG56" s="38"/>
      <c r="AH56" s="55"/>
      <c r="AI56" s="81"/>
      <c r="AJ56" s="81"/>
      <c r="AK56" s="80"/>
      <c r="AL56" s="80"/>
      <c r="AM56" s="55"/>
      <c r="AN56" s="81"/>
      <c r="AO56" s="80"/>
      <c r="AP56" s="80"/>
      <c r="AQ56" s="80"/>
      <c r="AR56" s="80"/>
      <c r="AS56" s="80"/>
      <c r="AT56" s="80"/>
      <c r="AU56" s="80"/>
      <c r="AV56" s="80"/>
      <c r="AW56" s="80"/>
      <c r="AX56" s="38"/>
      <c r="AY56" s="55"/>
      <c r="AZ56" s="80"/>
      <c r="BA56" s="80"/>
      <c r="BB56" s="80"/>
      <c r="BC56" s="80"/>
      <c r="BD56" s="80"/>
      <c r="BE56" s="80"/>
      <c r="BF56" s="80"/>
      <c r="BG56" s="80"/>
      <c r="BH56" s="38"/>
      <c r="BI56" s="55"/>
      <c r="BJ56" s="80"/>
    </row>
    <row r="57" spans="1:62" x14ac:dyDescent="0.35">
      <c r="A57" s="125">
        <v>114070</v>
      </c>
      <c r="B57" s="87" t="s">
        <v>168</v>
      </c>
      <c r="C57" s="85" t="s">
        <v>169</v>
      </c>
      <c r="D57" s="89">
        <v>9800</v>
      </c>
      <c r="E57" s="15"/>
      <c r="F57" s="100">
        <f>D57</f>
        <v>9800</v>
      </c>
      <c r="G57" s="55"/>
      <c r="H57" s="81"/>
      <c r="I57" s="80"/>
      <c r="J57" s="80"/>
      <c r="K57" s="80"/>
      <c r="L57" s="80"/>
      <c r="M57" s="38"/>
      <c r="N57" s="55"/>
      <c r="O57" s="81"/>
      <c r="P57" s="80"/>
      <c r="Q57" s="38"/>
      <c r="R57" s="55"/>
      <c r="S57" s="81"/>
      <c r="T57" s="81"/>
      <c r="U57" s="38"/>
      <c r="V57" s="76"/>
      <c r="W57" s="81"/>
      <c r="X57" s="80"/>
      <c r="Y57" s="55"/>
      <c r="Z57" s="81"/>
      <c r="AA57" s="80"/>
      <c r="AB57" s="80"/>
      <c r="AC57" s="80"/>
      <c r="AD57" s="80"/>
      <c r="AE57" s="80"/>
      <c r="AF57" s="80"/>
      <c r="AG57" s="38"/>
      <c r="AH57" s="55"/>
      <c r="AI57" s="81"/>
      <c r="AJ57" s="81"/>
      <c r="AK57" s="80"/>
      <c r="AL57" s="80"/>
      <c r="AM57" s="55"/>
      <c r="AN57" s="81"/>
      <c r="AO57" s="80"/>
      <c r="AP57" s="80"/>
      <c r="AQ57" s="80"/>
      <c r="AR57" s="80"/>
      <c r="AS57" s="80"/>
      <c r="AT57" s="80"/>
      <c r="AU57" s="80"/>
      <c r="AV57" s="80"/>
      <c r="AW57" s="80"/>
      <c r="AX57" s="38"/>
      <c r="AY57" s="55"/>
      <c r="AZ57" s="80"/>
      <c r="BA57" s="80"/>
      <c r="BB57" s="80"/>
      <c r="BC57" s="80"/>
      <c r="BD57" s="80"/>
      <c r="BE57" s="80"/>
      <c r="BF57" s="80"/>
      <c r="BG57" s="80"/>
      <c r="BH57" s="38"/>
      <c r="BI57" s="55"/>
      <c r="BJ57" s="80"/>
    </row>
    <row r="58" spans="1:62" x14ac:dyDescent="0.35">
      <c r="A58" s="115" t="s">
        <v>152</v>
      </c>
      <c r="B58" s="85" t="s">
        <v>152</v>
      </c>
      <c r="C58" s="85" t="s">
        <v>152</v>
      </c>
      <c r="D58" s="85" t="s">
        <v>152</v>
      </c>
      <c r="E58" s="15"/>
      <c r="F58" s="100"/>
      <c r="G58" s="55"/>
      <c r="H58" s="81"/>
      <c r="I58" s="80"/>
      <c r="J58" s="80"/>
      <c r="K58" s="80"/>
      <c r="L58" s="80"/>
      <c r="M58" s="38"/>
      <c r="N58" s="55"/>
      <c r="O58" s="81"/>
      <c r="P58" s="80"/>
      <c r="Q58" s="38"/>
      <c r="R58" s="55"/>
      <c r="S58" s="81"/>
      <c r="T58" s="81"/>
      <c r="U58" s="38"/>
      <c r="V58" s="76"/>
      <c r="W58" s="81"/>
      <c r="X58" s="80"/>
      <c r="Y58" s="55"/>
      <c r="Z58" s="81"/>
      <c r="AA58" s="80"/>
      <c r="AB58" s="80"/>
      <c r="AC58" s="80"/>
      <c r="AD58" s="80"/>
      <c r="AE58" s="80"/>
      <c r="AF58" s="80"/>
      <c r="AG58" s="38"/>
      <c r="AH58" s="55"/>
      <c r="AI58" s="81"/>
      <c r="AJ58" s="81"/>
      <c r="AK58" s="80"/>
      <c r="AL58" s="80"/>
      <c r="AM58" s="55"/>
      <c r="AN58" s="81"/>
      <c r="AO58" s="80"/>
      <c r="AP58" s="80"/>
      <c r="AQ58" s="80"/>
      <c r="AR58" s="80"/>
      <c r="AS58" s="80"/>
      <c r="AT58" s="80"/>
      <c r="AU58" s="80"/>
      <c r="AV58" s="80"/>
      <c r="AW58" s="80"/>
      <c r="AX58" s="38"/>
      <c r="AY58" s="55"/>
      <c r="AZ58" s="80"/>
      <c r="BA58" s="80"/>
      <c r="BB58" s="80"/>
      <c r="BC58" s="80"/>
      <c r="BD58" s="80"/>
      <c r="BE58" s="80"/>
      <c r="BF58" s="80"/>
      <c r="BG58" s="80"/>
      <c r="BH58" s="38"/>
      <c r="BI58" s="55"/>
      <c r="BJ58" s="80"/>
    </row>
    <row r="59" spans="1:62" x14ac:dyDescent="0.35">
      <c r="A59" s="123">
        <v>115</v>
      </c>
      <c r="B59" s="84" t="s">
        <v>170</v>
      </c>
      <c r="C59" s="85" t="s">
        <v>152</v>
      </c>
      <c r="D59" s="86" t="s">
        <v>152</v>
      </c>
      <c r="E59" s="15"/>
      <c r="F59" s="100"/>
      <c r="G59" s="55"/>
      <c r="H59" s="81"/>
      <c r="I59" s="80"/>
      <c r="J59" s="80"/>
      <c r="K59" s="80"/>
      <c r="L59" s="80"/>
      <c r="M59" s="38"/>
      <c r="N59" s="55"/>
      <c r="O59" s="81"/>
      <c r="P59" s="80"/>
      <c r="Q59" s="38"/>
      <c r="R59" s="55"/>
      <c r="S59" s="81"/>
      <c r="T59" s="81"/>
      <c r="U59" s="38"/>
      <c r="V59" s="76"/>
      <c r="W59" s="81"/>
      <c r="X59" s="80"/>
      <c r="Y59" s="55"/>
      <c r="Z59" s="81"/>
      <c r="AA59" s="80"/>
      <c r="AB59" s="80"/>
      <c r="AC59" s="80"/>
      <c r="AD59" s="80"/>
      <c r="AE59" s="80"/>
      <c r="AF59" s="80"/>
      <c r="AG59" s="38"/>
      <c r="AH59" s="55"/>
      <c r="AI59" s="81"/>
      <c r="AJ59" s="81"/>
      <c r="AK59" s="80"/>
      <c r="AL59" s="80"/>
      <c r="AM59" s="55"/>
      <c r="AN59" s="81"/>
      <c r="AO59" s="80"/>
      <c r="AP59" s="80"/>
      <c r="AQ59" s="80"/>
      <c r="AR59" s="80"/>
      <c r="AS59" s="80"/>
      <c r="AT59" s="80"/>
      <c r="AU59" s="80"/>
      <c r="AV59" s="80"/>
      <c r="AW59" s="80"/>
      <c r="AX59" s="38"/>
      <c r="AY59" s="55"/>
      <c r="AZ59" s="80"/>
      <c r="BA59" s="80"/>
      <c r="BB59" s="80"/>
      <c r="BC59" s="80"/>
      <c r="BD59" s="80"/>
      <c r="BE59" s="80"/>
      <c r="BF59" s="80"/>
      <c r="BG59" s="80"/>
      <c r="BH59" s="38"/>
      <c r="BI59" s="55"/>
      <c r="BJ59" s="80"/>
    </row>
    <row r="60" spans="1:62" x14ac:dyDescent="0.35">
      <c r="A60" s="125">
        <v>115010</v>
      </c>
      <c r="B60" s="87" t="s">
        <v>171</v>
      </c>
      <c r="C60" s="85" t="s">
        <v>172</v>
      </c>
      <c r="D60" s="89">
        <v>11</v>
      </c>
      <c r="E60" s="15">
        <v>40</v>
      </c>
      <c r="F60" s="100">
        <f>E60*D60*B6</f>
        <v>880</v>
      </c>
      <c r="G60" s="54"/>
      <c r="H60" s="80"/>
      <c r="I60" s="80"/>
      <c r="J60" s="80"/>
      <c r="K60" s="80"/>
      <c r="L60" s="80"/>
      <c r="M60" s="38"/>
      <c r="N60" s="54"/>
      <c r="O60" s="80"/>
      <c r="P60" s="80"/>
      <c r="Q60" s="38"/>
      <c r="R60" s="54"/>
      <c r="S60" s="80"/>
      <c r="T60" s="80"/>
      <c r="U60" s="38"/>
      <c r="V60" s="75"/>
      <c r="W60" s="80"/>
      <c r="X60" s="80"/>
      <c r="Y60" s="54"/>
      <c r="Z60" s="80"/>
      <c r="AA60" s="80"/>
      <c r="AB60" s="80"/>
      <c r="AC60" s="80"/>
      <c r="AD60" s="80"/>
      <c r="AE60" s="80"/>
      <c r="AF60" s="80"/>
      <c r="AG60" s="38"/>
      <c r="AH60" s="54"/>
      <c r="AI60" s="80"/>
      <c r="AJ60" s="80"/>
      <c r="AK60" s="80"/>
      <c r="AL60" s="80"/>
      <c r="AM60" s="54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38"/>
      <c r="AY60" s="54"/>
      <c r="AZ60" s="80"/>
      <c r="BA60" s="80"/>
      <c r="BB60" s="80"/>
      <c r="BC60" s="80"/>
      <c r="BD60" s="80"/>
      <c r="BE60" s="80"/>
      <c r="BF60" s="80"/>
      <c r="BG60" s="80"/>
      <c r="BH60" s="38"/>
      <c r="BI60" s="54"/>
      <c r="BJ60" s="80"/>
    </row>
    <row r="61" spans="1:62" x14ac:dyDescent="0.35">
      <c r="A61" s="125">
        <v>115020</v>
      </c>
      <c r="B61" s="87" t="s">
        <v>173</v>
      </c>
      <c r="C61" s="85" t="s">
        <v>172</v>
      </c>
      <c r="D61" s="89">
        <v>880</v>
      </c>
      <c r="E61" s="15">
        <v>40</v>
      </c>
      <c r="F61" s="100">
        <f>D61</f>
        <v>880</v>
      </c>
      <c r="G61" s="54"/>
      <c r="H61" s="80"/>
      <c r="I61" s="80"/>
      <c r="J61" s="80"/>
      <c r="K61" s="80"/>
      <c r="L61" s="80"/>
      <c r="M61" s="38"/>
      <c r="N61" s="54"/>
      <c r="O61" s="80"/>
      <c r="P61" s="80"/>
      <c r="Q61" s="38"/>
      <c r="R61" s="54"/>
      <c r="S61" s="80"/>
      <c r="T61" s="80"/>
      <c r="U61" s="38"/>
      <c r="V61" s="75"/>
      <c r="W61" s="80"/>
      <c r="X61" s="80"/>
      <c r="Y61" s="54"/>
      <c r="Z61" s="80"/>
      <c r="AA61" s="80"/>
      <c r="AB61" s="80"/>
      <c r="AC61" s="80"/>
      <c r="AD61" s="80"/>
      <c r="AE61" s="80"/>
      <c r="AF61" s="80"/>
      <c r="AG61" s="38"/>
      <c r="AH61" s="54"/>
      <c r="AI61" s="80"/>
      <c r="AJ61" s="80"/>
      <c r="AK61" s="80"/>
      <c r="AL61" s="80"/>
      <c r="AM61" s="54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38"/>
      <c r="AY61" s="54"/>
      <c r="AZ61" s="80"/>
      <c r="BA61" s="80"/>
      <c r="BB61" s="80"/>
      <c r="BC61" s="80"/>
      <c r="BD61" s="80"/>
      <c r="BE61" s="80"/>
      <c r="BF61" s="80"/>
      <c r="BG61" s="80"/>
      <c r="BH61" s="38"/>
      <c r="BI61" s="54"/>
      <c r="BJ61" s="80"/>
    </row>
    <row r="62" spans="1:62" x14ac:dyDescent="0.35">
      <c r="A62" s="115" t="s">
        <v>152</v>
      </c>
      <c r="B62" s="85" t="s">
        <v>152</v>
      </c>
      <c r="C62" s="85" t="s">
        <v>152</v>
      </c>
      <c r="D62" s="85" t="s">
        <v>152</v>
      </c>
      <c r="E62" s="15"/>
      <c r="F62" s="100"/>
      <c r="G62" s="54"/>
      <c r="H62" s="80"/>
      <c r="I62" s="80"/>
      <c r="J62" s="80"/>
      <c r="K62" s="80"/>
      <c r="L62" s="80"/>
      <c r="M62" s="38"/>
      <c r="N62" s="54"/>
      <c r="O62" s="80"/>
      <c r="P62" s="80"/>
      <c r="Q62" s="38"/>
      <c r="R62" s="54"/>
      <c r="S62" s="80"/>
      <c r="T62" s="80"/>
      <c r="U62" s="38"/>
      <c r="V62" s="75"/>
      <c r="W62" s="80"/>
      <c r="X62" s="80"/>
      <c r="Y62" s="54"/>
      <c r="Z62" s="80"/>
      <c r="AA62" s="80"/>
      <c r="AB62" s="80"/>
      <c r="AC62" s="80"/>
      <c r="AD62" s="80"/>
      <c r="AE62" s="80"/>
      <c r="AF62" s="80"/>
      <c r="AG62" s="38"/>
      <c r="AH62" s="54"/>
      <c r="AI62" s="80"/>
      <c r="AJ62" s="80"/>
      <c r="AK62" s="80"/>
      <c r="AL62" s="80"/>
      <c r="AM62" s="54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38"/>
      <c r="AY62" s="54"/>
      <c r="AZ62" s="80"/>
      <c r="BA62" s="80"/>
      <c r="BB62" s="80"/>
      <c r="BC62" s="80"/>
      <c r="BD62" s="80"/>
      <c r="BE62" s="80"/>
      <c r="BF62" s="80"/>
      <c r="BG62" s="80"/>
      <c r="BH62" s="38"/>
      <c r="BI62" s="54"/>
      <c r="BJ62" s="80"/>
    </row>
    <row r="63" spans="1:62" x14ac:dyDescent="0.35">
      <c r="A63" s="123">
        <v>116</v>
      </c>
      <c r="B63" s="84" t="s">
        <v>174</v>
      </c>
      <c r="C63" s="85" t="s">
        <v>152</v>
      </c>
      <c r="D63" s="86" t="s">
        <v>152</v>
      </c>
      <c r="E63" s="15"/>
      <c r="F63" s="100"/>
      <c r="G63" s="54"/>
      <c r="H63" s="80"/>
      <c r="I63" s="80"/>
      <c r="J63" s="80"/>
      <c r="K63" s="80"/>
      <c r="L63" s="80"/>
      <c r="M63" s="38"/>
      <c r="N63" s="54"/>
      <c r="O63" s="80"/>
      <c r="P63" s="80"/>
      <c r="Q63" s="38"/>
      <c r="R63" s="54"/>
      <c r="S63" s="80"/>
      <c r="T63" s="80"/>
      <c r="U63" s="38"/>
      <c r="V63" s="75"/>
      <c r="W63" s="80"/>
      <c r="X63" s="80"/>
      <c r="Y63" s="54"/>
      <c r="Z63" s="80"/>
      <c r="AA63" s="80"/>
      <c r="AB63" s="80"/>
      <c r="AC63" s="80"/>
      <c r="AD63" s="80"/>
      <c r="AE63" s="80"/>
      <c r="AF63" s="80"/>
      <c r="AG63" s="38"/>
      <c r="AH63" s="54"/>
      <c r="AI63" s="80"/>
      <c r="AJ63" s="80"/>
      <c r="AK63" s="80"/>
      <c r="AL63" s="80"/>
      <c r="AM63" s="54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38"/>
      <c r="AY63" s="54"/>
      <c r="AZ63" s="80"/>
      <c r="BA63" s="80"/>
      <c r="BB63" s="80"/>
      <c r="BC63" s="80"/>
      <c r="BD63" s="80"/>
      <c r="BE63" s="80"/>
      <c r="BF63" s="80"/>
      <c r="BG63" s="80"/>
      <c r="BH63" s="38"/>
      <c r="BI63" s="54"/>
      <c r="BJ63" s="80"/>
    </row>
    <row r="64" spans="1:62" x14ac:dyDescent="0.35">
      <c r="A64" s="125">
        <v>116010</v>
      </c>
      <c r="B64" s="87" t="s">
        <v>175</v>
      </c>
      <c r="C64" s="85" t="s">
        <v>112</v>
      </c>
      <c r="D64" s="89">
        <v>1760</v>
      </c>
      <c r="E64" s="15">
        <v>40</v>
      </c>
      <c r="F64" s="100">
        <f>D64</f>
        <v>1760</v>
      </c>
      <c r="G64" s="55"/>
      <c r="H64" s="81"/>
      <c r="I64" s="80"/>
      <c r="J64" s="80"/>
      <c r="K64" s="80"/>
      <c r="L64" s="80"/>
      <c r="M64" s="38"/>
      <c r="N64" s="55"/>
      <c r="O64" s="81"/>
      <c r="P64" s="80"/>
      <c r="Q64" s="38"/>
      <c r="R64" s="55"/>
      <c r="S64" s="81"/>
      <c r="T64" s="81"/>
      <c r="U64" s="38"/>
      <c r="V64" s="76"/>
      <c r="W64" s="81"/>
      <c r="X64" s="80"/>
      <c r="Y64" s="55"/>
      <c r="Z64" s="81"/>
      <c r="AA64" s="80"/>
      <c r="AB64" s="80"/>
      <c r="AC64" s="80"/>
      <c r="AD64" s="80"/>
      <c r="AE64" s="80"/>
      <c r="AF64" s="80"/>
      <c r="AG64" s="38"/>
      <c r="AH64" s="55"/>
      <c r="AI64" s="81"/>
      <c r="AJ64" s="81"/>
      <c r="AK64" s="80"/>
      <c r="AL64" s="80"/>
      <c r="AM64" s="55"/>
      <c r="AN64" s="81"/>
      <c r="AO64" s="80"/>
      <c r="AP64" s="80"/>
      <c r="AQ64" s="80"/>
      <c r="AR64" s="80"/>
      <c r="AS64" s="80"/>
      <c r="AT64" s="80"/>
      <c r="AU64" s="80"/>
      <c r="AV64" s="80"/>
      <c r="AW64" s="80"/>
      <c r="AX64" s="38"/>
      <c r="AY64" s="55"/>
      <c r="AZ64" s="80"/>
      <c r="BA64" s="80"/>
      <c r="BB64" s="80"/>
      <c r="BC64" s="80"/>
      <c r="BD64" s="80"/>
      <c r="BE64" s="80"/>
      <c r="BF64" s="80"/>
      <c r="BG64" s="80"/>
      <c r="BH64" s="38"/>
      <c r="BI64" s="55"/>
      <c r="BJ64" s="80"/>
    </row>
    <row r="65" spans="1:62" x14ac:dyDescent="0.35">
      <c r="A65" s="115" t="s">
        <v>152</v>
      </c>
      <c r="B65" s="85" t="s">
        <v>152</v>
      </c>
      <c r="C65" s="85" t="s">
        <v>152</v>
      </c>
      <c r="D65" s="85" t="s">
        <v>152</v>
      </c>
      <c r="E65" s="15"/>
      <c r="F65" s="100"/>
      <c r="G65" s="55"/>
      <c r="H65" s="81"/>
      <c r="I65" s="80"/>
      <c r="J65" s="80"/>
      <c r="K65" s="80"/>
      <c r="L65" s="80"/>
      <c r="M65" s="38"/>
      <c r="N65" s="55"/>
      <c r="O65" s="81"/>
      <c r="P65" s="80"/>
      <c r="Q65" s="38"/>
      <c r="R65" s="55"/>
      <c r="S65" s="81"/>
      <c r="T65" s="81"/>
      <c r="U65" s="38"/>
      <c r="V65" s="76"/>
      <c r="W65" s="81"/>
      <c r="X65" s="80"/>
      <c r="Y65" s="55"/>
      <c r="Z65" s="81"/>
      <c r="AA65" s="80"/>
      <c r="AB65" s="80"/>
      <c r="AC65" s="80"/>
      <c r="AD65" s="80"/>
      <c r="AE65" s="80"/>
      <c r="AF65" s="80"/>
      <c r="AG65" s="38"/>
      <c r="AH65" s="55"/>
      <c r="AI65" s="81"/>
      <c r="AJ65" s="81"/>
      <c r="AK65" s="80"/>
      <c r="AL65" s="80"/>
      <c r="AM65" s="55"/>
      <c r="AN65" s="81"/>
      <c r="AO65" s="80"/>
      <c r="AP65" s="80"/>
      <c r="AQ65" s="80"/>
      <c r="AR65" s="80"/>
      <c r="AS65" s="80"/>
      <c r="AT65" s="80"/>
      <c r="AU65" s="80"/>
      <c r="AV65" s="80"/>
      <c r="AW65" s="80"/>
      <c r="AX65" s="38"/>
      <c r="AY65" s="55"/>
      <c r="AZ65" s="80"/>
      <c r="BA65" s="80"/>
      <c r="BB65" s="80"/>
      <c r="BC65" s="80"/>
      <c r="BD65" s="80"/>
      <c r="BE65" s="80"/>
      <c r="BF65" s="80"/>
      <c r="BG65" s="80"/>
      <c r="BH65" s="38"/>
      <c r="BI65" s="55"/>
      <c r="BJ65" s="80"/>
    </row>
    <row r="66" spans="1:62" x14ac:dyDescent="0.35">
      <c r="A66" s="123">
        <v>117</v>
      </c>
      <c r="B66" s="84" t="s">
        <v>176</v>
      </c>
      <c r="C66" s="85" t="s">
        <v>152</v>
      </c>
      <c r="D66" s="86" t="s">
        <v>152</v>
      </c>
      <c r="E66" s="15"/>
      <c r="F66" s="100"/>
      <c r="G66" s="54"/>
      <c r="H66" s="80"/>
      <c r="I66" s="80"/>
      <c r="J66" s="80"/>
      <c r="K66" s="80"/>
      <c r="L66" s="80"/>
      <c r="M66" s="38"/>
      <c r="N66" s="54"/>
      <c r="O66" s="80"/>
      <c r="P66" s="80"/>
      <c r="Q66" s="38"/>
      <c r="R66" s="54"/>
      <c r="S66" s="80"/>
      <c r="T66" s="80"/>
      <c r="U66" s="38"/>
      <c r="V66" s="75"/>
      <c r="W66" s="80"/>
      <c r="X66" s="80"/>
      <c r="Y66" s="54"/>
      <c r="Z66" s="80"/>
      <c r="AA66" s="80"/>
      <c r="AB66" s="80"/>
      <c r="AC66" s="80"/>
      <c r="AD66" s="80"/>
      <c r="AE66" s="80"/>
      <c r="AF66" s="80"/>
      <c r="AG66" s="38"/>
      <c r="AH66" s="54"/>
      <c r="AI66" s="80"/>
      <c r="AJ66" s="80"/>
      <c r="AK66" s="80"/>
      <c r="AL66" s="80"/>
      <c r="AM66" s="54"/>
      <c r="AN66" s="80"/>
      <c r="AO66" s="80"/>
      <c r="AP66" s="80"/>
      <c r="AQ66" s="80"/>
      <c r="AR66" s="80"/>
      <c r="AS66" s="80"/>
      <c r="AT66" s="80"/>
      <c r="AU66" s="80"/>
      <c r="AV66" s="80"/>
      <c r="AW66" s="80"/>
      <c r="AX66" s="38"/>
      <c r="AY66" s="54"/>
      <c r="AZ66" s="80"/>
      <c r="BA66" s="80"/>
      <c r="BB66" s="80"/>
      <c r="BC66" s="80"/>
      <c r="BD66" s="80"/>
      <c r="BE66" s="80"/>
      <c r="BF66" s="80"/>
      <c r="BG66" s="80"/>
      <c r="BH66" s="38"/>
      <c r="BI66" s="54"/>
      <c r="BJ66" s="80"/>
    </row>
    <row r="67" spans="1:62" x14ac:dyDescent="0.35">
      <c r="A67" s="125">
        <v>117010</v>
      </c>
      <c r="B67" s="87" t="s">
        <v>177</v>
      </c>
      <c r="C67" s="85" t="s">
        <v>66</v>
      </c>
      <c r="D67" s="89">
        <v>11</v>
      </c>
      <c r="E67" s="16">
        <v>0.5</v>
      </c>
      <c r="F67" s="100">
        <f>D67</f>
        <v>11</v>
      </c>
      <c r="G67" s="54"/>
      <c r="H67" s="80"/>
      <c r="I67" s="80"/>
      <c r="J67" s="80"/>
      <c r="K67" s="80"/>
      <c r="L67" s="80"/>
      <c r="M67" s="38"/>
      <c r="N67" s="54"/>
      <c r="O67" s="80"/>
      <c r="P67" s="80"/>
      <c r="Q67" s="38"/>
      <c r="R67" s="54"/>
      <c r="S67" s="80"/>
      <c r="T67" s="80"/>
      <c r="U67" s="38"/>
      <c r="V67" s="75"/>
      <c r="W67" s="80"/>
      <c r="X67" s="80"/>
      <c r="Y67" s="54"/>
      <c r="Z67" s="80"/>
      <c r="AA67" s="80"/>
      <c r="AB67" s="80"/>
      <c r="AC67" s="80"/>
      <c r="AD67" s="80"/>
      <c r="AE67" s="80"/>
      <c r="AF67" s="80"/>
      <c r="AG67" s="38"/>
      <c r="AH67" s="54"/>
      <c r="AI67" s="80"/>
      <c r="AJ67" s="80"/>
      <c r="AK67" s="80"/>
      <c r="AL67" s="80"/>
      <c r="AM67" s="54"/>
      <c r="AN67" s="80"/>
      <c r="AO67" s="80"/>
      <c r="AP67" s="80"/>
      <c r="AQ67" s="80"/>
      <c r="AR67" s="80"/>
      <c r="AS67" s="80"/>
      <c r="AT67" s="80"/>
      <c r="AU67" s="80"/>
      <c r="AV67" s="80"/>
      <c r="AW67" s="80"/>
      <c r="AX67" s="38"/>
      <c r="AY67" s="54"/>
      <c r="AZ67" s="80"/>
      <c r="BA67" s="80"/>
      <c r="BB67" s="80"/>
      <c r="BC67" s="80"/>
      <c r="BD67" s="80"/>
      <c r="BE67" s="80"/>
      <c r="BF67" s="80"/>
      <c r="BG67" s="80"/>
      <c r="BH67" s="38"/>
      <c r="BI67" s="54"/>
      <c r="BJ67" s="80"/>
    </row>
    <row r="68" spans="1:62" x14ac:dyDescent="0.35">
      <c r="A68" s="125">
        <v>117020</v>
      </c>
      <c r="B68" s="87" t="s">
        <v>178</v>
      </c>
      <c r="C68" s="85" t="s">
        <v>66</v>
      </c>
      <c r="D68" s="89">
        <v>11</v>
      </c>
      <c r="E68" s="16">
        <v>0.5</v>
      </c>
      <c r="F68" s="100">
        <f>D68</f>
        <v>11</v>
      </c>
      <c r="G68" s="54"/>
      <c r="H68" s="80"/>
      <c r="I68" s="80"/>
      <c r="J68" s="80"/>
      <c r="K68" s="80"/>
      <c r="L68" s="80"/>
      <c r="M68" s="38"/>
      <c r="N68" s="54"/>
      <c r="O68" s="80"/>
      <c r="P68" s="80"/>
      <c r="Q68" s="38"/>
      <c r="R68" s="54"/>
      <c r="S68" s="80"/>
      <c r="T68" s="80"/>
      <c r="U68" s="38"/>
      <c r="V68" s="75"/>
      <c r="W68" s="80"/>
      <c r="X68" s="80"/>
      <c r="Y68" s="54"/>
      <c r="Z68" s="80"/>
      <c r="AA68" s="80"/>
      <c r="AB68" s="80"/>
      <c r="AC68" s="80"/>
      <c r="AD68" s="80"/>
      <c r="AE68" s="80"/>
      <c r="AF68" s="80"/>
      <c r="AG68" s="38"/>
      <c r="AH68" s="54"/>
      <c r="AI68" s="80"/>
      <c r="AJ68" s="80"/>
      <c r="AK68" s="80"/>
      <c r="AL68" s="80"/>
      <c r="AM68" s="54"/>
      <c r="AN68" s="80"/>
      <c r="AO68" s="80"/>
      <c r="AP68" s="80"/>
      <c r="AQ68" s="80"/>
      <c r="AR68" s="80"/>
      <c r="AS68" s="80"/>
      <c r="AT68" s="80"/>
      <c r="AU68" s="80"/>
      <c r="AV68" s="80"/>
      <c r="AW68" s="80"/>
      <c r="AX68" s="38"/>
      <c r="AY68" s="54"/>
      <c r="AZ68" s="80"/>
      <c r="BA68" s="80"/>
      <c r="BB68" s="80"/>
      <c r="BC68" s="80"/>
      <c r="BD68" s="80"/>
      <c r="BE68" s="80"/>
      <c r="BF68" s="80"/>
      <c r="BG68" s="80"/>
      <c r="BH68" s="38"/>
      <c r="BI68" s="54"/>
      <c r="BJ68" s="80"/>
    </row>
    <row r="69" spans="1:62" x14ac:dyDescent="0.35">
      <c r="A69" s="125">
        <v>117030</v>
      </c>
      <c r="B69" s="87" t="s">
        <v>179</v>
      </c>
      <c r="C69" s="85" t="s">
        <v>66</v>
      </c>
      <c r="D69" s="89">
        <v>11</v>
      </c>
      <c r="E69" s="16">
        <v>0.5</v>
      </c>
      <c r="F69" s="100">
        <f>D69</f>
        <v>11</v>
      </c>
      <c r="G69" s="54"/>
      <c r="H69" s="80"/>
      <c r="I69" s="80"/>
      <c r="J69" s="80"/>
      <c r="K69" s="80"/>
      <c r="L69" s="80"/>
      <c r="M69" s="38"/>
      <c r="N69" s="54"/>
      <c r="O69" s="80"/>
      <c r="P69" s="80"/>
      <c r="Q69" s="38"/>
      <c r="R69" s="54"/>
      <c r="S69" s="80"/>
      <c r="T69" s="80"/>
      <c r="U69" s="38"/>
      <c r="V69" s="75"/>
      <c r="W69" s="80"/>
      <c r="X69" s="80"/>
      <c r="Y69" s="54"/>
      <c r="Z69" s="80"/>
      <c r="AA69" s="80"/>
      <c r="AB69" s="80"/>
      <c r="AC69" s="80"/>
      <c r="AD69" s="80"/>
      <c r="AE69" s="80"/>
      <c r="AF69" s="80"/>
      <c r="AG69" s="38"/>
      <c r="AH69" s="54"/>
      <c r="AI69" s="80"/>
      <c r="AJ69" s="80"/>
      <c r="AK69" s="80"/>
      <c r="AL69" s="80"/>
      <c r="AM69" s="54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38"/>
      <c r="AY69" s="54"/>
      <c r="AZ69" s="80"/>
      <c r="BA69" s="80"/>
      <c r="BB69" s="80"/>
      <c r="BC69" s="80"/>
      <c r="BD69" s="80"/>
      <c r="BE69" s="80"/>
      <c r="BF69" s="80"/>
      <c r="BG69" s="80"/>
      <c r="BH69" s="38"/>
      <c r="BI69" s="54"/>
      <c r="BJ69" s="80"/>
    </row>
    <row r="70" spans="1:62" x14ac:dyDescent="0.35">
      <c r="A70" s="125">
        <v>117040</v>
      </c>
      <c r="B70" s="87" t="s">
        <v>180</v>
      </c>
      <c r="C70" s="85" t="s">
        <v>66</v>
      </c>
      <c r="D70" s="89">
        <v>11</v>
      </c>
      <c r="E70" s="16">
        <v>0.5</v>
      </c>
      <c r="F70" s="100">
        <f>D70</f>
        <v>11</v>
      </c>
      <c r="G70" s="54"/>
      <c r="H70" s="80"/>
      <c r="I70" s="80"/>
      <c r="J70" s="80"/>
      <c r="K70" s="80"/>
      <c r="L70" s="80"/>
      <c r="M70" s="38"/>
      <c r="N70" s="54"/>
      <c r="O70" s="80"/>
      <c r="P70" s="80"/>
      <c r="Q70" s="38"/>
      <c r="R70" s="54"/>
      <c r="S70" s="80"/>
      <c r="T70" s="80"/>
      <c r="U70" s="38"/>
      <c r="V70" s="75"/>
      <c r="W70" s="80"/>
      <c r="X70" s="80"/>
      <c r="Y70" s="54"/>
      <c r="Z70" s="80"/>
      <c r="AA70" s="80"/>
      <c r="AB70" s="80"/>
      <c r="AC70" s="80"/>
      <c r="AD70" s="80"/>
      <c r="AE70" s="80"/>
      <c r="AF70" s="80"/>
      <c r="AG70" s="38"/>
      <c r="AH70" s="54"/>
      <c r="AI70" s="80"/>
      <c r="AJ70" s="80"/>
      <c r="AK70" s="80"/>
      <c r="AL70" s="80"/>
      <c r="AM70" s="54"/>
      <c r="AN70" s="80"/>
      <c r="AO70" s="80"/>
      <c r="AP70" s="80"/>
      <c r="AQ70" s="80"/>
      <c r="AR70" s="80"/>
      <c r="AS70" s="80"/>
      <c r="AT70" s="80"/>
      <c r="AU70" s="80"/>
      <c r="AV70" s="80"/>
      <c r="AW70" s="80"/>
      <c r="AX70" s="38"/>
      <c r="AY70" s="54"/>
      <c r="AZ70" s="80"/>
      <c r="BA70" s="80"/>
      <c r="BB70" s="80"/>
      <c r="BC70" s="80"/>
      <c r="BD70" s="80"/>
      <c r="BE70" s="80"/>
      <c r="BF70" s="80"/>
      <c r="BG70" s="80"/>
      <c r="BH70" s="38"/>
      <c r="BI70" s="54"/>
      <c r="BJ70" s="80"/>
    </row>
    <row r="71" spans="1:62" x14ac:dyDescent="0.35">
      <c r="A71" s="125">
        <v>117050</v>
      </c>
      <c r="B71" s="87" t="s">
        <v>181</v>
      </c>
      <c r="C71" s="85" t="s">
        <v>66</v>
      </c>
      <c r="D71" s="89">
        <v>11</v>
      </c>
      <c r="E71" s="16">
        <v>0.5</v>
      </c>
      <c r="F71" s="100">
        <f>D71</f>
        <v>11</v>
      </c>
      <c r="G71" s="55"/>
      <c r="H71" s="81"/>
      <c r="I71" s="80"/>
      <c r="J71" s="80"/>
      <c r="K71" s="80"/>
      <c r="L71" s="80"/>
      <c r="M71" s="38"/>
      <c r="N71" s="55"/>
      <c r="O71" s="81"/>
      <c r="P71" s="80"/>
      <c r="Q71" s="38"/>
      <c r="R71" s="55"/>
      <c r="S71" s="81"/>
      <c r="T71" s="81"/>
      <c r="U71" s="38"/>
      <c r="V71" s="76"/>
      <c r="W71" s="81"/>
      <c r="X71" s="80"/>
      <c r="Y71" s="55"/>
      <c r="Z71" s="81"/>
      <c r="AA71" s="80"/>
      <c r="AB71" s="80"/>
      <c r="AC71" s="80"/>
      <c r="AD71" s="80"/>
      <c r="AE71" s="80"/>
      <c r="AF71" s="80"/>
      <c r="AG71" s="38"/>
      <c r="AH71" s="55"/>
      <c r="AI71" s="81"/>
      <c r="AJ71" s="81"/>
      <c r="AK71" s="80"/>
      <c r="AL71" s="80"/>
      <c r="AM71" s="55"/>
      <c r="AN71" s="81"/>
      <c r="AO71" s="80"/>
      <c r="AP71" s="80"/>
      <c r="AQ71" s="80"/>
      <c r="AR71" s="80"/>
      <c r="AS71" s="80"/>
      <c r="AT71" s="80"/>
      <c r="AU71" s="80"/>
      <c r="AV71" s="80"/>
      <c r="AW71" s="80"/>
      <c r="AX71" s="38"/>
      <c r="AY71" s="55"/>
      <c r="AZ71" s="80"/>
      <c r="BA71" s="80"/>
      <c r="BB71" s="80"/>
      <c r="BC71" s="80"/>
      <c r="BD71" s="80"/>
      <c r="BE71" s="80"/>
      <c r="BF71" s="80"/>
      <c r="BG71" s="80"/>
      <c r="BH71" s="38"/>
      <c r="BI71" s="55"/>
      <c r="BJ71" s="80"/>
    </row>
    <row r="72" spans="1:62" x14ac:dyDescent="0.35">
      <c r="A72" s="115" t="s">
        <v>152</v>
      </c>
      <c r="B72" s="85" t="s">
        <v>152</v>
      </c>
      <c r="C72" s="85" t="s">
        <v>152</v>
      </c>
      <c r="D72" s="85" t="s">
        <v>152</v>
      </c>
      <c r="E72" s="15"/>
      <c r="F72" s="100"/>
      <c r="G72" s="55"/>
      <c r="H72" s="81"/>
      <c r="I72" s="80"/>
      <c r="J72" s="80"/>
      <c r="K72" s="80"/>
      <c r="L72" s="80"/>
      <c r="M72" s="38"/>
      <c r="N72" s="55"/>
      <c r="O72" s="81"/>
      <c r="P72" s="80"/>
      <c r="Q72" s="38"/>
      <c r="R72" s="55"/>
      <c r="S72" s="81"/>
      <c r="T72" s="81"/>
      <c r="U72" s="38"/>
      <c r="V72" s="76"/>
      <c r="W72" s="81"/>
      <c r="X72" s="80"/>
      <c r="Y72" s="55"/>
      <c r="Z72" s="81"/>
      <c r="AA72" s="80"/>
      <c r="AB72" s="80"/>
      <c r="AC72" s="80"/>
      <c r="AD72" s="80"/>
      <c r="AE72" s="80"/>
      <c r="AF72" s="80"/>
      <c r="AG72" s="38"/>
      <c r="AH72" s="55"/>
      <c r="AI72" s="81"/>
      <c r="AJ72" s="81"/>
      <c r="AK72" s="80"/>
      <c r="AL72" s="80"/>
      <c r="AM72" s="55"/>
      <c r="AN72" s="81"/>
      <c r="AO72" s="80"/>
      <c r="AP72" s="80"/>
      <c r="AQ72" s="80"/>
      <c r="AR72" s="80"/>
      <c r="AS72" s="80"/>
      <c r="AT72" s="80"/>
      <c r="AU72" s="80"/>
      <c r="AV72" s="80"/>
      <c r="AW72" s="80"/>
      <c r="AX72" s="38"/>
      <c r="AY72" s="55"/>
      <c r="AZ72" s="80"/>
      <c r="BA72" s="80"/>
      <c r="BB72" s="80"/>
      <c r="BC72" s="80"/>
      <c r="BD72" s="80"/>
      <c r="BE72" s="80"/>
      <c r="BF72" s="80"/>
      <c r="BG72" s="80"/>
      <c r="BH72" s="38"/>
      <c r="BI72" s="55"/>
      <c r="BJ72" s="80"/>
    </row>
    <row r="73" spans="1:62" x14ac:dyDescent="0.35">
      <c r="A73" s="123">
        <v>118</v>
      </c>
      <c r="B73" s="84" t="s">
        <v>182</v>
      </c>
      <c r="C73" s="85" t="s">
        <v>152</v>
      </c>
      <c r="D73" s="86" t="s">
        <v>152</v>
      </c>
      <c r="E73" s="15"/>
      <c r="F73" s="100"/>
      <c r="G73" s="54"/>
      <c r="H73" s="80"/>
      <c r="I73" s="80"/>
      <c r="J73" s="80"/>
      <c r="K73" s="80"/>
      <c r="L73" s="80"/>
      <c r="M73" s="38"/>
      <c r="N73" s="54"/>
      <c r="O73" s="80"/>
      <c r="P73" s="80"/>
      <c r="Q73" s="38"/>
      <c r="R73" s="54"/>
      <c r="S73" s="80"/>
      <c r="T73" s="80"/>
      <c r="U73" s="38"/>
      <c r="V73" s="75"/>
      <c r="W73" s="80"/>
      <c r="X73" s="80"/>
      <c r="Y73" s="54"/>
      <c r="Z73" s="80"/>
      <c r="AA73" s="80"/>
      <c r="AB73" s="80"/>
      <c r="AC73" s="80"/>
      <c r="AD73" s="80"/>
      <c r="AE73" s="80"/>
      <c r="AF73" s="80"/>
      <c r="AG73" s="38"/>
      <c r="AH73" s="54"/>
      <c r="AI73" s="80"/>
      <c r="AJ73" s="80"/>
      <c r="AK73" s="80"/>
      <c r="AL73" s="80"/>
      <c r="AM73" s="54"/>
      <c r="AN73" s="80"/>
      <c r="AO73" s="80"/>
      <c r="AP73" s="80"/>
      <c r="AQ73" s="80"/>
      <c r="AR73" s="80"/>
      <c r="AS73" s="80"/>
      <c r="AT73" s="80"/>
      <c r="AU73" s="80"/>
      <c r="AV73" s="80"/>
      <c r="AW73" s="80"/>
      <c r="AX73" s="38"/>
      <c r="AY73" s="54"/>
      <c r="AZ73" s="80"/>
      <c r="BA73" s="80"/>
      <c r="BB73" s="80"/>
      <c r="BC73" s="80"/>
      <c r="BD73" s="80"/>
      <c r="BE73" s="80"/>
      <c r="BF73" s="80"/>
      <c r="BG73" s="80"/>
      <c r="BH73" s="38"/>
      <c r="BI73" s="54"/>
      <c r="BJ73" s="80"/>
    </row>
    <row r="74" spans="1:62" x14ac:dyDescent="0.35">
      <c r="A74" s="125">
        <v>118010</v>
      </c>
      <c r="B74" s="87" t="s">
        <v>183</v>
      </c>
      <c r="C74" s="85" t="s">
        <v>73</v>
      </c>
      <c r="D74" s="89">
        <v>880</v>
      </c>
      <c r="E74" s="15">
        <v>40</v>
      </c>
      <c r="F74" s="100">
        <f>D74</f>
        <v>880</v>
      </c>
      <c r="G74" s="55"/>
      <c r="H74" s="81"/>
      <c r="I74" s="80"/>
      <c r="J74" s="80"/>
      <c r="K74" s="80"/>
      <c r="L74" s="80"/>
      <c r="M74" s="38"/>
      <c r="N74" s="55"/>
      <c r="O74" s="81"/>
      <c r="P74" s="80"/>
      <c r="Q74" s="38"/>
      <c r="R74" s="55"/>
      <c r="S74" s="81"/>
      <c r="T74" s="81"/>
      <c r="U74" s="38"/>
      <c r="V74" s="76"/>
      <c r="W74" s="81"/>
      <c r="X74" s="80"/>
      <c r="Y74" s="55"/>
      <c r="Z74" s="81"/>
      <c r="AA74" s="80"/>
      <c r="AB74" s="80"/>
      <c r="AC74" s="80"/>
      <c r="AD74" s="80"/>
      <c r="AE74" s="80"/>
      <c r="AF74" s="80"/>
      <c r="AG74" s="38"/>
      <c r="AH74" s="55"/>
      <c r="AI74" s="81"/>
      <c r="AJ74" s="81"/>
      <c r="AK74" s="80"/>
      <c r="AL74" s="80"/>
      <c r="AM74" s="55"/>
      <c r="AN74" s="81"/>
      <c r="AO74" s="80"/>
      <c r="AP74" s="80"/>
      <c r="AQ74" s="80"/>
      <c r="AR74" s="80"/>
      <c r="AS74" s="80"/>
      <c r="AT74" s="80"/>
      <c r="AU74" s="80"/>
      <c r="AV74" s="80"/>
      <c r="AW74" s="80"/>
      <c r="AX74" s="38"/>
      <c r="AY74" s="55"/>
      <c r="AZ74" s="80"/>
      <c r="BA74" s="80"/>
      <c r="BB74" s="80"/>
      <c r="BC74" s="80"/>
      <c r="BD74" s="80"/>
      <c r="BE74" s="80"/>
      <c r="BF74" s="80"/>
      <c r="BG74" s="80"/>
      <c r="BH74" s="38"/>
      <c r="BI74" s="55"/>
      <c r="BJ74" s="80"/>
    </row>
    <row r="75" spans="1:62" x14ac:dyDescent="0.35">
      <c r="A75" s="125">
        <v>118020</v>
      </c>
      <c r="B75" s="87" t="s">
        <v>184</v>
      </c>
      <c r="C75" s="85" t="s">
        <v>73</v>
      </c>
      <c r="D75" s="89">
        <v>80</v>
      </c>
      <c r="E75" s="15">
        <v>40</v>
      </c>
      <c r="F75" s="100">
        <f>D75</f>
        <v>80</v>
      </c>
      <c r="G75" s="55"/>
      <c r="H75" s="81"/>
      <c r="I75" s="80"/>
      <c r="J75" s="80"/>
      <c r="K75" s="80"/>
      <c r="L75" s="80"/>
      <c r="M75" s="38"/>
      <c r="N75" s="55"/>
      <c r="O75" s="81"/>
      <c r="P75" s="80"/>
      <c r="Q75" s="38"/>
      <c r="R75" s="55"/>
      <c r="S75" s="81"/>
      <c r="T75" s="81"/>
      <c r="U75" s="38"/>
      <c r="V75" s="76"/>
      <c r="W75" s="81"/>
      <c r="X75" s="80"/>
      <c r="Y75" s="55"/>
      <c r="Z75" s="81"/>
      <c r="AA75" s="80"/>
      <c r="AB75" s="80"/>
      <c r="AC75" s="80"/>
      <c r="AD75" s="80"/>
      <c r="AE75" s="80"/>
      <c r="AF75" s="80"/>
      <c r="AG75" s="38"/>
      <c r="AH75" s="55"/>
      <c r="AI75" s="81"/>
      <c r="AJ75" s="81"/>
      <c r="AK75" s="80"/>
      <c r="AL75" s="80"/>
      <c r="AM75" s="55"/>
      <c r="AN75" s="81"/>
      <c r="AO75" s="80"/>
      <c r="AP75" s="80"/>
      <c r="AQ75" s="80"/>
      <c r="AR75" s="80"/>
      <c r="AS75" s="80"/>
      <c r="AT75" s="80"/>
      <c r="AU75" s="80"/>
      <c r="AV75" s="80"/>
      <c r="AW75" s="80"/>
      <c r="AX75" s="38"/>
      <c r="AY75" s="55"/>
      <c r="AZ75" s="80"/>
      <c r="BA75" s="80"/>
      <c r="BB75" s="80"/>
      <c r="BC75" s="80"/>
      <c r="BD75" s="80"/>
      <c r="BE75" s="80"/>
      <c r="BF75" s="80"/>
      <c r="BG75" s="80"/>
      <c r="BH75" s="38"/>
      <c r="BI75" s="55"/>
      <c r="BJ75" s="80"/>
    </row>
    <row r="76" spans="1:62" x14ac:dyDescent="0.35">
      <c r="A76" s="115" t="s">
        <v>152</v>
      </c>
      <c r="B76" s="85" t="s">
        <v>152</v>
      </c>
      <c r="C76" s="85" t="s">
        <v>152</v>
      </c>
      <c r="D76" s="85" t="s">
        <v>152</v>
      </c>
      <c r="E76" s="15"/>
      <c r="F76" s="100"/>
      <c r="G76" s="55"/>
      <c r="H76" s="81"/>
      <c r="I76" s="80"/>
      <c r="J76" s="80"/>
      <c r="K76" s="80"/>
      <c r="L76" s="80"/>
      <c r="M76" s="38"/>
      <c r="N76" s="55"/>
      <c r="O76" s="81"/>
      <c r="P76" s="80"/>
      <c r="Q76" s="38"/>
      <c r="R76" s="55"/>
      <c r="S76" s="81"/>
      <c r="T76" s="81"/>
      <c r="U76" s="38"/>
      <c r="V76" s="76"/>
      <c r="W76" s="81"/>
      <c r="X76" s="80"/>
      <c r="Y76" s="55"/>
      <c r="Z76" s="81"/>
      <c r="AA76" s="80"/>
      <c r="AB76" s="80"/>
      <c r="AC76" s="80"/>
      <c r="AD76" s="80"/>
      <c r="AE76" s="80"/>
      <c r="AF76" s="80"/>
      <c r="AG76" s="38"/>
      <c r="AH76" s="55"/>
      <c r="AI76" s="81"/>
      <c r="AJ76" s="81"/>
      <c r="AK76" s="80"/>
      <c r="AL76" s="80"/>
      <c r="AM76" s="55"/>
      <c r="AN76" s="81"/>
      <c r="AO76" s="80"/>
      <c r="AP76" s="80"/>
      <c r="AQ76" s="80"/>
      <c r="AR76" s="80"/>
      <c r="AS76" s="80"/>
      <c r="AT76" s="80"/>
      <c r="AU76" s="80"/>
      <c r="AV76" s="80"/>
      <c r="AW76" s="80"/>
      <c r="AX76" s="38"/>
      <c r="AY76" s="55"/>
      <c r="AZ76" s="80"/>
      <c r="BA76" s="80"/>
      <c r="BB76" s="80"/>
      <c r="BC76" s="80"/>
      <c r="BD76" s="80"/>
      <c r="BE76" s="80"/>
      <c r="BF76" s="80"/>
      <c r="BG76" s="80"/>
      <c r="BH76" s="38"/>
      <c r="BI76" s="55"/>
      <c r="BJ76" s="80"/>
    </row>
    <row r="77" spans="1:62" x14ac:dyDescent="0.35">
      <c r="A77" s="122">
        <v>12</v>
      </c>
      <c r="B77" s="84" t="s">
        <v>80</v>
      </c>
      <c r="C77" s="85" t="s">
        <v>152</v>
      </c>
      <c r="D77" s="86" t="s">
        <v>152</v>
      </c>
      <c r="E77" s="15"/>
      <c r="F77" s="100"/>
      <c r="G77" s="54"/>
      <c r="H77" s="80"/>
      <c r="I77" s="80"/>
      <c r="J77" s="80"/>
      <c r="K77" s="80"/>
      <c r="L77" s="80"/>
      <c r="M77" s="38"/>
      <c r="N77" s="54"/>
      <c r="O77" s="80"/>
      <c r="P77" s="80"/>
      <c r="Q77" s="38"/>
      <c r="R77" s="54"/>
      <c r="S77" s="80"/>
      <c r="T77" s="80"/>
      <c r="U77" s="38"/>
      <c r="V77" s="75"/>
      <c r="W77" s="80"/>
      <c r="X77" s="80"/>
      <c r="Y77" s="54"/>
      <c r="Z77" s="80"/>
      <c r="AA77" s="80"/>
      <c r="AB77" s="80"/>
      <c r="AC77" s="80"/>
      <c r="AD77" s="80"/>
      <c r="AE77" s="80"/>
      <c r="AF77" s="80"/>
      <c r="AG77" s="38"/>
      <c r="AH77" s="54"/>
      <c r="AI77" s="80"/>
      <c r="AJ77" s="80"/>
      <c r="AK77" s="80"/>
      <c r="AL77" s="80"/>
      <c r="AM77" s="54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38"/>
      <c r="AY77" s="54"/>
      <c r="AZ77" s="80"/>
      <c r="BA77" s="80"/>
      <c r="BB77" s="80"/>
      <c r="BC77" s="80"/>
      <c r="BD77" s="80"/>
      <c r="BE77" s="80"/>
      <c r="BF77" s="80"/>
      <c r="BG77" s="80"/>
      <c r="BH77" s="38"/>
      <c r="BI77" s="54"/>
      <c r="BJ77" s="80"/>
    </row>
    <row r="78" spans="1:62" x14ac:dyDescent="0.35">
      <c r="A78" s="115" t="s">
        <v>152</v>
      </c>
      <c r="B78" s="85" t="s">
        <v>152</v>
      </c>
      <c r="C78" s="85" t="s">
        <v>152</v>
      </c>
      <c r="D78" s="85" t="s">
        <v>152</v>
      </c>
      <c r="E78" s="15"/>
      <c r="F78" s="100"/>
      <c r="G78" s="54"/>
      <c r="H78" s="80"/>
      <c r="I78" s="80"/>
      <c r="J78" s="80"/>
      <c r="K78" s="80"/>
      <c r="L78" s="80"/>
      <c r="M78" s="38"/>
      <c r="N78" s="54"/>
      <c r="O78" s="80"/>
      <c r="P78" s="80"/>
      <c r="Q78" s="38"/>
      <c r="R78" s="54"/>
      <c r="S78" s="80"/>
      <c r="T78" s="80"/>
      <c r="U78" s="38"/>
      <c r="V78" s="75"/>
      <c r="W78" s="80"/>
      <c r="X78" s="80"/>
      <c r="Y78" s="54"/>
      <c r="Z78" s="80"/>
      <c r="AA78" s="80"/>
      <c r="AB78" s="80"/>
      <c r="AC78" s="80"/>
      <c r="AD78" s="80"/>
      <c r="AE78" s="80"/>
      <c r="AF78" s="80"/>
      <c r="AG78" s="38"/>
      <c r="AH78" s="54"/>
      <c r="AI78" s="80"/>
      <c r="AJ78" s="80"/>
      <c r="AK78" s="80"/>
      <c r="AL78" s="80"/>
      <c r="AM78" s="54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38"/>
      <c r="AY78" s="54"/>
      <c r="AZ78" s="80"/>
      <c r="BA78" s="80"/>
      <c r="BB78" s="80"/>
      <c r="BC78" s="80"/>
      <c r="BD78" s="80"/>
      <c r="BE78" s="80"/>
      <c r="BF78" s="80"/>
      <c r="BG78" s="80"/>
      <c r="BH78" s="38"/>
      <c r="BI78" s="54"/>
      <c r="BJ78" s="80"/>
    </row>
    <row r="79" spans="1:62" x14ac:dyDescent="0.35">
      <c r="A79" s="123">
        <v>121</v>
      </c>
      <c r="B79" s="84" t="s">
        <v>185</v>
      </c>
      <c r="C79" s="85" t="s">
        <v>152</v>
      </c>
      <c r="D79" s="86" t="s">
        <v>152</v>
      </c>
      <c r="E79" s="15"/>
      <c r="F79" s="100"/>
      <c r="G79" s="54"/>
      <c r="H79" s="80"/>
      <c r="I79" s="80"/>
      <c r="J79" s="80"/>
      <c r="K79" s="80"/>
      <c r="L79" s="80"/>
      <c r="M79" s="38"/>
      <c r="N79" s="54"/>
      <c r="O79" s="80"/>
      <c r="P79" s="80"/>
      <c r="Q79" s="38"/>
      <c r="R79" s="54"/>
      <c r="S79" s="80"/>
      <c r="T79" s="80"/>
      <c r="U79" s="38"/>
      <c r="V79" s="75"/>
      <c r="W79" s="80"/>
      <c r="X79" s="80"/>
      <c r="Y79" s="54"/>
      <c r="Z79" s="80"/>
      <c r="AA79" s="80"/>
      <c r="AB79" s="80"/>
      <c r="AC79" s="80"/>
      <c r="AD79" s="80"/>
      <c r="AE79" s="80"/>
      <c r="AF79" s="80"/>
      <c r="AG79" s="38"/>
      <c r="AH79" s="54"/>
      <c r="AI79" s="80"/>
      <c r="AJ79" s="80"/>
      <c r="AK79" s="80"/>
      <c r="AL79" s="80"/>
      <c r="AM79" s="54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38"/>
      <c r="AY79" s="54"/>
      <c r="AZ79" s="80"/>
      <c r="BA79" s="80"/>
      <c r="BB79" s="80"/>
      <c r="BC79" s="80"/>
      <c r="BD79" s="80"/>
      <c r="BE79" s="80"/>
      <c r="BF79" s="80"/>
      <c r="BG79" s="80"/>
      <c r="BH79" s="38"/>
      <c r="BI79" s="54"/>
      <c r="BJ79" s="80"/>
    </row>
    <row r="80" spans="1:62" x14ac:dyDescent="0.35">
      <c r="A80" s="125">
        <v>121010</v>
      </c>
      <c r="B80" s="87" t="s">
        <v>186</v>
      </c>
      <c r="C80" s="85" t="s">
        <v>119</v>
      </c>
      <c r="D80" s="89">
        <v>132</v>
      </c>
      <c r="E80" s="15">
        <v>6</v>
      </c>
      <c r="F80" s="100">
        <f>D80</f>
        <v>132</v>
      </c>
      <c r="G80" s="54"/>
      <c r="H80" s="80"/>
      <c r="I80" s="80"/>
      <c r="J80" s="80"/>
      <c r="K80" s="80"/>
      <c r="L80" s="80"/>
      <c r="M80" s="38"/>
      <c r="N80" s="54"/>
      <c r="O80" s="80"/>
      <c r="P80" s="80"/>
      <c r="Q80" s="38"/>
      <c r="R80" s="54"/>
      <c r="S80" s="80"/>
      <c r="T80" s="80"/>
      <c r="U80" s="38"/>
      <c r="V80" s="75"/>
      <c r="W80" s="80"/>
      <c r="X80" s="80"/>
      <c r="Y80" s="54"/>
      <c r="Z80" s="80"/>
      <c r="AA80" s="80"/>
      <c r="AB80" s="80"/>
      <c r="AC80" s="80"/>
      <c r="AD80" s="80"/>
      <c r="AE80" s="80"/>
      <c r="AF80" s="80"/>
      <c r="AG80" s="38"/>
      <c r="AH80" s="54"/>
      <c r="AI80" s="80"/>
      <c r="AJ80" s="80"/>
      <c r="AK80" s="80"/>
      <c r="AL80" s="80"/>
      <c r="AM80" s="54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38"/>
      <c r="AY80" s="54"/>
      <c r="AZ80" s="80"/>
      <c r="BA80" s="80"/>
      <c r="BB80" s="80"/>
      <c r="BC80" s="80"/>
      <c r="BD80" s="80"/>
      <c r="BE80" s="80"/>
      <c r="BF80" s="80"/>
      <c r="BG80" s="80"/>
      <c r="BH80" s="38"/>
      <c r="BI80" s="54"/>
      <c r="BJ80" s="80"/>
    </row>
    <row r="81" spans="1:62" x14ac:dyDescent="0.35">
      <c r="A81" s="115" t="s">
        <v>152</v>
      </c>
      <c r="B81" s="85" t="s">
        <v>152</v>
      </c>
      <c r="C81" s="85" t="s">
        <v>152</v>
      </c>
      <c r="D81" s="85" t="s">
        <v>152</v>
      </c>
      <c r="E81" s="15"/>
      <c r="F81" s="100"/>
      <c r="G81" s="54"/>
      <c r="H81" s="80"/>
      <c r="I81" s="80"/>
      <c r="J81" s="80"/>
      <c r="K81" s="80"/>
      <c r="L81" s="80"/>
      <c r="M81" s="38"/>
      <c r="N81" s="54"/>
      <c r="O81" s="80"/>
      <c r="P81" s="80"/>
      <c r="Q81" s="38"/>
      <c r="R81" s="54"/>
      <c r="S81" s="80"/>
      <c r="T81" s="80"/>
      <c r="U81" s="38"/>
      <c r="V81" s="75"/>
      <c r="W81" s="80"/>
      <c r="X81" s="80"/>
      <c r="Y81" s="54"/>
      <c r="Z81" s="80"/>
      <c r="AA81" s="80"/>
      <c r="AB81" s="80"/>
      <c r="AC81" s="80"/>
      <c r="AD81" s="80"/>
      <c r="AE81" s="80"/>
      <c r="AF81" s="80"/>
      <c r="AG81" s="38"/>
      <c r="AH81" s="54"/>
      <c r="AI81" s="80"/>
      <c r="AJ81" s="80"/>
      <c r="AK81" s="80"/>
      <c r="AL81" s="80"/>
      <c r="AM81" s="54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38"/>
      <c r="AY81" s="54"/>
      <c r="AZ81" s="80"/>
      <c r="BA81" s="80"/>
      <c r="BB81" s="80"/>
      <c r="BC81" s="80"/>
      <c r="BD81" s="80"/>
      <c r="BE81" s="80"/>
      <c r="BF81" s="80"/>
      <c r="BG81" s="80"/>
      <c r="BH81" s="38"/>
      <c r="BI81" s="54"/>
      <c r="BJ81" s="81"/>
    </row>
    <row r="82" spans="1:62" x14ac:dyDescent="0.35">
      <c r="A82" s="123">
        <v>122</v>
      </c>
      <c r="B82" s="84" t="s">
        <v>81</v>
      </c>
      <c r="C82" s="85" t="s">
        <v>152</v>
      </c>
      <c r="D82" s="86" t="s">
        <v>152</v>
      </c>
      <c r="E82" s="15"/>
      <c r="F82" s="100"/>
      <c r="G82" s="54"/>
      <c r="H82" s="80"/>
      <c r="I82" s="80"/>
      <c r="J82" s="80"/>
      <c r="K82" s="80"/>
      <c r="L82" s="80"/>
      <c r="M82" s="38"/>
      <c r="N82" s="54"/>
      <c r="O82" s="80"/>
      <c r="P82" s="80"/>
      <c r="Q82" s="38"/>
      <c r="R82" s="54"/>
      <c r="S82" s="80"/>
      <c r="T82" s="80"/>
      <c r="U82" s="38"/>
      <c r="V82" s="75"/>
      <c r="W82" s="80"/>
      <c r="X82" s="80"/>
      <c r="Y82" s="54"/>
      <c r="Z82" s="80"/>
      <c r="AA82" s="80"/>
      <c r="AB82" s="80"/>
      <c r="AC82" s="80"/>
      <c r="AD82" s="80"/>
      <c r="AE82" s="80"/>
      <c r="AF82" s="80"/>
      <c r="AG82" s="38"/>
      <c r="AH82" s="54"/>
      <c r="AI82" s="80"/>
      <c r="AJ82" s="80"/>
      <c r="AK82" s="80"/>
      <c r="AL82" s="80"/>
      <c r="AM82" s="54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38"/>
      <c r="AY82" s="54"/>
      <c r="AZ82" s="80"/>
      <c r="BA82" s="80"/>
      <c r="BB82" s="80"/>
      <c r="BC82" s="80"/>
      <c r="BD82" s="80"/>
      <c r="BE82" s="80"/>
      <c r="BF82" s="80"/>
      <c r="BG82" s="80"/>
      <c r="BH82" s="38"/>
      <c r="BI82" s="54"/>
      <c r="BJ82" s="81"/>
    </row>
    <row r="83" spans="1:62" x14ac:dyDescent="0.35">
      <c r="A83" s="125">
        <v>122010</v>
      </c>
      <c r="B83" s="87" t="s">
        <v>82</v>
      </c>
      <c r="C83" s="85" t="s">
        <v>64</v>
      </c>
      <c r="D83" s="89">
        <f>F83/100</f>
        <v>160.374</v>
      </c>
      <c r="E83" s="16">
        <v>0.1</v>
      </c>
      <c r="F83" s="100">
        <f t="shared" ref="F83:F86" si="33">SUM(G83:AX83)</f>
        <v>16037.4</v>
      </c>
      <c r="G83" s="54"/>
      <c r="H83" s="80">
        <f t="shared" ref="H83:H86" si="34">H$11*$E83*$B$6</f>
        <v>1650</v>
      </c>
      <c r="I83" s="80"/>
      <c r="J83" s="80"/>
      <c r="K83" s="80">
        <f t="shared" ref="K83:M86" si="35">K$11*$E83*$B$6</f>
        <v>1560</v>
      </c>
      <c r="L83" s="80">
        <f t="shared" si="35"/>
        <v>1560</v>
      </c>
      <c r="M83" s="38">
        <f t="shared" si="35"/>
        <v>1256</v>
      </c>
      <c r="N83" s="54"/>
      <c r="O83" s="80"/>
      <c r="P83" s="80"/>
      <c r="Q83" s="38"/>
      <c r="R83" s="54"/>
      <c r="S83" s="80">
        <f t="shared" ref="S83:U86" si="36">S$11*$E83*$B$6</f>
        <v>1535.6000000000001</v>
      </c>
      <c r="T83" s="80">
        <f t="shared" si="36"/>
        <v>1567.4</v>
      </c>
      <c r="U83" s="38">
        <f t="shared" si="36"/>
        <v>1306.8000000000002</v>
      </c>
      <c r="V83" s="75"/>
      <c r="W83" s="80"/>
      <c r="X83" s="80"/>
      <c r="Y83" s="54"/>
      <c r="Z83" s="80"/>
      <c r="AA83" s="80"/>
      <c r="AB83" s="80"/>
      <c r="AC83" s="80"/>
      <c r="AD83" s="80"/>
      <c r="AE83" s="80"/>
      <c r="AF83" s="80"/>
      <c r="AG83" s="38"/>
      <c r="AH83" s="54"/>
      <c r="AI83" s="80"/>
      <c r="AJ83" s="80"/>
      <c r="AK83" s="80"/>
      <c r="AL83" s="80"/>
      <c r="AM83" s="54">
        <f t="shared" ref="AM83:AP86" si="37">AM$11*$E83*$B$6</f>
        <v>1704</v>
      </c>
      <c r="AN83" s="80">
        <f t="shared" si="37"/>
        <v>1602.8000000000002</v>
      </c>
      <c r="AO83" s="80">
        <f t="shared" si="37"/>
        <v>1729.6000000000001</v>
      </c>
      <c r="AP83" s="80">
        <f t="shared" si="37"/>
        <v>565.20000000000005</v>
      </c>
      <c r="AQ83" s="80"/>
      <c r="AR83" s="80"/>
      <c r="AS83" s="80"/>
      <c r="AT83" s="80"/>
      <c r="AU83" s="80"/>
      <c r="AV83" s="80"/>
      <c r="AW83" s="80"/>
      <c r="AX83" s="38"/>
      <c r="AY83" s="54"/>
      <c r="AZ83" s="80"/>
      <c r="BA83" s="80"/>
      <c r="BB83" s="80"/>
      <c r="BC83" s="80"/>
      <c r="BD83" s="80"/>
      <c r="BE83" s="80"/>
      <c r="BF83" s="80"/>
      <c r="BG83" s="80"/>
      <c r="BH83" s="38"/>
      <c r="BI83" s="54"/>
      <c r="BJ83" s="81"/>
    </row>
    <row r="84" spans="1:62" x14ac:dyDescent="0.35">
      <c r="A84" s="125">
        <v>122020</v>
      </c>
      <c r="B84" s="87" t="s">
        <v>83</v>
      </c>
      <c r="C84" s="85" t="s">
        <v>64</v>
      </c>
      <c r="D84" s="89">
        <f>F84/100</f>
        <v>11</v>
      </c>
      <c r="E84" s="16">
        <v>0.25</v>
      </c>
      <c r="F84" s="100">
        <f t="shared" si="33"/>
        <v>1100</v>
      </c>
      <c r="G84" s="54"/>
      <c r="H84" s="80">
        <f>200*$E84*$B$6</f>
        <v>100</v>
      </c>
      <c r="I84" s="80"/>
      <c r="J84" s="80"/>
      <c r="K84" s="80">
        <f>200*$E84*$B$6</f>
        <v>100</v>
      </c>
      <c r="L84" s="80">
        <f>200*$E84*$B$6</f>
        <v>100</v>
      </c>
      <c r="M84" s="38">
        <f>200*$E84*$B$6</f>
        <v>100</v>
      </c>
      <c r="N84" s="54"/>
      <c r="O84" s="80"/>
      <c r="P84" s="80"/>
      <c r="Q84" s="38"/>
      <c r="R84" s="54"/>
      <c r="S84" s="80">
        <f>200*$E84*$B$6</f>
        <v>100</v>
      </c>
      <c r="T84" s="80">
        <f>200*$E84*$B$6</f>
        <v>100</v>
      </c>
      <c r="U84" s="38">
        <f>200*$E84*$B$6</f>
        <v>100</v>
      </c>
      <c r="V84" s="75"/>
      <c r="W84" s="80"/>
      <c r="X84" s="80"/>
      <c r="Y84" s="54"/>
      <c r="Z84" s="80"/>
      <c r="AA84" s="80"/>
      <c r="AB84" s="80"/>
      <c r="AC84" s="80"/>
      <c r="AD84" s="80"/>
      <c r="AE84" s="80"/>
      <c r="AF84" s="80"/>
      <c r="AG84" s="38"/>
      <c r="AH84" s="54"/>
      <c r="AI84" s="80"/>
      <c r="AJ84" s="80"/>
      <c r="AK84" s="80"/>
      <c r="AL84" s="80"/>
      <c r="AM84" s="54">
        <f>200*$E84*$B$6</f>
        <v>100</v>
      </c>
      <c r="AN84" s="80">
        <f>200*$E84*$B$6</f>
        <v>100</v>
      </c>
      <c r="AO84" s="80">
        <f>200*$E84*$B$6</f>
        <v>100</v>
      </c>
      <c r="AP84" s="80">
        <f>200*$E84*$B$6</f>
        <v>100</v>
      </c>
      <c r="AQ84" s="80"/>
      <c r="AR84" s="80"/>
      <c r="AS84" s="80"/>
      <c r="AT84" s="80"/>
      <c r="AU84" s="80"/>
      <c r="AV84" s="80"/>
      <c r="AW84" s="80"/>
      <c r="AX84" s="38"/>
      <c r="AY84" s="54"/>
      <c r="AZ84" s="80"/>
      <c r="BA84" s="80"/>
      <c r="BB84" s="80"/>
      <c r="BC84" s="80"/>
      <c r="BD84" s="80"/>
      <c r="BE84" s="80"/>
      <c r="BF84" s="80"/>
      <c r="BG84" s="80"/>
      <c r="BH84" s="38"/>
      <c r="BI84" s="54"/>
      <c r="BJ84" s="81"/>
    </row>
    <row r="85" spans="1:62" x14ac:dyDescent="0.35">
      <c r="A85" s="125">
        <v>122030</v>
      </c>
      <c r="B85" s="87" t="s">
        <v>84</v>
      </c>
      <c r="C85" s="85" t="s">
        <v>64</v>
      </c>
      <c r="D85" s="89">
        <f>F85/100</f>
        <v>1603.74</v>
      </c>
      <c r="E85" s="15">
        <v>1</v>
      </c>
      <c r="F85" s="100">
        <f t="shared" si="33"/>
        <v>160374</v>
      </c>
      <c r="G85" s="54"/>
      <c r="H85" s="80">
        <f t="shared" si="34"/>
        <v>16500</v>
      </c>
      <c r="I85" s="80"/>
      <c r="J85" s="80"/>
      <c r="K85" s="80">
        <f t="shared" si="35"/>
        <v>15600</v>
      </c>
      <c r="L85" s="80">
        <f t="shared" si="35"/>
        <v>15600</v>
      </c>
      <c r="M85" s="38">
        <f t="shared" si="35"/>
        <v>12560</v>
      </c>
      <c r="N85" s="54"/>
      <c r="O85" s="80"/>
      <c r="P85" s="80"/>
      <c r="Q85" s="38"/>
      <c r="R85" s="54"/>
      <c r="S85" s="80">
        <f t="shared" si="36"/>
        <v>15356</v>
      </c>
      <c r="T85" s="80">
        <f t="shared" si="36"/>
        <v>15674</v>
      </c>
      <c r="U85" s="38">
        <f t="shared" si="36"/>
        <v>13068</v>
      </c>
      <c r="V85" s="75"/>
      <c r="W85" s="80"/>
      <c r="X85" s="80"/>
      <c r="Y85" s="54"/>
      <c r="Z85" s="80"/>
      <c r="AA85" s="80"/>
      <c r="AB85" s="80"/>
      <c r="AC85" s="80"/>
      <c r="AD85" s="80"/>
      <c r="AE85" s="80"/>
      <c r="AF85" s="80"/>
      <c r="AG85" s="38"/>
      <c r="AH85" s="54"/>
      <c r="AI85" s="80"/>
      <c r="AJ85" s="80"/>
      <c r="AK85" s="80"/>
      <c r="AL85" s="80"/>
      <c r="AM85" s="54">
        <f t="shared" si="37"/>
        <v>17040</v>
      </c>
      <c r="AN85" s="80">
        <f t="shared" si="37"/>
        <v>16028</v>
      </c>
      <c r="AO85" s="80">
        <f t="shared" si="37"/>
        <v>17296</v>
      </c>
      <c r="AP85" s="80">
        <f t="shared" si="37"/>
        <v>5652</v>
      </c>
      <c r="AQ85" s="80"/>
      <c r="AR85" s="80"/>
      <c r="AS85" s="80"/>
      <c r="AT85" s="80"/>
      <c r="AU85" s="80"/>
      <c r="AV85" s="80"/>
      <c r="AW85" s="80"/>
      <c r="AX85" s="38"/>
      <c r="AY85" s="54"/>
      <c r="AZ85" s="80"/>
      <c r="BA85" s="80"/>
      <c r="BB85" s="80"/>
      <c r="BC85" s="80"/>
      <c r="BD85" s="80"/>
      <c r="BE85" s="80"/>
      <c r="BF85" s="80"/>
      <c r="BG85" s="80"/>
      <c r="BH85" s="38"/>
      <c r="BI85" s="54"/>
      <c r="BJ85" s="81"/>
    </row>
    <row r="86" spans="1:62" x14ac:dyDescent="0.35">
      <c r="A86" s="125">
        <v>122040</v>
      </c>
      <c r="B86" s="87" t="s">
        <v>78</v>
      </c>
      <c r="C86" s="85" t="s">
        <v>64</v>
      </c>
      <c r="D86" s="89">
        <f>F86/100</f>
        <v>1603.74</v>
      </c>
      <c r="E86" s="15">
        <v>1</v>
      </c>
      <c r="F86" s="100">
        <f t="shared" si="33"/>
        <v>160374</v>
      </c>
      <c r="G86" s="54"/>
      <c r="H86" s="80">
        <f t="shared" si="34"/>
        <v>16500</v>
      </c>
      <c r="I86" s="80"/>
      <c r="J86" s="80"/>
      <c r="K86" s="80">
        <f t="shared" si="35"/>
        <v>15600</v>
      </c>
      <c r="L86" s="80">
        <f t="shared" si="35"/>
        <v>15600</v>
      </c>
      <c r="M86" s="38">
        <f t="shared" si="35"/>
        <v>12560</v>
      </c>
      <c r="N86" s="54"/>
      <c r="O86" s="80"/>
      <c r="P86" s="80"/>
      <c r="Q86" s="38"/>
      <c r="R86" s="54"/>
      <c r="S86" s="80">
        <f t="shared" si="36"/>
        <v>15356</v>
      </c>
      <c r="T86" s="80">
        <f t="shared" si="36"/>
        <v>15674</v>
      </c>
      <c r="U86" s="38">
        <f t="shared" si="36"/>
        <v>13068</v>
      </c>
      <c r="V86" s="75"/>
      <c r="W86" s="80"/>
      <c r="X86" s="80"/>
      <c r="Y86" s="54"/>
      <c r="Z86" s="80"/>
      <c r="AA86" s="80"/>
      <c r="AB86" s="80"/>
      <c r="AC86" s="80"/>
      <c r="AD86" s="80"/>
      <c r="AE86" s="80"/>
      <c r="AF86" s="80"/>
      <c r="AG86" s="38"/>
      <c r="AH86" s="54"/>
      <c r="AI86" s="80"/>
      <c r="AJ86" s="80"/>
      <c r="AK86" s="80"/>
      <c r="AL86" s="80"/>
      <c r="AM86" s="54">
        <f t="shared" si="37"/>
        <v>17040</v>
      </c>
      <c r="AN86" s="80">
        <f t="shared" si="37"/>
        <v>16028</v>
      </c>
      <c r="AO86" s="80">
        <f t="shared" si="37"/>
        <v>17296</v>
      </c>
      <c r="AP86" s="80">
        <f t="shared" si="37"/>
        <v>5652</v>
      </c>
      <c r="AQ86" s="80"/>
      <c r="AR86" s="80"/>
      <c r="AS86" s="80"/>
      <c r="AT86" s="80"/>
      <c r="AU86" s="80"/>
      <c r="AV86" s="80"/>
      <c r="AW86" s="80"/>
      <c r="AX86" s="38"/>
      <c r="AY86" s="54"/>
      <c r="AZ86" s="80"/>
      <c r="BA86" s="80"/>
      <c r="BB86" s="80"/>
      <c r="BC86" s="80"/>
      <c r="BD86" s="80"/>
      <c r="BE86" s="80"/>
      <c r="BF86" s="80"/>
      <c r="BG86" s="80"/>
      <c r="BH86" s="38"/>
      <c r="BI86" s="54"/>
      <c r="BJ86" s="81"/>
    </row>
    <row r="87" spans="1:62" x14ac:dyDescent="0.35">
      <c r="A87" s="115" t="s">
        <v>152</v>
      </c>
      <c r="B87" s="85" t="s">
        <v>152</v>
      </c>
      <c r="C87" s="85" t="s">
        <v>152</v>
      </c>
      <c r="D87" s="85" t="s">
        <v>152</v>
      </c>
      <c r="E87" s="15"/>
      <c r="F87" s="100"/>
      <c r="G87" s="54"/>
      <c r="H87" s="80"/>
      <c r="I87" s="80"/>
      <c r="J87" s="80"/>
      <c r="K87" s="80"/>
      <c r="L87" s="80"/>
      <c r="M87" s="38"/>
      <c r="N87" s="54"/>
      <c r="O87" s="80"/>
      <c r="P87" s="80"/>
      <c r="Q87" s="38"/>
      <c r="R87" s="54"/>
      <c r="S87" s="80"/>
      <c r="T87" s="80"/>
      <c r="U87" s="38"/>
      <c r="V87" s="75"/>
      <c r="W87" s="80"/>
      <c r="X87" s="80"/>
      <c r="Y87" s="54"/>
      <c r="Z87" s="80"/>
      <c r="AA87" s="80"/>
      <c r="AB87" s="80"/>
      <c r="AC87" s="80"/>
      <c r="AD87" s="80"/>
      <c r="AE87" s="80"/>
      <c r="AF87" s="80"/>
      <c r="AG87" s="38"/>
      <c r="AH87" s="54"/>
      <c r="AI87" s="80"/>
      <c r="AJ87" s="80"/>
      <c r="AK87" s="80"/>
      <c r="AL87" s="80"/>
      <c r="AM87" s="54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38"/>
      <c r="AY87" s="54"/>
      <c r="AZ87" s="80"/>
      <c r="BA87" s="80"/>
      <c r="BB87" s="80"/>
      <c r="BC87" s="80"/>
      <c r="BD87" s="80"/>
      <c r="BE87" s="80"/>
      <c r="BF87" s="80"/>
      <c r="BG87" s="80"/>
      <c r="BH87" s="38"/>
      <c r="BI87" s="54"/>
      <c r="BJ87" s="81"/>
    </row>
    <row r="88" spans="1:62" x14ac:dyDescent="0.35">
      <c r="A88" s="123">
        <v>123</v>
      </c>
      <c r="B88" s="84" t="s">
        <v>85</v>
      </c>
      <c r="C88" s="85" t="s">
        <v>152</v>
      </c>
      <c r="D88" s="86" t="s">
        <v>152</v>
      </c>
      <c r="E88" s="15"/>
      <c r="F88" s="100"/>
      <c r="G88" s="54"/>
      <c r="H88" s="80"/>
      <c r="I88" s="80"/>
      <c r="J88" s="80"/>
      <c r="K88" s="80"/>
      <c r="L88" s="80"/>
      <c r="M88" s="38"/>
      <c r="N88" s="54"/>
      <c r="O88" s="80"/>
      <c r="P88" s="80"/>
      <c r="Q88" s="38"/>
      <c r="R88" s="54"/>
      <c r="S88" s="80"/>
      <c r="T88" s="80"/>
      <c r="U88" s="38"/>
      <c r="V88" s="75"/>
      <c r="W88" s="80"/>
      <c r="X88" s="80"/>
      <c r="Y88" s="54"/>
      <c r="Z88" s="80"/>
      <c r="AA88" s="80"/>
      <c r="AB88" s="80"/>
      <c r="AC88" s="80"/>
      <c r="AD88" s="80"/>
      <c r="AE88" s="80"/>
      <c r="AF88" s="80"/>
      <c r="AG88" s="38"/>
      <c r="AH88" s="54"/>
      <c r="AI88" s="80"/>
      <c r="AJ88" s="80"/>
      <c r="AK88" s="80"/>
      <c r="AL88" s="80"/>
      <c r="AM88" s="54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38"/>
      <c r="AY88" s="54"/>
      <c r="AZ88" s="80"/>
      <c r="BA88" s="80"/>
      <c r="BB88" s="80"/>
      <c r="BC88" s="80"/>
      <c r="BD88" s="80"/>
      <c r="BE88" s="80"/>
      <c r="BF88" s="80"/>
      <c r="BG88" s="80"/>
      <c r="BH88" s="38"/>
      <c r="BI88" s="54"/>
      <c r="BJ88" s="81"/>
    </row>
    <row r="89" spans="1:62" x14ac:dyDescent="0.35">
      <c r="A89" s="125">
        <v>123010</v>
      </c>
      <c r="B89" s="87" t="s">
        <v>187</v>
      </c>
      <c r="C89" s="85" t="s">
        <v>64</v>
      </c>
      <c r="D89" s="89">
        <f t="shared" ref="D89:D94" si="38">F89/100</f>
        <v>11</v>
      </c>
      <c r="E89" s="16">
        <v>0.25</v>
      </c>
      <c r="F89" s="100">
        <f t="shared" ref="F89:F94" si="39">SUM(G89:AX89)</f>
        <v>1100</v>
      </c>
      <c r="G89" s="54"/>
      <c r="H89" s="80">
        <f>200*$E89*$B$6</f>
        <v>100</v>
      </c>
      <c r="I89" s="80"/>
      <c r="J89" s="80"/>
      <c r="K89" s="80">
        <f>200*$E89*$B$6</f>
        <v>100</v>
      </c>
      <c r="L89" s="80">
        <f>200*$E89*$B$6</f>
        <v>100</v>
      </c>
      <c r="M89" s="38">
        <f>200*$E89*$B$6</f>
        <v>100</v>
      </c>
      <c r="N89" s="54"/>
      <c r="O89" s="80"/>
      <c r="P89" s="80"/>
      <c r="Q89" s="38"/>
      <c r="R89" s="54"/>
      <c r="S89" s="80">
        <f>200*$E89*$B$6</f>
        <v>100</v>
      </c>
      <c r="T89" s="80">
        <f>200*$E89*$B$6</f>
        <v>100</v>
      </c>
      <c r="U89" s="38">
        <f>200*$E89*$B$6</f>
        <v>100</v>
      </c>
      <c r="V89" s="75"/>
      <c r="W89" s="80"/>
      <c r="X89" s="80"/>
      <c r="Y89" s="54"/>
      <c r="Z89" s="80"/>
      <c r="AA89" s="80"/>
      <c r="AB89" s="80"/>
      <c r="AC89" s="80"/>
      <c r="AD89" s="80"/>
      <c r="AE89" s="80"/>
      <c r="AF89" s="80"/>
      <c r="AG89" s="38"/>
      <c r="AH89" s="54"/>
      <c r="AI89" s="80"/>
      <c r="AJ89" s="80"/>
      <c r="AK89" s="80"/>
      <c r="AL89" s="80"/>
      <c r="AM89" s="54">
        <f>200*$E89*$B$6</f>
        <v>100</v>
      </c>
      <c r="AN89" s="80">
        <f>200*$E89*$B$6</f>
        <v>100</v>
      </c>
      <c r="AO89" s="80">
        <f>200*$E89*$B$6</f>
        <v>100</v>
      </c>
      <c r="AP89" s="80">
        <f>200*$E89*$B$6</f>
        <v>100</v>
      </c>
      <c r="AQ89" s="80"/>
      <c r="AR89" s="80"/>
      <c r="AS89" s="80"/>
      <c r="AT89" s="80"/>
      <c r="AU89" s="80"/>
      <c r="AV89" s="80"/>
      <c r="AW89" s="80"/>
      <c r="AX89" s="38"/>
      <c r="AY89" s="54"/>
      <c r="AZ89" s="80"/>
      <c r="BA89" s="80"/>
      <c r="BB89" s="80"/>
      <c r="BC89" s="80"/>
      <c r="BD89" s="80"/>
      <c r="BE89" s="80"/>
      <c r="BF89" s="80"/>
      <c r="BG89" s="80"/>
      <c r="BH89" s="38"/>
      <c r="BI89" s="54"/>
      <c r="BJ89" s="81"/>
    </row>
    <row r="90" spans="1:62" x14ac:dyDescent="0.35">
      <c r="A90" s="125">
        <v>123020</v>
      </c>
      <c r="B90" s="87" t="s">
        <v>86</v>
      </c>
      <c r="C90" s="85" t="s">
        <v>64</v>
      </c>
      <c r="D90" s="89">
        <f t="shared" si="38"/>
        <v>1603.74</v>
      </c>
      <c r="E90" s="15">
        <v>1</v>
      </c>
      <c r="F90" s="100">
        <f t="shared" si="39"/>
        <v>160374</v>
      </c>
      <c r="G90" s="54"/>
      <c r="H90" s="80">
        <f t="shared" ref="H90:H94" si="40">H$11*$E90*$B$6</f>
        <v>16500</v>
      </c>
      <c r="I90" s="80"/>
      <c r="J90" s="80"/>
      <c r="K90" s="80">
        <f t="shared" ref="K90:M94" si="41">K$11*$E90*$B$6</f>
        <v>15600</v>
      </c>
      <c r="L90" s="80">
        <f t="shared" si="41"/>
        <v>15600</v>
      </c>
      <c r="M90" s="38">
        <f t="shared" si="41"/>
        <v>12560</v>
      </c>
      <c r="N90" s="54"/>
      <c r="O90" s="80"/>
      <c r="P90" s="80"/>
      <c r="Q90" s="38"/>
      <c r="R90" s="54"/>
      <c r="S90" s="80">
        <f t="shared" ref="S90:U94" si="42">S$11*$E90*$B$6</f>
        <v>15356</v>
      </c>
      <c r="T90" s="80">
        <f t="shared" si="42"/>
        <v>15674</v>
      </c>
      <c r="U90" s="38">
        <f t="shared" si="42"/>
        <v>13068</v>
      </c>
      <c r="V90" s="75"/>
      <c r="W90" s="80"/>
      <c r="X90" s="80"/>
      <c r="Y90" s="54"/>
      <c r="Z90" s="80"/>
      <c r="AA90" s="80"/>
      <c r="AB90" s="80"/>
      <c r="AC90" s="80"/>
      <c r="AD90" s="80"/>
      <c r="AE90" s="80"/>
      <c r="AF90" s="80"/>
      <c r="AG90" s="38"/>
      <c r="AH90" s="54"/>
      <c r="AI90" s="80"/>
      <c r="AJ90" s="80"/>
      <c r="AK90" s="80"/>
      <c r="AL90" s="80"/>
      <c r="AM90" s="54">
        <f t="shared" ref="AM90:AP94" si="43">AM$11*$E90*$B$6</f>
        <v>17040</v>
      </c>
      <c r="AN90" s="80">
        <f t="shared" si="43"/>
        <v>16028</v>
      </c>
      <c r="AO90" s="80">
        <f t="shared" si="43"/>
        <v>17296</v>
      </c>
      <c r="AP90" s="80">
        <f t="shared" si="43"/>
        <v>5652</v>
      </c>
      <c r="AQ90" s="80"/>
      <c r="AR90" s="80"/>
      <c r="AS90" s="80"/>
      <c r="AT90" s="80"/>
      <c r="AU90" s="80"/>
      <c r="AV90" s="80"/>
      <c r="AW90" s="80"/>
      <c r="AX90" s="38"/>
      <c r="AY90" s="54"/>
      <c r="AZ90" s="80"/>
      <c r="BA90" s="80"/>
      <c r="BB90" s="80"/>
      <c r="BC90" s="80"/>
      <c r="BD90" s="80"/>
      <c r="BE90" s="80"/>
      <c r="BF90" s="80"/>
      <c r="BG90" s="80"/>
      <c r="BH90" s="38"/>
      <c r="BI90" s="54"/>
      <c r="BJ90" s="81"/>
    </row>
    <row r="91" spans="1:62" x14ac:dyDescent="0.35">
      <c r="A91" s="125">
        <v>123030</v>
      </c>
      <c r="B91" s="87" t="s">
        <v>87</v>
      </c>
      <c r="C91" s="85" t="s">
        <v>64</v>
      </c>
      <c r="D91" s="89">
        <f t="shared" si="38"/>
        <v>400.935</v>
      </c>
      <c r="E91" s="16">
        <v>0.25</v>
      </c>
      <c r="F91" s="100">
        <f t="shared" si="39"/>
        <v>40093.5</v>
      </c>
      <c r="G91" s="54"/>
      <c r="H91" s="80">
        <f t="shared" si="40"/>
        <v>4125</v>
      </c>
      <c r="I91" s="80"/>
      <c r="J91" s="80"/>
      <c r="K91" s="80">
        <f t="shared" si="41"/>
        <v>3900</v>
      </c>
      <c r="L91" s="80">
        <f t="shared" si="41"/>
        <v>3900</v>
      </c>
      <c r="M91" s="38">
        <f t="shared" si="41"/>
        <v>3140</v>
      </c>
      <c r="N91" s="54"/>
      <c r="O91" s="80"/>
      <c r="P91" s="80"/>
      <c r="Q91" s="38"/>
      <c r="R91" s="54"/>
      <c r="S91" s="80">
        <f t="shared" si="42"/>
        <v>3839</v>
      </c>
      <c r="T91" s="80">
        <f t="shared" si="42"/>
        <v>3918.5</v>
      </c>
      <c r="U91" s="38">
        <f t="shared" si="42"/>
        <v>3267</v>
      </c>
      <c r="V91" s="75"/>
      <c r="W91" s="80"/>
      <c r="X91" s="80"/>
      <c r="Y91" s="54"/>
      <c r="Z91" s="80"/>
      <c r="AA91" s="80"/>
      <c r="AB91" s="80"/>
      <c r="AC91" s="80"/>
      <c r="AD91" s="80"/>
      <c r="AE91" s="80"/>
      <c r="AF91" s="80"/>
      <c r="AG91" s="38"/>
      <c r="AH91" s="54"/>
      <c r="AI91" s="80"/>
      <c r="AJ91" s="80"/>
      <c r="AK91" s="80"/>
      <c r="AL91" s="80"/>
      <c r="AM91" s="54">
        <f t="shared" si="43"/>
        <v>4260</v>
      </c>
      <c r="AN91" s="80">
        <f t="shared" si="43"/>
        <v>4007</v>
      </c>
      <c r="AO91" s="80">
        <f t="shared" si="43"/>
        <v>4324</v>
      </c>
      <c r="AP91" s="80">
        <f t="shared" si="43"/>
        <v>1413</v>
      </c>
      <c r="AQ91" s="80"/>
      <c r="AR91" s="80"/>
      <c r="AS91" s="80"/>
      <c r="AT91" s="80"/>
      <c r="AU91" s="80"/>
      <c r="AV91" s="80"/>
      <c r="AW91" s="80"/>
      <c r="AX91" s="38"/>
      <c r="AY91" s="54"/>
      <c r="AZ91" s="80"/>
      <c r="BA91" s="80"/>
      <c r="BB91" s="80"/>
      <c r="BC91" s="80"/>
      <c r="BD91" s="80"/>
      <c r="BE91" s="80"/>
      <c r="BF91" s="80"/>
      <c r="BG91" s="80"/>
      <c r="BH91" s="38"/>
      <c r="BI91" s="54"/>
      <c r="BJ91" s="81"/>
    </row>
    <row r="92" spans="1:62" x14ac:dyDescent="0.35">
      <c r="A92" s="125">
        <v>123040</v>
      </c>
      <c r="B92" s="87" t="s">
        <v>188</v>
      </c>
      <c r="C92" s="85" t="s">
        <v>64</v>
      </c>
      <c r="D92" s="89">
        <f t="shared" si="38"/>
        <v>160.374</v>
      </c>
      <c r="E92" s="16">
        <v>0.1</v>
      </c>
      <c r="F92" s="100">
        <f t="shared" si="39"/>
        <v>16037.4</v>
      </c>
      <c r="G92" s="54"/>
      <c r="H92" s="80">
        <f t="shared" si="40"/>
        <v>1650</v>
      </c>
      <c r="I92" s="80"/>
      <c r="J92" s="80"/>
      <c r="K92" s="80">
        <f t="shared" si="41"/>
        <v>1560</v>
      </c>
      <c r="L92" s="80">
        <f t="shared" si="41"/>
        <v>1560</v>
      </c>
      <c r="M92" s="38">
        <f t="shared" si="41"/>
        <v>1256</v>
      </c>
      <c r="N92" s="54"/>
      <c r="O92" s="80"/>
      <c r="P92" s="80"/>
      <c r="Q92" s="38"/>
      <c r="R92" s="54"/>
      <c r="S92" s="80">
        <f t="shared" si="42"/>
        <v>1535.6000000000001</v>
      </c>
      <c r="T92" s="80">
        <f t="shared" si="42"/>
        <v>1567.4</v>
      </c>
      <c r="U92" s="38">
        <f t="shared" si="42"/>
        <v>1306.8000000000002</v>
      </c>
      <c r="V92" s="75"/>
      <c r="W92" s="80"/>
      <c r="X92" s="80"/>
      <c r="Y92" s="54"/>
      <c r="Z92" s="80"/>
      <c r="AA92" s="80"/>
      <c r="AB92" s="80"/>
      <c r="AC92" s="80"/>
      <c r="AD92" s="80"/>
      <c r="AE92" s="80"/>
      <c r="AF92" s="80"/>
      <c r="AG92" s="38"/>
      <c r="AH92" s="54"/>
      <c r="AI92" s="80"/>
      <c r="AJ92" s="80"/>
      <c r="AK92" s="80"/>
      <c r="AL92" s="80"/>
      <c r="AM92" s="54">
        <f t="shared" si="43"/>
        <v>1704</v>
      </c>
      <c r="AN92" s="80">
        <f t="shared" si="43"/>
        <v>1602.8000000000002</v>
      </c>
      <c r="AO92" s="80">
        <f t="shared" si="43"/>
        <v>1729.6000000000001</v>
      </c>
      <c r="AP92" s="80">
        <f t="shared" si="43"/>
        <v>565.20000000000005</v>
      </c>
      <c r="AQ92" s="80"/>
      <c r="AR92" s="80"/>
      <c r="AS92" s="80"/>
      <c r="AT92" s="80"/>
      <c r="AU92" s="80"/>
      <c r="AV92" s="80"/>
      <c r="AW92" s="80"/>
      <c r="AX92" s="38"/>
      <c r="AY92" s="54"/>
      <c r="AZ92" s="80"/>
      <c r="BA92" s="80"/>
      <c r="BB92" s="80"/>
      <c r="BC92" s="80"/>
      <c r="BD92" s="80"/>
      <c r="BE92" s="80"/>
      <c r="BF92" s="80"/>
      <c r="BG92" s="80"/>
      <c r="BH92" s="38"/>
      <c r="BI92" s="54"/>
      <c r="BJ92" s="81"/>
    </row>
    <row r="93" spans="1:62" x14ac:dyDescent="0.35">
      <c r="A93" s="125">
        <v>123050</v>
      </c>
      <c r="B93" s="87" t="s">
        <v>88</v>
      </c>
      <c r="C93" s="85" t="s">
        <v>64</v>
      </c>
      <c r="D93" s="89">
        <f t="shared" si="38"/>
        <v>400.935</v>
      </c>
      <c r="E93" s="16">
        <v>0.25</v>
      </c>
      <c r="F93" s="100">
        <f t="shared" si="39"/>
        <v>40093.5</v>
      </c>
      <c r="G93" s="54"/>
      <c r="H93" s="80">
        <f t="shared" si="40"/>
        <v>4125</v>
      </c>
      <c r="I93" s="80"/>
      <c r="J93" s="80"/>
      <c r="K93" s="80">
        <f t="shared" si="41"/>
        <v>3900</v>
      </c>
      <c r="L93" s="80">
        <f t="shared" si="41"/>
        <v>3900</v>
      </c>
      <c r="M93" s="38">
        <f t="shared" si="41"/>
        <v>3140</v>
      </c>
      <c r="N93" s="54"/>
      <c r="O93" s="80"/>
      <c r="P93" s="80"/>
      <c r="Q93" s="38"/>
      <c r="R93" s="54"/>
      <c r="S93" s="80">
        <f t="shared" si="42"/>
        <v>3839</v>
      </c>
      <c r="T93" s="80">
        <f t="shared" si="42"/>
        <v>3918.5</v>
      </c>
      <c r="U93" s="38">
        <f t="shared" si="42"/>
        <v>3267</v>
      </c>
      <c r="V93" s="75"/>
      <c r="W93" s="80"/>
      <c r="X93" s="80"/>
      <c r="Y93" s="54"/>
      <c r="Z93" s="80"/>
      <c r="AA93" s="80"/>
      <c r="AB93" s="80"/>
      <c r="AC93" s="80"/>
      <c r="AD93" s="80"/>
      <c r="AE93" s="80"/>
      <c r="AF93" s="80"/>
      <c r="AG93" s="38"/>
      <c r="AH93" s="54"/>
      <c r="AI93" s="80"/>
      <c r="AJ93" s="80"/>
      <c r="AK93" s="80"/>
      <c r="AL93" s="80"/>
      <c r="AM93" s="54">
        <f t="shared" si="43"/>
        <v>4260</v>
      </c>
      <c r="AN93" s="80">
        <f t="shared" si="43"/>
        <v>4007</v>
      </c>
      <c r="AO93" s="80">
        <f t="shared" si="43"/>
        <v>4324</v>
      </c>
      <c r="AP93" s="80">
        <f t="shared" si="43"/>
        <v>1413</v>
      </c>
      <c r="AQ93" s="80"/>
      <c r="AR93" s="80"/>
      <c r="AS93" s="80"/>
      <c r="AT93" s="80"/>
      <c r="AU93" s="80"/>
      <c r="AV93" s="80"/>
      <c r="AW93" s="80"/>
      <c r="AX93" s="38"/>
      <c r="AY93" s="54"/>
      <c r="AZ93" s="80"/>
      <c r="BA93" s="80"/>
      <c r="BB93" s="80"/>
      <c r="BC93" s="80"/>
      <c r="BD93" s="80"/>
      <c r="BE93" s="80"/>
      <c r="BF93" s="80"/>
      <c r="BG93" s="80"/>
      <c r="BH93" s="38"/>
      <c r="BI93" s="54"/>
      <c r="BJ93" s="81"/>
    </row>
    <row r="94" spans="1:62" x14ac:dyDescent="0.35">
      <c r="A94" s="125">
        <v>123060</v>
      </c>
      <c r="B94" s="87" t="s">
        <v>89</v>
      </c>
      <c r="C94" s="85" t="s">
        <v>64</v>
      </c>
      <c r="D94" s="89">
        <f t="shared" si="38"/>
        <v>1603.74</v>
      </c>
      <c r="E94" s="15">
        <v>1</v>
      </c>
      <c r="F94" s="100">
        <f t="shared" si="39"/>
        <v>160374</v>
      </c>
      <c r="G94" s="54"/>
      <c r="H94" s="80">
        <f t="shared" si="40"/>
        <v>16500</v>
      </c>
      <c r="I94" s="80"/>
      <c r="J94" s="80"/>
      <c r="K94" s="80">
        <f t="shared" si="41"/>
        <v>15600</v>
      </c>
      <c r="L94" s="80">
        <f t="shared" si="41"/>
        <v>15600</v>
      </c>
      <c r="M94" s="38">
        <f t="shared" si="41"/>
        <v>12560</v>
      </c>
      <c r="N94" s="54"/>
      <c r="O94" s="80"/>
      <c r="P94" s="80"/>
      <c r="Q94" s="38"/>
      <c r="R94" s="54"/>
      <c r="S94" s="80">
        <f t="shared" si="42"/>
        <v>15356</v>
      </c>
      <c r="T94" s="80">
        <f t="shared" si="42"/>
        <v>15674</v>
      </c>
      <c r="U94" s="38">
        <f t="shared" si="42"/>
        <v>13068</v>
      </c>
      <c r="V94" s="75"/>
      <c r="W94" s="80"/>
      <c r="X94" s="80"/>
      <c r="Y94" s="54"/>
      <c r="Z94" s="80"/>
      <c r="AA94" s="80"/>
      <c r="AB94" s="80"/>
      <c r="AC94" s="80"/>
      <c r="AD94" s="80"/>
      <c r="AE94" s="80"/>
      <c r="AF94" s="80"/>
      <c r="AG94" s="38"/>
      <c r="AH94" s="54"/>
      <c r="AI94" s="80"/>
      <c r="AJ94" s="80"/>
      <c r="AK94" s="80"/>
      <c r="AL94" s="80"/>
      <c r="AM94" s="54">
        <f t="shared" si="43"/>
        <v>17040</v>
      </c>
      <c r="AN94" s="80">
        <f t="shared" si="43"/>
        <v>16028</v>
      </c>
      <c r="AO94" s="80">
        <f t="shared" si="43"/>
        <v>17296</v>
      </c>
      <c r="AP94" s="80">
        <f t="shared" si="43"/>
        <v>5652</v>
      </c>
      <c r="AQ94" s="80"/>
      <c r="AR94" s="80"/>
      <c r="AS94" s="80"/>
      <c r="AT94" s="80"/>
      <c r="AU94" s="80"/>
      <c r="AV94" s="80"/>
      <c r="AW94" s="80"/>
      <c r="AX94" s="38"/>
      <c r="AY94" s="54"/>
      <c r="AZ94" s="80"/>
      <c r="BA94" s="80"/>
      <c r="BB94" s="80"/>
      <c r="BC94" s="80"/>
      <c r="BD94" s="80"/>
      <c r="BE94" s="80"/>
      <c r="BF94" s="80"/>
      <c r="BG94" s="80"/>
      <c r="BH94" s="38"/>
      <c r="BI94" s="54"/>
      <c r="BJ94" s="81"/>
    </row>
    <row r="95" spans="1:62" x14ac:dyDescent="0.35">
      <c r="A95" s="115" t="s">
        <v>152</v>
      </c>
      <c r="B95" s="85" t="s">
        <v>152</v>
      </c>
      <c r="C95" s="85" t="s">
        <v>152</v>
      </c>
      <c r="D95" s="85" t="s">
        <v>152</v>
      </c>
      <c r="E95" s="15"/>
      <c r="F95" s="100"/>
      <c r="G95" s="54"/>
      <c r="H95" s="80"/>
      <c r="I95" s="80"/>
      <c r="J95" s="80"/>
      <c r="K95" s="80"/>
      <c r="L95" s="80"/>
      <c r="M95" s="38"/>
      <c r="N95" s="54"/>
      <c r="O95" s="80"/>
      <c r="P95" s="80"/>
      <c r="Q95" s="38"/>
      <c r="R95" s="54"/>
      <c r="S95" s="80"/>
      <c r="T95" s="80"/>
      <c r="U95" s="38"/>
      <c r="V95" s="75"/>
      <c r="W95" s="80"/>
      <c r="X95" s="80"/>
      <c r="Y95" s="54"/>
      <c r="Z95" s="80"/>
      <c r="AA95" s="80"/>
      <c r="AB95" s="80"/>
      <c r="AC95" s="80"/>
      <c r="AD95" s="80"/>
      <c r="AE95" s="80"/>
      <c r="AF95" s="80"/>
      <c r="AG95" s="38"/>
      <c r="AH95" s="54"/>
      <c r="AI95" s="80"/>
      <c r="AJ95" s="80"/>
      <c r="AK95" s="80"/>
      <c r="AL95" s="80"/>
      <c r="AM95" s="54"/>
      <c r="AN95" s="80"/>
      <c r="AO95" s="80"/>
      <c r="AP95" s="80"/>
      <c r="AQ95" s="80"/>
      <c r="AR95" s="80"/>
      <c r="AS95" s="80"/>
      <c r="AT95" s="80"/>
      <c r="AU95" s="80"/>
      <c r="AV95" s="80"/>
      <c r="AW95" s="80"/>
      <c r="AX95" s="38"/>
      <c r="AY95" s="54"/>
      <c r="AZ95" s="80"/>
      <c r="BA95" s="80"/>
      <c r="BB95" s="80"/>
      <c r="BC95" s="80"/>
      <c r="BD95" s="80"/>
      <c r="BE95" s="80"/>
      <c r="BF95" s="80"/>
      <c r="BG95" s="80"/>
      <c r="BH95" s="38"/>
      <c r="BI95" s="54"/>
      <c r="BJ95" s="81"/>
    </row>
    <row r="96" spans="1:62" x14ac:dyDescent="0.35">
      <c r="A96" s="123">
        <v>124</v>
      </c>
      <c r="B96" s="84" t="s">
        <v>189</v>
      </c>
      <c r="C96" s="85" t="s">
        <v>152</v>
      </c>
      <c r="D96" s="86" t="s">
        <v>152</v>
      </c>
      <c r="E96" s="15"/>
      <c r="F96" s="100"/>
      <c r="G96" s="54"/>
      <c r="H96" s="80"/>
      <c r="I96" s="80"/>
      <c r="J96" s="80"/>
      <c r="K96" s="80"/>
      <c r="L96" s="80"/>
      <c r="M96" s="38"/>
      <c r="N96" s="54"/>
      <c r="O96" s="80"/>
      <c r="P96" s="80"/>
      <c r="Q96" s="38"/>
      <c r="R96" s="54"/>
      <c r="S96" s="80"/>
      <c r="T96" s="80"/>
      <c r="U96" s="38"/>
      <c r="V96" s="75"/>
      <c r="W96" s="80"/>
      <c r="X96" s="80"/>
      <c r="Y96" s="54"/>
      <c r="Z96" s="80"/>
      <c r="AA96" s="80"/>
      <c r="AB96" s="80"/>
      <c r="AC96" s="80"/>
      <c r="AD96" s="80"/>
      <c r="AE96" s="80"/>
      <c r="AF96" s="80"/>
      <c r="AG96" s="38"/>
      <c r="AH96" s="54"/>
      <c r="AI96" s="80"/>
      <c r="AJ96" s="80"/>
      <c r="AK96" s="80"/>
      <c r="AL96" s="80"/>
      <c r="AM96" s="54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38"/>
      <c r="AY96" s="54"/>
      <c r="AZ96" s="80"/>
      <c r="BA96" s="80"/>
      <c r="BB96" s="80"/>
      <c r="BC96" s="80"/>
      <c r="BD96" s="80"/>
      <c r="BE96" s="80"/>
      <c r="BF96" s="80"/>
      <c r="BG96" s="80"/>
      <c r="BH96" s="38"/>
      <c r="BI96" s="54"/>
      <c r="BJ96" s="81"/>
    </row>
    <row r="97" spans="1:62" x14ac:dyDescent="0.35">
      <c r="A97" s="125">
        <v>124010</v>
      </c>
      <c r="B97" s="87" t="s">
        <v>90</v>
      </c>
      <c r="C97" s="85" t="s">
        <v>64</v>
      </c>
      <c r="D97" s="89">
        <f>F97/100</f>
        <v>1603.74</v>
      </c>
      <c r="E97" s="15">
        <v>1</v>
      </c>
      <c r="F97" s="100">
        <f t="shared" ref="F97:F98" si="44">SUM(G97:AX97)</f>
        <v>160374</v>
      </c>
      <c r="G97" s="54"/>
      <c r="H97" s="80">
        <f t="shared" ref="H97:H98" si="45">H$11*$E97*$B$6</f>
        <v>16500</v>
      </c>
      <c r="I97" s="80"/>
      <c r="J97" s="80"/>
      <c r="K97" s="80">
        <f t="shared" ref="K97:M98" si="46">K$11*$E97*$B$6</f>
        <v>15600</v>
      </c>
      <c r="L97" s="80">
        <f t="shared" si="46"/>
        <v>15600</v>
      </c>
      <c r="M97" s="38">
        <f t="shared" si="46"/>
        <v>12560</v>
      </c>
      <c r="N97" s="54"/>
      <c r="O97" s="80"/>
      <c r="P97" s="80"/>
      <c r="Q97" s="38"/>
      <c r="R97" s="54"/>
      <c r="S97" s="80">
        <f t="shared" ref="S97:U98" si="47">S$11*$E97*$B$6</f>
        <v>15356</v>
      </c>
      <c r="T97" s="80">
        <f t="shared" si="47"/>
        <v>15674</v>
      </c>
      <c r="U97" s="38">
        <f t="shared" si="47"/>
        <v>13068</v>
      </c>
      <c r="V97" s="75"/>
      <c r="W97" s="80"/>
      <c r="X97" s="80"/>
      <c r="Y97" s="54"/>
      <c r="Z97" s="80"/>
      <c r="AA97" s="80"/>
      <c r="AB97" s="80"/>
      <c r="AC97" s="80"/>
      <c r="AD97" s="80"/>
      <c r="AE97" s="80"/>
      <c r="AF97" s="80"/>
      <c r="AG97" s="38"/>
      <c r="AH97" s="54"/>
      <c r="AI97" s="80"/>
      <c r="AJ97" s="80"/>
      <c r="AK97" s="80"/>
      <c r="AL97" s="80"/>
      <c r="AM97" s="54">
        <f t="shared" ref="AM97:AP98" si="48">AM$11*$E97*$B$6</f>
        <v>17040</v>
      </c>
      <c r="AN97" s="80">
        <f t="shared" si="48"/>
        <v>16028</v>
      </c>
      <c r="AO97" s="80">
        <f t="shared" si="48"/>
        <v>17296</v>
      </c>
      <c r="AP97" s="80">
        <f t="shared" si="48"/>
        <v>5652</v>
      </c>
      <c r="AQ97" s="80"/>
      <c r="AR97" s="80"/>
      <c r="AS97" s="80"/>
      <c r="AT97" s="80"/>
      <c r="AU97" s="80"/>
      <c r="AV97" s="80"/>
      <c r="AW97" s="80"/>
      <c r="AX97" s="38"/>
      <c r="AY97" s="54"/>
      <c r="AZ97" s="80"/>
      <c r="BA97" s="80"/>
      <c r="BB97" s="80"/>
      <c r="BC97" s="80"/>
      <c r="BD97" s="80"/>
      <c r="BE97" s="80"/>
      <c r="BF97" s="80"/>
      <c r="BG97" s="80"/>
      <c r="BH97" s="38"/>
      <c r="BI97" s="54"/>
      <c r="BJ97" s="81"/>
    </row>
    <row r="98" spans="1:62" x14ac:dyDescent="0.35">
      <c r="A98" s="125">
        <v>124020</v>
      </c>
      <c r="B98" s="87" t="s">
        <v>190</v>
      </c>
      <c r="C98" s="85" t="s">
        <v>64</v>
      </c>
      <c r="D98" s="89">
        <f>F98/100</f>
        <v>1603.74</v>
      </c>
      <c r="E98" s="15">
        <v>1</v>
      </c>
      <c r="F98" s="100">
        <f t="shared" si="44"/>
        <v>160374</v>
      </c>
      <c r="G98" s="54"/>
      <c r="H98" s="80">
        <f t="shared" si="45"/>
        <v>16500</v>
      </c>
      <c r="I98" s="80"/>
      <c r="J98" s="80"/>
      <c r="K98" s="80">
        <f t="shared" si="46"/>
        <v>15600</v>
      </c>
      <c r="L98" s="80">
        <f t="shared" si="46"/>
        <v>15600</v>
      </c>
      <c r="M98" s="38">
        <f t="shared" si="46"/>
        <v>12560</v>
      </c>
      <c r="N98" s="54"/>
      <c r="O98" s="80"/>
      <c r="P98" s="80"/>
      <c r="Q98" s="38"/>
      <c r="R98" s="54"/>
      <c r="S98" s="80">
        <f t="shared" si="47"/>
        <v>15356</v>
      </c>
      <c r="T98" s="80">
        <f t="shared" si="47"/>
        <v>15674</v>
      </c>
      <c r="U98" s="38">
        <f t="shared" si="47"/>
        <v>13068</v>
      </c>
      <c r="V98" s="75"/>
      <c r="W98" s="80"/>
      <c r="X98" s="80"/>
      <c r="Y98" s="54"/>
      <c r="Z98" s="80"/>
      <c r="AA98" s="80"/>
      <c r="AB98" s="80"/>
      <c r="AC98" s="80"/>
      <c r="AD98" s="80"/>
      <c r="AE98" s="80"/>
      <c r="AF98" s="80"/>
      <c r="AG98" s="38"/>
      <c r="AH98" s="54"/>
      <c r="AI98" s="80"/>
      <c r="AJ98" s="80"/>
      <c r="AK98" s="80"/>
      <c r="AL98" s="80"/>
      <c r="AM98" s="54">
        <f t="shared" si="48"/>
        <v>17040</v>
      </c>
      <c r="AN98" s="80">
        <f t="shared" si="48"/>
        <v>16028</v>
      </c>
      <c r="AO98" s="80">
        <f t="shared" si="48"/>
        <v>17296</v>
      </c>
      <c r="AP98" s="80">
        <f t="shared" si="48"/>
        <v>5652</v>
      </c>
      <c r="AQ98" s="80"/>
      <c r="AR98" s="80"/>
      <c r="AS98" s="80"/>
      <c r="AT98" s="80"/>
      <c r="AU98" s="80"/>
      <c r="AV98" s="80"/>
      <c r="AW98" s="80"/>
      <c r="AX98" s="38"/>
      <c r="AY98" s="54"/>
      <c r="AZ98" s="80"/>
      <c r="BA98" s="80"/>
      <c r="BB98" s="80"/>
      <c r="BC98" s="80"/>
      <c r="BD98" s="80"/>
      <c r="BE98" s="80"/>
      <c r="BF98" s="80"/>
      <c r="BG98" s="80"/>
      <c r="BH98" s="38"/>
      <c r="BI98" s="54"/>
      <c r="BJ98" s="81"/>
    </row>
    <row r="99" spans="1:62" x14ac:dyDescent="0.35">
      <c r="A99" s="115" t="s">
        <v>152</v>
      </c>
      <c r="B99" s="85" t="s">
        <v>152</v>
      </c>
      <c r="C99" s="85" t="s">
        <v>152</v>
      </c>
      <c r="D99" s="85" t="s">
        <v>152</v>
      </c>
      <c r="E99" s="15"/>
      <c r="F99" s="100"/>
      <c r="G99" s="54"/>
      <c r="H99" s="80"/>
      <c r="I99" s="80"/>
      <c r="J99" s="80"/>
      <c r="K99" s="80"/>
      <c r="L99" s="80"/>
      <c r="M99" s="38"/>
      <c r="N99" s="54"/>
      <c r="O99" s="80"/>
      <c r="P99" s="80"/>
      <c r="Q99" s="38"/>
      <c r="R99" s="54"/>
      <c r="S99" s="80"/>
      <c r="T99" s="80"/>
      <c r="U99" s="38"/>
      <c r="V99" s="75"/>
      <c r="W99" s="80"/>
      <c r="X99" s="80"/>
      <c r="Y99" s="54"/>
      <c r="Z99" s="80"/>
      <c r="AA99" s="80"/>
      <c r="AB99" s="80"/>
      <c r="AC99" s="80"/>
      <c r="AD99" s="80"/>
      <c r="AE99" s="80"/>
      <c r="AF99" s="80"/>
      <c r="AG99" s="38"/>
      <c r="AH99" s="54"/>
      <c r="AI99" s="80"/>
      <c r="AJ99" s="80"/>
      <c r="AK99" s="80"/>
      <c r="AL99" s="80"/>
      <c r="AM99" s="54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38"/>
      <c r="AY99" s="54"/>
      <c r="AZ99" s="80"/>
      <c r="BA99" s="80"/>
      <c r="BB99" s="80"/>
      <c r="BC99" s="80"/>
      <c r="BD99" s="80"/>
      <c r="BE99" s="80"/>
      <c r="BF99" s="80"/>
      <c r="BG99" s="80"/>
      <c r="BH99" s="38"/>
      <c r="BI99" s="54"/>
      <c r="BJ99" s="81"/>
    </row>
    <row r="100" spans="1:62" x14ac:dyDescent="0.35">
      <c r="A100" s="123">
        <v>125</v>
      </c>
      <c r="B100" s="84" t="s">
        <v>91</v>
      </c>
      <c r="C100" s="85" t="s">
        <v>152</v>
      </c>
      <c r="D100" s="86" t="s">
        <v>152</v>
      </c>
      <c r="E100" s="15"/>
      <c r="F100" s="100"/>
      <c r="G100" s="54"/>
      <c r="H100" s="80"/>
      <c r="I100" s="80"/>
      <c r="J100" s="80"/>
      <c r="K100" s="80"/>
      <c r="L100" s="80"/>
      <c r="M100" s="38"/>
      <c r="N100" s="54"/>
      <c r="O100" s="80"/>
      <c r="P100" s="80"/>
      <c r="Q100" s="38"/>
      <c r="R100" s="54"/>
      <c r="S100" s="80"/>
      <c r="T100" s="80"/>
      <c r="U100" s="38"/>
      <c r="V100" s="75"/>
      <c r="W100" s="80"/>
      <c r="X100" s="80"/>
      <c r="Y100" s="54"/>
      <c r="Z100" s="80"/>
      <c r="AA100" s="80"/>
      <c r="AB100" s="80"/>
      <c r="AC100" s="80"/>
      <c r="AD100" s="80"/>
      <c r="AE100" s="80"/>
      <c r="AF100" s="80"/>
      <c r="AG100" s="38"/>
      <c r="AH100" s="54"/>
      <c r="AI100" s="80"/>
      <c r="AJ100" s="80"/>
      <c r="AK100" s="80"/>
      <c r="AL100" s="80"/>
      <c r="AM100" s="54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38"/>
      <c r="AY100" s="54"/>
      <c r="AZ100" s="80"/>
      <c r="BA100" s="80"/>
      <c r="BB100" s="80"/>
      <c r="BC100" s="80"/>
      <c r="BD100" s="80"/>
      <c r="BE100" s="80"/>
      <c r="BF100" s="80"/>
      <c r="BG100" s="80"/>
      <c r="BH100" s="38"/>
      <c r="BI100" s="54"/>
      <c r="BJ100" s="81"/>
    </row>
    <row r="101" spans="1:62" x14ac:dyDescent="0.35">
      <c r="A101" s="115" t="s">
        <v>152</v>
      </c>
      <c r="B101" s="85" t="s">
        <v>152</v>
      </c>
      <c r="C101" s="85" t="s">
        <v>152</v>
      </c>
      <c r="D101" s="85" t="s">
        <v>152</v>
      </c>
      <c r="E101" s="15"/>
      <c r="F101" s="100"/>
      <c r="G101" s="54"/>
      <c r="H101" s="80"/>
      <c r="I101" s="80"/>
      <c r="J101" s="80"/>
      <c r="K101" s="80"/>
      <c r="L101" s="80"/>
      <c r="M101" s="38"/>
      <c r="N101" s="54"/>
      <c r="O101" s="80"/>
      <c r="P101" s="80"/>
      <c r="Q101" s="38"/>
      <c r="R101" s="54"/>
      <c r="S101" s="80"/>
      <c r="T101" s="80"/>
      <c r="U101" s="38"/>
      <c r="V101" s="75"/>
      <c r="W101" s="80"/>
      <c r="X101" s="80"/>
      <c r="Y101" s="54"/>
      <c r="Z101" s="80"/>
      <c r="AA101" s="80"/>
      <c r="AB101" s="80"/>
      <c r="AC101" s="80"/>
      <c r="AD101" s="80"/>
      <c r="AE101" s="80"/>
      <c r="AF101" s="80"/>
      <c r="AG101" s="38"/>
      <c r="AH101" s="54"/>
      <c r="AI101" s="80"/>
      <c r="AJ101" s="80"/>
      <c r="AK101" s="80"/>
      <c r="AL101" s="80"/>
      <c r="AM101" s="54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38"/>
      <c r="AY101" s="54"/>
      <c r="AZ101" s="80"/>
      <c r="BA101" s="80"/>
      <c r="BB101" s="80"/>
      <c r="BC101" s="80"/>
      <c r="BD101" s="80"/>
      <c r="BE101" s="80"/>
      <c r="BF101" s="80"/>
      <c r="BG101" s="80"/>
      <c r="BH101" s="38"/>
      <c r="BI101" s="54"/>
      <c r="BJ101" s="81"/>
    </row>
    <row r="102" spans="1:62" x14ac:dyDescent="0.35">
      <c r="A102" s="124">
        <v>1251</v>
      </c>
      <c r="B102" s="88" t="s">
        <v>92</v>
      </c>
      <c r="C102" s="85" t="s">
        <v>152</v>
      </c>
      <c r="D102" s="86" t="s">
        <v>152</v>
      </c>
      <c r="E102" s="15"/>
      <c r="F102" s="100"/>
      <c r="G102" s="54"/>
      <c r="H102" s="80"/>
      <c r="I102" s="80"/>
      <c r="J102" s="80"/>
      <c r="K102" s="80"/>
      <c r="L102" s="80"/>
      <c r="M102" s="38"/>
      <c r="N102" s="54"/>
      <c r="O102" s="80"/>
      <c r="P102" s="80"/>
      <c r="Q102" s="38"/>
      <c r="R102" s="54"/>
      <c r="S102" s="80"/>
      <c r="T102" s="80"/>
      <c r="U102" s="38"/>
      <c r="V102" s="75"/>
      <c r="W102" s="80"/>
      <c r="X102" s="80"/>
      <c r="Y102" s="54"/>
      <c r="Z102" s="80"/>
      <c r="AA102" s="80"/>
      <c r="AB102" s="80"/>
      <c r="AC102" s="80"/>
      <c r="AD102" s="80"/>
      <c r="AE102" s="80"/>
      <c r="AF102" s="80"/>
      <c r="AG102" s="38"/>
      <c r="AH102" s="54"/>
      <c r="AI102" s="80"/>
      <c r="AJ102" s="80"/>
      <c r="AK102" s="80"/>
      <c r="AL102" s="80"/>
      <c r="AM102" s="54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38"/>
      <c r="AY102" s="54"/>
      <c r="AZ102" s="80"/>
      <c r="BA102" s="80"/>
      <c r="BB102" s="80"/>
      <c r="BC102" s="80"/>
      <c r="BD102" s="80"/>
      <c r="BE102" s="80"/>
      <c r="BF102" s="80"/>
      <c r="BG102" s="80"/>
      <c r="BH102" s="38"/>
      <c r="BI102" s="54"/>
      <c r="BJ102" s="81"/>
    </row>
    <row r="103" spans="1:62" x14ac:dyDescent="0.35">
      <c r="A103" s="125">
        <v>125110</v>
      </c>
      <c r="B103" s="87" t="s">
        <v>93</v>
      </c>
      <c r="C103" s="85" t="s">
        <v>64</v>
      </c>
      <c r="D103" s="89">
        <v>44</v>
      </c>
      <c r="E103" s="15">
        <v>1</v>
      </c>
      <c r="F103" s="100">
        <f t="shared" ref="F103:F104" si="49">SUM(G103:AX103)</f>
        <v>4400</v>
      </c>
      <c r="G103" s="54"/>
      <c r="H103" s="80">
        <f>200*$E103*$B$6</f>
        <v>400</v>
      </c>
      <c r="I103" s="80"/>
      <c r="J103" s="80"/>
      <c r="K103" s="80">
        <f>200*$E103*$B$6</f>
        <v>400</v>
      </c>
      <c r="L103" s="80">
        <f>200*$E103*$B$6</f>
        <v>400</v>
      </c>
      <c r="M103" s="38">
        <f>200*$E103*$B$6</f>
        <v>400</v>
      </c>
      <c r="N103" s="54"/>
      <c r="O103" s="80"/>
      <c r="P103" s="80"/>
      <c r="Q103" s="38"/>
      <c r="R103" s="54"/>
      <c r="S103" s="80">
        <f>200*$E103*$B$6</f>
        <v>400</v>
      </c>
      <c r="T103" s="80">
        <f>200*$E103*$B$6</f>
        <v>400</v>
      </c>
      <c r="U103" s="38">
        <f>200*$E103*$B$6</f>
        <v>400</v>
      </c>
      <c r="V103" s="75"/>
      <c r="W103" s="80"/>
      <c r="X103" s="80"/>
      <c r="Y103" s="54"/>
      <c r="Z103" s="80"/>
      <c r="AA103" s="80"/>
      <c r="AB103" s="80"/>
      <c r="AC103" s="80"/>
      <c r="AD103" s="80"/>
      <c r="AE103" s="80"/>
      <c r="AF103" s="80"/>
      <c r="AG103" s="38"/>
      <c r="AH103" s="54"/>
      <c r="AI103" s="80"/>
      <c r="AJ103" s="80"/>
      <c r="AK103" s="80"/>
      <c r="AL103" s="80"/>
      <c r="AM103" s="54">
        <f>200*$E103*$B$6</f>
        <v>400</v>
      </c>
      <c r="AN103" s="80">
        <f>200*$E103*$B$6</f>
        <v>400</v>
      </c>
      <c r="AO103" s="80">
        <f>200*$E103*$B$6</f>
        <v>400</v>
      </c>
      <c r="AP103" s="80">
        <f>200*$E103*$B$6</f>
        <v>400</v>
      </c>
      <c r="AQ103" s="80"/>
      <c r="AR103" s="80"/>
      <c r="AS103" s="80"/>
      <c r="AT103" s="80"/>
      <c r="AU103" s="80"/>
      <c r="AV103" s="80"/>
      <c r="AW103" s="80"/>
      <c r="AX103" s="38"/>
      <c r="AY103" s="54"/>
      <c r="AZ103" s="80"/>
      <c r="BA103" s="80"/>
      <c r="BB103" s="80"/>
      <c r="BC103" s="80"/>
      <c r="BD103" s="80"/>
      <c r="BE103" s="80"/>
      <c r="BF103" s="80"/>
      <c r="BG103" s="80"/>
      <c r="BH103" s="38"/>
      <c r="BI103" s="54"/>
      <c r="BJ103" s="81"/>
    </row>
    <row r="104" spans="1:62" x14ac:dyDescent="0.35">
      <c r="A104" s="125">
        <v>125120</v>
      </c>
      <c r="B104" s="87" t="s">
        <v>79</v>
      </c>
      <c r="C104" s="85" t="s">
        <v>64</v>
      </c>
      <c r="D104" s="89">
        <f>F104/100</f>
        <v>1603.74</v>
      </c>
      <c r="E104" s="15">
        <v>1</v>
      </c>
      <c r="F104" s="100">
        <f t="shared" si="49"/>
        <v>160374</v>
      </c>
      <c r="G104" s="54"/>
      <c r="H104" s="80">
        <f t="shared" ref="H104" si="50">H$11*$E104*$B$6</f>
        <v>16500</v>
      </c>
      <c r="I104" s="80"/>
      <c r="J104" s="80"/>
      <c r="K104" s="80">
        <f t="shared" ref="K104:M104" si="51">K$11*$E104*$B$6</f>
        <v>15600</v>
      </c>
      <c r="L104" s="80">
        <f t="shared" si="51"/>
        <v>15600</v>
      </c>
      <c r="M104" s="38">
        <f t="shared" si="51"/>
        <v>12560</v>
      </c>
      <c r="N104" s="54"/>
      <c r="O104" s="80"/>
      <c r="P104" s="80"/>
      <c r="Q104" s="38"/>
      <c r="R104" s="54"/>
      <c r="S104" s="80">
        <f t="shared" ref="S104:U104" si="52">S$11*$E104*$B$6</f>
        <v>15356</v>
      </c>
      <c r="T104" s="80">
        <f t="shared" si="52"/>
        <v>15674</v>
      </c>
      <c r="U104" s="38">
        <f t="shared" si="52"/>
        <v>13068</v>
      </c>
      <c r="V104" s="75"/>
      <c r="W104" s="80"/>
      <c r="X104" s="80"/>
      <c r="Y104" s="54"/>
      <c r="Z104" s="80"/>
      <c r="AA104" s="80"/>
      <c r="AB104" s="80"/>
      <c r="AC104" s="80"/>
      <c r="AD104" s="80"/>
      <c r="AE104" s="80"/>
      <c r="AF104" s="80"/>
      <c r="AG104" s="38"/>
      <c r="AH104" s="54"/>
      <c r="AI104" s="80"/>
      <c r="AJ104" s="80"/>
      <c r="AK104" s="80"/>
      <c r="AL104" s="80"/>
      <c r="AM104" s="54">
        <f t="shared" ref="AM104:AP104" si="53">AM$11*$E104*$B$6</f>
        <v>17040</v>
      </c>
      <c r="AN104" s="80">
        <f t="shared" si="53"/>
        <v>16028</v>
      </c>
      <c r="AO104" s="80">
        <f t="shared" si="53"/>
        <v>17296</v>
      </c>
      <c r="AP104" s="80">
        <f t="shared" si="53"/>
        <v>5652</v>
      </c>
      <c r="AQ104" s="80"/>
      <c r="AR104" s="80"/>
      <c r="AS104" s="80"/>
      <c r="AT104" s="80"/>
      <c r="AU104" s="80"/>
      <c r="AV104" s="80"/>
      <c r="AW104" s="80"/>
      <c r="AX104" s="38"/>
      <c r="AY104" s="54"/>
      <c r="AZ104" s="80"/>
      <c r="BA104" s="80"/>
      <c r="BB104" s="80"/>
      <c r="BC104" s="80"/>
      <c r="BD104" s="80"/>
      <c r="BE104" s="80"/>
      <c r="BF104" s="80"/>
      <c r="BG104" s="80"/>
      <c r="BH104" s="38"/>
      <c r="BI104" s="54"/>
      <c r="BJ104" s="81"/>
    </row>
    <row r="105" spans="1:62" x14ac:dyDescent="0.35">
      <c r="A105" s="115" t="s">
        <v>152</v>
      </c>
      <c r="B105" s="85" t="s">
        <v>152</v>
      </c>
      <c r="C105" s="85" t="s">
        <v>152</v>
      </c>
      <c r="D105" s="85" t="s">
        <v>152</v>
      </c>
      <c r="E105" s="15"/>
      <c r="F105" s="100"/>
      <c r="G105" s="54"/>
      <c r="H105" s="80"/>
      <c r="I105" s="80"/>
      <c r="J105" s="80"/>
      <c r="K105" s="80"/>
      <c r="L105" s="80"/>
      <c r="M105" s="38"/>
      <c r="N105" s="54"/>
      <c r="O105" s="80"/>
      <c r="P105" s="80"/>
      <c r="Q105" s="38"/>
      <c r="R105" s="54"/>
      <c r="S105" s="80"/>
      <c r="T105" s="80"/>
      <c r="U105" s="38"/>
      <c r="V105" s="75"/>
      <c r="W105" s="80"/>
      <c r="X105" s="80"/>
      <c r="Y105" s="54"/>
      <c r="Z105" s="80"/>
      <c r="AA105" s="80"/>
      <c r="AB105" s="80"/>
      <c r="AC105" s="80"/>
      <c r="AD105" s="80"/>
      <c r="AE105" s="80"/>
      <c r="AF105" s="80"/>
      <c r="AG105" s="38"/>
      <c r="AH105" s="54"/>
      <c r="AI105" s="80"/>
      <c r="AJ105" s="80"/>
      <c r="AK105" s="80"/>
      <c r="AL105" s="80"/>
      <c r="AM105" s="54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38"/>
      <c r="AY105" s="54"/>
      <c r="AZ105" s="80"/>
      <c r="BA105" s="80"/>
      <c r="BB105" s="80"/>
      <c r="BC105" s="80"/>
      <c r="BD105" s="80"/>
      <c r="BE105" s="80"/>
      <c r="BF105" s="80"/>
      <c r="BG105" s="80"/>
      <c r="BH105" s="38"/>
      <c r="BI105" s="54"/>
      <c r="BJ105" s="81"/>
    </row>
    <row r="106" spans="1:62" x14ac:dyDescent="0.35">
      <c r="A106" s="124">
        <v>1252</v>
      </c>
      <c r="B106" s="88" t="s">
        <v>94</v>
      </c>
      <c r="C106" s="85" t="s">
        <v>152</v>
      </c>
      <c r="D106" s="86" t="s">
        <v>152</v>
      </c>
      <c r="E106" s="15"/>
      <c r="F106" s="100"/>
      <c r="G106" s="54"/>
      <c r="H106" s="80"/>
      <c r="I106" s="80"/>
      <c r="J106" s="80"/>
      <c r="K106" s="80"/>
      <c r="L106" s="80"/>
      <c r="M106" s="38"/>
      <c r="N106" s="54"/>
      <c r="O106" s="80"/>
      <c r="P106" s="80"/>
      <c r="Q106" s="38"/>
      <c r="R106" s="54"/>
      <c r="S106" s="80"/>
      <c r="T106" s="80"/>
      <c r="U106" s="38"/>
      <c r="V106" s="75"/>
      <c r="W106" s="80"/>
      <c r="X106" s="80"/>
      <c r="Y106" s="54"/>
      <c r="Z106" s="80"/>
      <c r="AA106" s="80"/>
      <c r="AB106" s="80"/>
      <c r="AC106" s="80"/>
      <c r="AD106" s="80"/>
      <c r="AE106" s="80"/>
      <c r="AF106" s="80"/>
      <c r="AG106" s="38"/>
      <c r="AH106" s="54"/>
      <c r="AI106" s="80"/>
      <c r="AJ106" s="80"/>
      <c r="AK106" s="80"/>
      <c r="AL106" s="80"/>
      <c r="AM106" s="54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38"/>
      <c r="AY106" s="54"/>
      <c r="AZ106" s="80"/>
      <c r="BA106" s="80"/>
      <c r="BB106" s="80"/>
      <c r="BC106" s="80"/>
      <c r="BD106" s="80"/>
      <c r="BE106" s="80"/>
      <c r="BF106" s="80"/>
      <c r="BG106" s="80"/>
      <c r="BH106" s="38"/>
      <c r="BI106" s="54"/>
      <c r="BJ106" s="81"/>
    </row>
    <row r="107" spans="1:62" x14ac:dyDescent="0.35">
      <c r="A107" s="125">
        <v>125210</v>
      </c>
      <c r="B107" s="87" t="s">
        <v>65</v>
      </c>
      <c r="C107" s="85" t="s">
        <v>66</v>
      </c>
      <c r="D107" s="89">
        <v>44</v>
      </c>
      <c r="E107" s="15">
        <v>1</v>
      </c>
      <c r="F107" s="100">
        <v>44</v>
      </c>
      <c r="G107" s="54"/>
      <c r="H107" s="80"/>
      <c r="I107" s="80"/>
      <c r="J107" s="80"/>
      <c r="K107" s="80"/>
      <c r="L107" s="80"/>
      <c r="M107" s="38"/>
      <c r="N107" s="54"/>
      <c r="O107" s="80"/>
      <c r="P107" s="80"/>
      <c r="Q107" s="38"/>
      <c r="R107" s="54"/>
      <c r="S107" s="80"/>
      <c r="T107" s="80"/>
      <c r="U107" s="38"/>
      <c r="V107" s="75"/>
      <c r="W107" s="80"/>
      <c r="X107" s="80"/>
      <c r="Y107" s="54"/>
      <c r="Z107" s="80"/>
      <c r="AA107" s="80"/>
      <c r="AB107" s="80"/>
      <c r="AC107" s="80"/>
      <c r="AD107" s="80"/>
      <c r="AE107" s="80"/>
      <c r="AF107" s="80"/>
      <c r="AG107" s="38"/>
      <c r="AH107" s="54"/>
      <c r="AI107" s="80"/>
      <c r="AJ107" s="80"/>
      <c r="AK107" s="80"/>
      <c r="AL107" s="80"/>
      <c r="AM107" s="54"/>
      <c r="AN107" s="80"/>
      <c r="AO107" s="80"/>
      <c r="AP107" s="80"/>
      <c r="AQ107" s="80"/>
      <c r="AR107" s="80"/>
      <c r="AS107" s="80"/>
      <c r="AT107" s="80"/>
      <c r="AU107" s="80"/>
      <c r="AV107" s="80"/>
      <c r="AW107" s="80"/>
      <c r="AX107" s="38"/>
      <c r="AY107" s="54"/>
      <c r="AZ107" s="80"/>
      <c r="BA107" s="80"/>
      <c r="BB107" s="80"/>
      <c r="BC107" s="80"/>
      <c r="BD107" s="80"/>
      <c r="BE107" s="80"/>
      <c r="BF107" s="80"/>
      <c r="BG107" s="80"/>
      <c r="BH107" s="38"/>
      <c r="BI107" s="54"/>
      <c r="BJ107" s="81"/>
    </row>
    <row r="108" spans="1:62" x14ac:dyDescent="0.35">
      <c r="A108" s="125">
        <v>125220</v>
      </c>
      <c r="B108" s="87" t="s">
        <v>95</v>
      </c>
      <c r="C108" s="85" t="s">
        <v>66</v>
      </c>
      <c r="D108" s="89">
        <v>44</v>
      </c>
      <c r="E108" s="15">
        <v>1</v>
      </c>
      <c r="F108" s="100">
        <v>44</v>
      </c>
      <c r="G108" s="54"/>
      <c r="H108" s="80"/>
      <c r="I108" s="80"/>
      <c r="J108" s="80"/>
      <c r="K108" s="80"/>
      <c r="L108" s="80"/>
      <c r="M108" s="38"/>
      <c r="N108" s="54"/>
      <c r="O108" s="80"/>
      <c r="P108" s="80"/>
      <c r="Q108" s="38"/>
      <c r="R108" s="54"/>
      <c r="S108" s="80"/>
      <c r="T108" s="80"/>
      <c r="U108" s="38"/>
      <c r="V108" s="75"/>
      <c r="W108" s="80"/>
      <c r="X108" s="80"/>
      <c r="Y108" s="54"/>
      <c r="Z108" s="80"/>
      <c r="AA108" s="80"/>
      <c r="AB108" s="80"/>
      <c r="AC108" s="80"/>
      <c r="AD108" s="80"/>
      <c r="AE108" s="80"/>
      <c r="AF108" s="80"/>
      <c r="AG108" s="38"/>
      <c r="AH108" s="54"/>
      <c r="AI108" s="80"/>
      <c r="AJ108" s="80"/>
      <c r="AK108" s="80"/>
      <c r="AL108" s="80"/>
      <c r="AM108" s="54"/>
      <c r="AN108" s="80"/>
      <c r="AO108" s="80"/>
      <c r="AP108" s="80"/>
      <c r="AQ108" s="80"/>
      <c r="AR108" s="80"/>
      <c r="AS108" s="80"/>
      <c r="AT108" s="80"/>
      <c r="AU108" s="80"/>
      <c r="AV108" s="80"/>
      <c r="AW108" s="80"/>
      <c r="AX108" s="38"/>
      <c r="AY108" s="54"/>
      <c r="AZ108" s="80"/>
      <c r="BA108" s="80"/>
      <c r="BB108" s="80"/>
      <c r="BC108" s="80"/>
      <c r="BD108" s="80"/>
      <c r="BE108" s="80"/>
      <c r="BF108" s="80"/>
      <c r="BG108" s="80"/>
      <c r="BH108" s="38"/>
      <c r="BI108" s="54"/>
      <c r="BJ108" s="81"/>
    </row>
    <row r="109" spans="1:62" x14ac:dyDescent="0.35">
      <c r="A109" s="125">
        <v>125230</v>
      </c>
      <c r="B109" s="87" t="s">
        <v>96</v>
      </c>
      <c r="C109" s="85" t="s">
        <v>97</v>
      </c>
      <c r="D109" s="89">
        <v>1760</v>
      </c>
      <c r="E109" s="15">
        <v>1</v>
      </c>
      <c r="F109" s="100">
        <v>1760</v>
      </c>
      <c r="G109" s="54"/>
      <c r="H109" s="80"/>
      <c r="I109" s="80"/>
      <c r="J109" s="80"/>
      <c r="K109" s="80"/>
      <c r="L109" s="80"/>
      <c r="M109" s="38"/>
      <c r="N109" s="54"/>
      <c r="O109" s="80"/>
      <c r="P109" s="80"/>
      <c r="Q109" s="38"/>
      <c r="R109" s="54"/>
      <c r="S109" s="80"/>
      <c r="T109" s="80"/>
      <c r="U109" s="38"/>
      <c r="V109" s="75"/>
      <c r="W109" s="80"/>
      <c r="X109" s="80"/>
      <c r="Y109" s="54"/>
      <c r="Z109" s="80"/>
      <c r="AA109" s="80"/>
      <c r="AB109" s="80"/>
      <c r="AC109" s="80"/>
      <c r="AD109" s="80"/>
      <c r="AE109" s="80"/>
      <c r="AF109" s="80"/>
      <c r="AG109" s="38"/>
      <c r="AH109" s="54"/>
      <c r="AI109" s="80"/>
      <c r="AJ109" s="80"/>
      <c r="AK109" s="80"/>
      <c r="AL109" s="80"/>
      <c r="AM109" s="54"/>
      <c r="AN109" s="80"/>
      <c r="AO109" s="80"/>
      <c r="AP109" s="80"/>
      <c r="AQ109" s="80"/>
      <c r="AR109" s="80"/>
      <c r="AS109" s="80"/>
      <c r="AT109" s="80"/>
      <c r="AU109" s="80"/>
      <c r="AV109" s="80"/>
      <c r="AW109" s="80"/>
      <c r="AX109" s="38"/>
      <c r="AY109" s="54"/>
      <c r="AZ109" s="80"/>
      <c r="BA109" s="80"/>
      <c r="BB109" s="80"/>
      <c r="BC109" s="80"/>
      <c r="BD109" s="80"/>
      <c r="BE109" s="80"/>
      <c r="BF109" s="80"/>
      <c r="BG109" s="80"/>
      <c r="BH109" s="38"/>
      <c r="BI109" s="54"/>
      <c r="BJ109" s="81"/>
    </row>
    <row r="110" spans="1:62" x14ac:dyDescent="0.35">
      <c r="A110" s="125">
        <v>125240</v>
      </c>
      <c r="B110" s="87" t="s">
        <v>98</v>
      </c>
      <c r="C110" s="85" t="s">
        <v>64</v>
      </c>
      <c r="D110" s="89">
        <f>F110/100</f>
        <v>44</v>
      </c>
      <c r="E110" s="15">
        <v>1</v>
      </c>
      <c r="F110" s="100">
        <f t="shared" ref="F110" si="54">SUM(G110:AX110)</f>
        <v>4400</v>
      </c>
      <c r="G110" s="54"/>
      <c r="H110" s="80">
        <f>200*$E110*$B$6</f>
        <v>400</v>
      </c>
      <c r="I110" s="80"/>
      <c r="J110" s="80"/>
      <c r="K110" s="80">
        <f>200*$E110*$B$6</f>
        <v>400</v>
      </c>
      <c r="L110" s="80">
        <f>200*$E110*$B$6</f>
        <v>400</v>
      </c>
      <c r="M110" s="38">
        <f>200*$E110*$B$6</f>
        <v>400</v>
      </c>
      <c r="N110" s="54"/>
      <c r="O110" s="80"/>
      <c r="P110" s="80"/>
      <c r="Q110" s="38"/>
      <c r="R110" s="54"/>
      <c r="S110" s="80">
        <f>200*$E110*$B$6</f>
        <v>400</v>
      </c>
      <c r="T110" s="80">
        <f>200*$E110*$B$6</f>
        <v>400</v>
      </c>
      <c r="U110" s="38">
        <f>200*$E110*$B$6</f>
        <v>400</v>
      </c>
      <c r="V110" s="75"/>
      <c r="W110" s="80"/>
      <c r="X110" s="80"/>
      <c r="Y110" s="54"/>
      <c r="Z110" s="80"/>
      <c r="AA110" s="80"/>
      <c r="AB110" s="80"/>
      <c r="AC110" s="80"/>
      <c r="AD110" s="80"/>
      <c r="AE110" s="80"/>
      <c r="AF110" s="80"/>
      <c r="AG110" s="38"/>
      <c r="AH110" s="54"/>
      <c r="AI110" s="80"/>
      <c r="AJ110" s="80"/>
      <c r="AK110" s="80"/>
      <c r="AL110" s="80"/>
      <c r="AM110" s="54">
        <f>200*$E110*$B$6</f>
        <v>400</v>
      </c>
      <c r="AN110" s="80">
        <f>200*$E110*$B$6</f>
        <v>400</v>
      </c>
      <c r="AO110" s="80">
        <f>200*$E110*$B$6</f>
        <v>400</v>
      </c>
      <c r="AP110" s="80">
        <f>200*$E110*$B$6</f>
        <v>400</v>
      </c>
      <c r="AQ110" s="80"/>
      <c r="AR110" s="80"/>
      <c r="AS110" s="80"/>
      <c r="AT110" s="80"/>
      <c r="AU110" s="80"/>
      <c r="AV110" s="80"/>
      <c r="AW110" s="80"/>
      <c r="AX110" s="38"/>
      <c r="AY110" s="54"/>
      <c r="AZ110" s="80"/>
      <c r="BA110" s="80"/>
      <c r="BB110" s="80"/>
      <c r="BC110" s="80"/>
      <c r="BD110" s="80"/>
      <c r="BE110" s="80"/>
      <c r="BF110" s="80"/>
      <c r="BG110" s="80"/>
      <c r="BH110" s="38"/>
      <c r="BI110" s="54"/>
      <c r="BJ110" s="81"/>
    </row>
    <row r="111" spans="1:62" x14ac:dyDescent="0.35">
      <c r="A111" s="115" t="s">
        <v>152</v>
      </c>
      <c r="B111" s="85" t="s">
        <v>152</v>
      </c>
      <c r="C111" s="85" t="s">
        <v>152</v>
      </c>
      <c r="D111" s="85" t="s">
        <v>152</v>
      </c>
      <c r="E111" s="15"/>
      <c r="F111" s="100"/>
      <c r="G111" s="54"/>
      <c r="H111" s="80"/>
      <c r="I111" s="80"/>
      <c r="J111" s="80"/>
      <c r="K111" s="80"/>
      <c r="L111" s="80"/>
      <c r="M111" s="38"/>
      <c r="N111" s="54"/>
      <c r="O111" s="80"/>
      <c r="P111" s="80"/>
      <c r="Q111" s="38"/>
      <c r="R111" s="54"/>
      <c r="S111" s="80"/>
      <c r="T111" s="80"/>
      <c r="U111" s="38"/>
      <c r="V111" s="75"/>
      <c r="W111" s="80"/>
      <c r="X111" s="80"/>
      <c r="Y111" s="54"/>
      <c r="Z111" s="80"/>
      <c r="AA111" s="80"/>
      <c r="AB111" s="80"/>
      <c r="AC111" s="80"/>
      <c r="AD111" s="80"/>
      <c r="AE111" s="80"/>
      <c r="AF111" s="80"/>
      <c r="AG111" s="38"/>
      <c r="AH111" s="54"/>
      <c r="AI111" s="80"/>
      <c r="AJ111" s="80"/>
      <c r="AK111" s="80"/>
      <c r="AL111" s="80"/>
      <c r="AM111" s="54"/>
      <c r="AN111" s="80"/>
      <c r="AO111" s="80"/>
      <c r="AP111" s="80"/>
      <c r="AQ111" s="80"/>
      <c r="AR111" s="80"/>
      <c r="AS111" s="80"/>
      <c r="AT111" s="80"/>
      <c r="AU111" s="80"/>
      <c r="AV111" s="80"/>
      <c r="AW111" s="80"/>
      <c r="AX111" s="38"/>
      <c r="AY111" s="54"/>
      <c r="AZ111" s="80"/>
      <c r="BA111" s="80"/>
      <c r="BB111" s="80"/>
      <c r="BC111" s="80"/>
      <c r="BD111" s="80"/>
      <c r="BE111" s="80"/>
      <c r="BF111" s="80"/>
      <c r="BG111" s="80"/>
      <c r="BH111" s="38"/>
      <c r="BI111" s="54"/>
      <c r="BJ111" s="81"/>
    </row>
    <row r="112" spans="1:62" x14ac:dyDescent="0.35">
      <c r="A112" s="124">
        <v>1253</v>
      </c>
      <c r="B112" s="88" t="s">
        <v>191</v>
      </c>
      <c r="C112" s="85" t="s">
        <v>152</v>
      </c>
      <c r="D112" s="86" t="s">
        <v>152</v>
      </c>
      <c r="E112" s="15"/>
      <c r="F112" s="100"/>
      <c r="G112" s="54"/>
      <c r="H112" s="80"/>
      <c r="I112" s="80"/>
      <c r="J112" s="80"/>
      <c r="K112" s="80"/>
      <c r="L112" s="80"/>
      <c r="M112" s="38"/>
      <c r="N112" s="54"/>
      <c r="O112" s="80"/>
      <c r="P112" s="80"/>
      <c r="Q112" s="38"/>
      <c r="R112" s="54"/>
      <c r="S112" s="80"/>
      <c r="T112" s="80"/>
      <c r="U112" s="38"/>
      <c r="V112" s="75"/>
      <c r="W112" s="80"/>
      <c r="X112" s="80"/>
      <c r="Y112" s="54"/>
      <c r="Z112" s="80"/>
      <c r="AA112" s="80"/>
      <c r="AB112" s="80"/>
      <c r="AC112" s="80"/>
      <c r="AD112" s="80"/>
      <c r="AE112" s="80"/>
      <c r="AF112" s="80"/>
      <c r="AG112" s="38"/>
      <c r="AH112" s="54"/>
      <c r="AI112" s="80"/>
      <c r="AJ112" s="80"/>
      <c r="AK112" s="80"/>
      <c r="AL112" s="80"/>
      <c r="AM112" s="54"/>
      <c r="AN112" s="80"/>
      <c r="AO112" s="80"/>
      <c r="AP112" s="80"/>
      <c r="AQ112" s="80"/>
      <c r="AR112" s="80"/>
      <c r="AS112" s="80"/>
      <c r="AT112" s="80"/>
      <c r="AU112" s="80"/>
      <c r="AV112" s="80"/>
      <c r="AW112" s="80"/>
      <c r="AX112" s="38"/>
      <c r="AY112" s="54"/>
      <c r="AZ112" s="80"/>
      <c r="BA112" s="80"/>
      <c r="BB112" s="80"/>
      <c r="BC112" s="80"/>
      <c r="BD112" s="80"/>
      <c r="BE112" s="80"/>
      <c r="BF112" s="80"/>
      <c r="BG112" s="80"/>
      <c r="BH112" s="38"/>
      <c r="BI112" s="54"/>
      <c r="BJ112" s="81"/>
    </row>
    <row r="113" spans="1:62" x14ac:dyDescent="0.35">
      <c r="A113" s="125">
        <v>125310</v>
      </c>
      <c r="B113" s="87" t="s">
        <v>192</v>
      </c>
      <c r="C113" s="85" t="s">
        <v>193</v>
      </c>
      <c r="D113" s="89">
        <v>12</v>
      </c>
      <c r="E113" s="15"/>
      <c r="F113" s="100">
        <f t="shared" ref="F113:F118" si="55">D113</f>
        <v>12</v>
      </c>
      <c r="G113" s="54"/>
      <c r="H113" s="80"/>
      <c r="I113" s="80"/>
      <c r="J113" s="80"/>
      <c r="K113" s="80"/>
      <c r="L113" s="80"/>
      <c r="M113" s="38"/>
      <c r="N113" s="54"/>
      <c r="O113" s="80"/>
      <c r="P113" s="80"/>
      <c r="Q113" s="38"/>
      <c r="R113" s="54"/>
      <c r="S113" s="80"/>
      <c r="T113" s="80"/>
      <c r="U113" s="38"/>
      <c r="V113" s="75"/>
      <c r="W113" s="80"/>
      <c r="X113" s="80"/>
      <c r="Y113" s="54"/>
      <c r="Z113" s="80"/>
      <c r="AA113" s="80"/>
      <c r="AB113" s="80"/>
      <c r="AC113" s="80"/>
      <c r="AD113" s="80"/>
      <c r="AE113" s="80"/>
      <c r="AF113" s="80"/>
      <c r="AG113" s="38"/>
      <c r="AH113" s="54"/>
      <c r="AI113" s="80"/>
      <c r="AJ113" s="80"/>
      <c r="AK113" s="80"/>
      <c r="AL113" s="80"/>
      <c r="AM113" s="54"/>
      <c r="AN113" s="80"/>
      <c r="AO113" s="80"/>
      <c r="AP113" s="80"/>
      <c r="AQ113" s="80"/>
      <c r="AR113" s="80"/>
      <c r="AS113" s="80"/>
      <c r="AT113" s="80"/>
      <c r="AU113" s="80"/>
      <c r="AV113" s="80"/>
      <c r="AW113" s="80"/>
      <c r="AX113" s="38"/>
      <c r="AY113" s="54"/>
      <c r="AZ113" s="80"/>
      <c r="BA113" s="80"/>
      <c r="BB113" s="80"/>
      <c r="BC113" s="80"/>
      <c r="BD113" s="80"/>
      <c r="BE113" s="80"/>
      <c r="BF113" s="80"/>
      <c r="BG113" s="80"/>
      <c r="BH113" s="38"/>
      <c r="BI113" s="54"/>
      <c r="BJ113" s="81"/>
    </row>
    <row r="114" spans="1:62" x14ac:dyDescent="0.35">
      <c r="A114" s="125">
        <v>125320</v>
      </c>
      <c r="B114" s="87" t="s">
        <v>194</v>
      </c>
      <c r="C114" s="85" t="s">
        <v>193</v>
      </c>
      <c r="D114" s="89">
        <v>12</v>
      </c>
      <c r="E114" s="15"/>
      <c r="F114" s="100">
        <f t="shared" si="55"/>
        <v>12</v>
      </c>
      <c r="G114" s="54"/>
      <c r="H114" s="80"/>
      <c r="I114" s="80"/>
      <c r="J114" s="80"/>
      <c r="K114" s="80"/>
      <c r="L114" s="80"/>
      <c r="M114" s="38"/>
      <c r="N114" s="54"/>
      <c r="O114" s="80"/>
      <c r="P114" s="80"/>
      <c r="Q114" s="38"/>
      <c r="R114" s="54"/>
      <c r="S114" s="80"/>
      <c r="T114" s="80"/>
      <c r="U114" s="38"/>
      <c r="V114" s="75"/>
      <c r="W114" s="80"/>
      <c r="X114" s="80"/>
      <c r="Y114" s="54"/>
      <c r="Z114" s="80"/>
      <c r="AA114" s="80"/>
      <c r="AB114" s="80"/>
      <c r="AC114" s="80"/>
      <c r="AD114" s="80"/>
      <c r="AE114" s="80"/>
      <c r="AF114" s="80"/>
      <c r="AG114" s="38"/>
      <c r="AH114" s="54"/>
      <c r="AI114" s="80"/>
      <c r="AJ114" s="80"/>
      <c r="AK114" s="80"/>
      <c r="AL114" s="80"/>
      <c r="AM114" s="54"/>
      <c r="AN114" s="80"/>
      <c r="AO114" s="80"/>
      <c r="AP114" s="80"/>
      <c r="AQ114" s="80"/>
      <c r="AR114" s="80"/>
      <c r="AS114" s="80"/>
      <c r="AT114" s="80"/>
      <c r="AU114" s="80"/>
      <c r="AV114" s="80"/>
      <c r="AW114" s="80"/>
      <c r="AX114" s="38"/>
      <c r="AY114" s="54"/>
      <c r="AZ114" s="80"/>
      <c r="BA114" s="80"/>
      <c r="BB114" s="80"/>
      <c r="BC114" s="80"/>
      <c r="BD114" s="80"/>
      <c r="BE114" s="80"/>
      <c r="BF114" s="80"/>
      <c r="BG114" s="80"/>
      <c r="BH114" s="38"/>
      <c r="BI114" s="54"/>
      <c r="BJ114" s="81"/>
    </row>
    <row r="115" spans="1:62" x14ac:dyDescent="0.35">
      <c r="A115" s="125">
        <v>125330</v>
      </c>
      <c r="B115" s="87" t="s">
        <v>105</v>
      </c>
      <c r="C115" s="85" t="s">
        <v>64</v>
      </c>
      <c r="D115" s="89">
        <v>3</v>
      </c>
      <c r="E115" s="15"/>
      <c r="F115" s="100">
        <f t="shared" si="55"/>
        <v>3</v>
      </c>
      <c r="G115" s="54"/>
      <c r="H115" s="80"/>
      <c r="I115" s="80"/>
      <c r="J115" s="80"/>
      <c r="K115" s="80"/>
      <c r="L115" s="80"/>
      <c r="M115" s="38"/>
      <c r="N115" s="54"/>
      <c r="O115" s="80"/>
      <c r="P115" s="80"/>
      <c r="Q115" s="38"/>
      <c r="R115" s="54"/>
      <c r="S115" s="80"/>
      <c r="T115" s="80"/>
      <c r="U115" s="38"/>
      <c r="V115" s="75"/>
      <c r="W115" s="80"/>
      <c r="X115" s="80"/>
      <c r="Y115" s="54"/>
      <c r="Z115" s="80"/>
      <c r="AA115" s="80"/>
      <c r="AB115" s="80"/>
      <c r="AC115" s="80"/>
      <c r="AD115" s="80"/>
      <c r="AE115" s="80"/>
      <c r="AF115" s="80"/>
      <c r="AG115" s="38"/>
      <c r="AH115" s="54"/>
      <c r="AI115" s="80"/>
      <c r="AJ115" s="80"/>
      <c r="AK115" s="80"/>
      <c r="AL115" s="80"/>
      <c r="AM115" s="54"/>
      <c r="AN115" s="80"/>
      <c r="AO115" s="80"/>
      <c r="AP115" s="80"/>
      <c r="AQ115" s="80"/>
      <c r="AR115" s="80"/>
      <c r="AS115" s="80"/>
      <c r="AT115" s="80"/>
      <c r="AU115" s="80"/>
      <c r="AV115" s="80"/>
      <c r="AW115" s="80"/>
      <c r="AX115" s="38"/>
      <c r="AY115" s="54"/>
      <c r="AZ115" s="80"/>
      <c r="BA115" s="80"/>
      <c r="BB115" s="80"/>
      <c r="BC115" s="80"/>
      <c r="BD115" s="80"/>
      <c r="BE115" s="80"/>
      <c r="BF115" s="80"/>
      <c r="BG115" s="80"/>
      <c r="BH115" s="38"/>
      <c r="BI115" s="54"/>
      <c r="BJ115" s="81"/>
    </row>
    <row r="116" spans="1:62" x14ac:dyDescent="0.35">
      <c r="A116" s="125">
        <v>125340</v>
      </c>
      <c r="B116" s="87" t="s">
        <v>195</v>
      </c>
      <c r="C116" s="85" t="s">
        <v>64</v>
      </c>
      <c r="D116" s="89">
        <v>3</v>
      </c>
      <c r="E116" s="15"/>
      <c r="F116" s="100">
        <f t="shared" si="55"/>
        <v>3</v>
      </c>
      <c r="G116" s="54"/>
      <c r="H116" s="80"/>
      <c r="I116" s="80"/>
      <c r="J116" s="80"/>
      <c r="K116" s="80"/>
      <c r="L116" s="80"/>
      <c r="M116" s="38"/>
      <c r="N116" s="54"/>
      <c r="O116" s="80"/>
      <c r="P116" s="80"/>
      <c r="Q116" s="38"/>
      <c r="R116" s="54"/>
      <c r="S116" s="80"/>
      <c r="T116" s="80"/>
      <c r="U116" s="38"/>
      <c r="V116" s="75"/>
      <c r="W116" s="80"/>
      <c r="X116" s="80"/>
      <c r="Y116" s="54"/>
      <c r="Z116" s="80"/>
      <c r="AA116" s="80"/>
      <c r="AB116" s="80"/>
      <c r="AC116" s="80"/>
      <c r="AD116" s="80"/>
      <c r="AE116" s="80"/>
      <c r="AF116" s="80"/>
      <c r="AG116" s="38"/>
      <c r="AH116" s="54"/>
      <c r="AI116" s="80"/>
      <c r="AJ116" s="80"/>
      <c r="AK116" s="80"/>
      <c r="AL116" s="80"/>
      <c r="AM116" s="54"/>
      <c r="AN116" s="80"/>
      <c r="AO116" s="80"/>
      <c r="AP116" s="80"/>
      <c r="AQ116" s="80"/>
      <c r="AR116" s="80"/>
      <c r="AS116" s="80"/>
      <c r="AT116" s="80"/>
      <c r="AU116" s="80"/>
      <c r="AV116" s="80"/>
      <c r="AW116" s="80"/>
      <c r="AX116" s="38"/>
      <c r="AY116" s="54"/>
      <c r="AZ116" s="80"/>
      <c r="BA116" s="80"/>
      <c r="BB116" s="80"/>
      <c r="BC116" s="80"/>
      <c r="BD116" s="80"/>
      <c r="BE116" s="80"/>
      <c r="BF116" s="80"/>
      <c r="BG116" s="80"/>
      <c r="BH116" s="38"/>
      <c r="BI116" s="54"/>
      <c r="BJ116" s="81"/>
    </row>
    <row r="117" spans="1:62" x14ac:dyDescent="0.35">
      <c r="A117" s="125">
        <v>125350</v>
      </c>
      <c r="B117" s="87" t="s">
        <v>196</v>
      </c>
      <c r="C117" s="85" t="s">
        <v>107</v>
      </c>
      <c r="D117" s="89">
        <v>300</v>
      </c>
      <c r="E117" s="15"/>
      <c r="F117" s="100">
        <f t="shared" si="55"/>
        <v>300</v>
      </c>
      <c r="G117" s="54"/>
      <c r="H117" s="80"/>
      <c r="I117" s="80"/>
      <c r="J117" s="80"/>
      <c r="K117" s="80"/>
      <c r="L117" s="80"/>
      <c r="M117" s="38"/>
      <c r="N117" s="54"/>
      <c r="O117" s="80"/>
      <c r="P117" s="80"/>
      <c r="Q117" s="38"/>
      <c r="R117" s="54"/>
      <c r="S117" s="80"/>
      <c r="T117" s="80"/>
      <c r="U117" s="38"/>
      <c r="V117" s="75"/>
      <c r="W117" s="80"/>
      <c r="X117" s="80"/>
      <c r="Y117" s="54"/>
      <c r="Z117" s="80"/>
      <c r="AA117" s="80"/>
      <c r="AB117" s="80"/>
      <c r="AC117" s="80"/>
      <c r="AD117" s="80"/>
      <c r="AE117" s="80"/>
      <c r="AF117" s="80"/>
      <c r="AG117" s="38"/>
      <c r="AH117" s="54"/>
      <c r="AI117" s="80"/>
      <c r="AJ117" s="80"/>
      <c r="AK117" s="80"/>
      <c r="AL117" s="80"/>
      <c r="AM117" s="54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38"/>
      <c r="AY117" s="54"/>
      <c r="AZ117" s="80"/>
      <c r="BA117" s="80"/>
      <c r="BB117" s="80"/>
      <c r="BC117" s="80"/>
      <c r="BD117" s="80"/>
      <c r="BE117" s="80"/>
      <c r="BF117" s="80"/>
      <c r="BG117" s="80"/>
      <c r="BH117" s="38"/>
      <c r="BI117" s="54"/>
      <c r="BJ117" s="81"/>
    </row>
    <row r="118" spans="1:62" x14ac:dyDescent="0.35">
      <c r="A118" s="125">
        <v>125360</v>
      </c>
      <c r="B118" s="87" t="s">
        <v>197</v>
      </c>
      <c r="C118" s="85" t="s">
        <v>107</v>
      </c>
      <c r="D118" s="89">
        <v>300</v>
      </c>
      <c r="E118" s="15"/>
      <c r="F118" s="100">
        <f t="shared" si="55"/>
        <v>300</v>
      </c>
      <c r="G118" s="54"/>
      <c r="H118" s="80"/>
      <c r="I118" s="80"/>
      <c r="J118" s="80"/>
      <c r="K118" s="80"/>
      <c r="L118" s="80"/>
      <c r="M118" s="38"/>
      <c r="N118" s="54"/>
      <c r="O118" s="80"/>
      <c r="P118" s="80"/>
      <c r="Q118" s="38"/>
      <c r="R118" s="54"/>
      <c r="S118" s="80"/>
      <c r="T118" s="80"/>
      <c r="U118" s="38"/>
      <c r="V118" s="75"/>
      <c r="W118" s="80"/>
      <c r="X118" s="80"/>
      <c r="Y118" s="54"/>
      <c r="Z118" s="80"/>
      <c r="AA118" s="80"/>
      <c r="AB118" s="80"/>
      <c r="AC118" s="80"/>
      <c r="AD118" s="80"/>
      <c r="AE118" s="80"/>
      <c r="AF118" s="80"/>
      <c r="AG118" s="38"/>
      <c r="AH118" s="54"/>
      <c r="AI118" s="80"/>
      <c r="AJ118" s="80"/>
      <c r="AK118" s="80"/>
      <c r="AL118" s="80"/>
      <c r="AM118" s="54"/>
      <c r="AN118" s="80"/>
      <c r="AO118" s="80"/>
      <c r="AP118" s="80"/>
      <c r="AQ118" s="80"/>
      <c r="AR118" s="80"/>
      <c r="AS118" s="80"/>
      <c r="AT118" s="80"/>
      <c r="AU118" s="80"/>
      <c r="AV118" s="80"/>
      <c r="AW118" s="80"/>
      <c r="AX118" s="38"/>
      <c r="AY118" s="54"/>
      <c r="AZ118" s="80"/>
      <c r="BA118" s="80"/>
      <c r="BB118" s="80"/>
      <c r="BC118" s="80"/>
      <c r="BD118" s="80"/>
      <c r="BE118" s="80"/>
      <c r="BF118" s="80"/>
      <c r="BG118" s="80"/>
      <c r="BH118" s="38"/>
      <c r="BI118" s="54"/>
      <c r="BJ118" s="81"/>
    </row>
    <row r="119" spans="1:62" x14ac:dyDescent="0.35">
      <c r="A119" s="115" t="s">
        <v>152</v>
      </c>
      <c r="B119" s="85" t="s">
        <v>152</v>
      </c>
      <c r="C119" s="85" t="s">
        <v>152</v>
      </c>
      <c r="D119" s="85" t="s">
        <v>152</v>
      </c>
      <c r="E119" s="15"/>
      <c r="F119" s="100"/>
      <c r="G119" s="54"/>
      <c r="H119" s="80"/>
      <c r="I119" s="80"/>
      <c r="J119" s="80"/>
      <c r="K119" s="80"/>
      <c r="L119" s="80"/>
      <c r="M119" s="38"/>
      <c r="N119" s="54"/>
      <c r="O119" s="80"/>
      <c r="P119" s="80"/>
      <c r="Q119" s="38"/>
      <c r="R119" s="54"/>
      <c r="S119" s="80"/>
      <c r="T119" s="80"/>
      <c r="U119" s="38"/>
      <c r="V119" s="75"/>
      <c r="W119" s="80"/>
      <c r="X119" s="80"/>
      <c r="Y119" s="54"/>
      <c r="Z119" s="80"/>
      <c r="AA119" s="80"/>
      <c r="AB119" s="80"/>
      <c r="AC119" s="80"/>
      <c r="AD119" s="80"/>
      <c r="AE119" s="80"/>
      <c r="AF119" s="80"/>
      <c r="AG119" s="38"/>
      <c r="AH119" s="54"/>
      <c r="AI119" s="80"/>
      <c r="AJ119" s="80"/>
      <c r="AK119" s="80"/>
      <c r="AL119" s="80"/>
      <c r="AM119" s="54"/>
      <c r="AN119" s="80"/>
      <c r="AO119" s="80"/>
      <c r="AP119" s="80"/>
      <c r="AQ119" s="80"/>
      <c r="AR119" s="80"/>
      <c r="AS119" s="80"/>
      <c r="AT119" s="80"/>
      <c r="AU119" s="80"/>
      <c r="AV119" s="80"/>
      <c r="AW119" s="80"/>
      <c r="AX119" s="38"/>
      <c r="AY119" s="54"/>
      <c r="AZ119" s="80"/>
      <c r="BA119" s="80"/>
      <c r="BB119" s="80"/>
      <c r="BC119" s="80"/>
      <c r="BD119" s="80"/>
      <c r="BE119" s="80"/>
      <c r="BF119" s="80"/>
      <c r="BG119" s="80"/>
      <c r="BH119" s="38"/>
      <c r="BI119" s="54"/>
      <c r="BJ119" s="81"/>
    </row>
    <row r="120" spans="1:62" x14ac:dyDescent="0.35">
      <c r="A120" s="123">
        <v>126</v>
      </c>
      <c r="B120" s="84" t="s">
        <v>99</v>
      </c>
      <c r="C120" s="85" t="s">
        <v>152</v>
      </c>
      <c r="D120" s="86" t="s">
        <v>152</v>
      </c>
      <c r="E120" s="15"/>
      <c r="F120" s="100"/>
      <c r="G120" s="54"/>
      <c r="H120" s="80"/>
      <c r="I120" s="80"/>
      <c r="J120" s="80"/>
      <c r="K120" s="80"/>
      <c r="L120" s="80"/>
      <c r="M120" s="38"/>
      <c r="N120" s="54"/>
      <c r="O120" s="80"/>
      <c r="P120" s="80"/>
      <c r="Q120" s="38"/>
      <c r="R120" s="54"/>
      <c r="S120" s="80"/>
      <c r="T120" s="80"/>
      <c r="U120" s="38"/>
      <c r="V120" s="75"/>
      <c r="W120" s="80"/>
      <c r="X120" s="80"/>
      <c r="Y120" s="54"/>
      <c r="Z120" s="80"/>
      <c r="AA120" s="80"/>
      <c r="AB120" s="80"/>
      <c r="AC120" s="80"/>
      <c r="AD120" s="80"/>
      <c r="AE120" s="80"/>
      <c r="AF120" s="80"/>
      <c r="AG120" s="38"/>
      <c r="AH120" s="54"/>
      <c r="AI120" s="80"/>
      <c r="AJ120" s="80"/>
      <c r="AK120" s="80"/>
      <c r="AL120" s="80"/>
      <c r="AM120" s="54"/>
      <c r="AN120" s="80"/>
      <c r="AO120" s="80"/>
      <c r="AP120" s="80"/>
      <c r="AQ120" s="80"/>
      <c r="AR120" s="80"/>
      <c r="AS120" s="80"/>
      <c r="AT120" s="80"/>
      <c r="AU120" s="80"/>
      <c r="AV120" s="80"/>
      <c r="AW120" s="80"/>
      <c r="AX120" s="38"/>
      <c r="AY120" s="54"/>
      <c r="AZ120" s="80"/>
      <c r="BA120" s="80"/>
      <c r="BB120" s="80"/>
      <c r="BC120" s="80"/>
      <c r="BD120" s="80"/>
      <c r="BE120" s="80"/>
      <c r="BF120" s="80"/>
      <c r="BG120" s="80"/>
      <c r="BH120" s="38"/>
      <c r="BI120" s="54"/>
      <c r="BJ120" s="81"/>
    </row>
    <row r="121" spans="1:62" x14ac:dyDescent="0.35">
      <c r="A121" s="125">
        <v>126010</v>
      </c>
      <c r="B121" s="87" t="s">
        <v>100</v>
      </c>
      <c r="C121" s="85" t="s">
        <v>66</v>
      </c>
      <c r="D121" s="89">
        <v>50</v>
      </c>
      <c r="E121" s="16">
        <v>0.25</v>
      </c>
      <c r="F121" s="100">
        <f t="shared" ref="F121:F126" si="56">D121</f>
        <v>50</v>
      </c>
      <c r="G121" s="54"/>
      <c r="H121" s="80"/>
      <c r="I121" s="80"/>
      <c r="J121" s="80"/>
      <c r="K121" s="80"/>
      <c r="L121" s="80"/>
      <c r="M121" s="38"/>
      <c r="N121" s="54"/>
      <c r="O121" s="80"/>
      <c r="P121" s="80"/>
      <c r="Q121" s="38"/>
      <c r="R121" s="54"/>
      <c r="S121" s="80"/>
      <c r="T121" s="80"/>
      <c r="U121" s="38"/>
      <c r="V121" s="75"/>
      <c r="W121" s="80"/>
      <c r="X121" s="80"/>
      <c r="Y121" s="54"/>
      <c r="Z121" s="80"/>
      <c r="AA121" s="80"/>
      <c r="AB121" s="80"/>
      <c r="AC121" s="80"/>
      <c r="AD121" s="80"/>
      <c r="AE121" s="80"/>
      <c r="AF121" s="80"/>
      <c r="AG121" s="38"/>
      <c r="AH121" s="54"/>
      <c r="AI121" s="80"/>
      <c r="AJ121" s="80"/>
      <c r="AK121" s="80"/>
      <c r="AL121" s="80"/>
      <c r="AM121" s="54"/>
      <c r="AN121" s="80"/>
      <c r="AO121" s="80"/>
      <c r="AP121" s="80"/>
      <c r="AQ121" s="80"/>
      <c r="AR121" s="80"/>
      <c r="AS121" s="80"/>
      <c r="AT121" s="80"/>
      <c r="AU121" s="80"/>
      <c r="AV121" s="80"/>
      <c r="AW121" s="80"/>
      <c r="AX121" s="38"/>
      <c r="AY121" s="54"/>
      <c r="AZ121" s="80"/>
      <c r="BA121" s="80"/>
      <c r="BB121" s="80"/>
      <c r="BC121" s="80"/>
      <c r="BD121" s="80"/>
      <c r="BE121" s="80"/>
      <c r="BF121" s="80"/>
      <c r="BG121" s="80"/>
      <c r="BH121" s="38"/>
      <c r="BI121" s="54"/>
      <c r="BJ121" s="81"/>
    </row>
    <row r="122" spans="1:62" x14ac:dyDescent="0.35">
      <c r="A122" s="125">
        <v>126020</v>
      </c>
      <c r="B122" s="87" t="s">
        <v>101</v>
      </c>
      <c r="C122" s="85" t="s">
        <v>66</v>
      </c>
      <c r="D122" s="89">
        <v>50</v>
      </c>
      <c r="E122" s="16">
        <v>0.25</v>
      </c>
      <c r="F122" s="100">
        <f t="shared" si="56"/>
        <v>50</v>
      </c>
      <c r="G122" s="54"/>
      <c r="H122" s="80"/>
      <c r="I122" s="80"/>
      <c r="J122" s="80"/>
      <c r="K122" s="80"/>
      <c r="L122" s="80"/>
      <c r="M122" s="38"/>
      <c r="N122" s="54"/>
      <c r="O122" s="80"/>
      <c r="P122" s="80"/>
      <c r="Q122" s="38"/>
      <c r="R122" s="54"/>
      <c r="S122" s="80"/>
      <c r="T122" s="80"/>
      <c r="U122" s="38"/>
      <c r="V122" s="75"/>
      <c r="W122" s="80"/>
      <c r="X122" s="80"/>
      <c r="Y122" s="54"/>
      <c r="Z122" s="80"/>
      <c r="AA122" s="80"/>
      <c r="AB122" s="80"/>
      <c r="AC122" s="80"/>
      <c r="AD122" s="80"/>
      <c r="AE122" s="80"/>
      <c r="AF122" s="80"/>
      <c r="AG122" s="38"/>
      <c r="AH122" s="54"/>
      <c r="AI122" s="80"/>
      <c r="AJ122" s="80"/>
      <c r="AK122" s="80"/>
      <c r="AL122" s="80"/>
      <c r="AM122" s="54"/>
      <c r="AN122" s="80"/>
      <c r="AO122" s="80"/>
      <c r="AP122" s="80"/>
      <c r="AQ122" s="80"/>
      <c r="AR122" s="80"/>
      <c r="AS122" s="80"/>
      <c r="AT122" s="80"/>
      <c r="AU122" s="80"/>
      <c r="AV122" s="80"/>
      <c r="AW122" s="80"/>
      <c r="AX122" s="38"/>
      <c r="AY122" s="54"/>
      <c r="AZ122" s="80"/>
      <c r="BA122" s="80"/>
      <c r="BB122" s="80"/>
      <c r="BC122" s="80"/>
      <c r="BD122" s="80"/>
      <c r="BE122" s="80"/>
      <c r="BF122" s="80"/>
      <c r="BG122" s="80"/>
      <c r="BH122" s="38"/>
      <c r="BI122" s="54"/>
      <c r="BJ122" s="81"/>
    </row>
    <row r="123" spans="1:62" x14ac:dyDescent="0.35">
      <c r="A123" s="125">
        <v>126030</v>
      </c>
      <c r="B123" s="87" t="s">
        <v>102</v>
      </c>
      <c r="C123" s="85" t="s">
        <v>97</v>
      </c>
      <c r="D123" s="89">
        <v>220</v>
      </c>
      <c r="E123" s="16">
        <v>0.25</v>
      </c>
      <c r="F123" s="100">
        <f t="shared" si="56"/>
        <v>220</v>
      </c>
      <c r="G123" s="54"/>
      <c r="H123" s="80"/>
      <c r="I123" s="80"/>
      <c r="J123" s="80"/>
      <c r="K123" s="80"/>
      <c r="L123" s="80"/>
      <c r="M123" s="38"/>
      <c r="N123" s="54"/>
      <c r="O123" s="80"/>
      <c r="P123" s="80"/>
      <c r="Q123" s="38"/>
      <c r="R123" s="54"/>
      <c r="S123" s="80"/>
      <c r="T123" s="80"/>
      <c r="U123" s="38"/>
      <c r="V123" s="75"/>
      <c r="W123" s="80"/>
      <c r="X123" s="80"/>
      <c r="Y123" s="54"/>
      <c r="Z123" s="80"/>
      <c r="AA123" s="80"/>
      <c r="AB123" s="80"/>
      <c r="AC123" s="80"/>
      <c r="AD123" s="80"/>
      <c r="AE123" s="80"/>
      <c r="AF123" s="80"/>
      <c r="AG123" s="38"/>
      <c r="AH123" s="54"/>
      <c r="AI123" s="80"/>
      <c r="AJ123" s="80"/>
      <c r="AK123" s="80"/>
      <c r="AL123" s="80"/>
      <c r="AM123" s="54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38"/>
      <c r="AY123" s="54"/>
      <c r="AZ123" s="80"/>
      <c r="BA123" s="80"/>
      <c r="BB123" s="80"/>
      <c r="BC123" s="80"/>
      <c r="BD123" s="80"/>
      <c r="BE123" s="80"/>
      <c r="BF123" s="80"/>
      <c r="BG123" s="80"/>
      <c r="BH123" s="38"/>
      <c r="BI123" s="54"/>
      <c r="BJ123" s="81"/>
    </row>
    <row r="124" spans="1:62" x14ac:dyDescent="0.35">
      <c r="A124" s="125">
        <v>126040</v>
      </c>
      <c r="B124" s="87" t="s">
        <v>103</v>
      </c>
      <c r="C124" s="85" t="s">
        <v>66</v>
      </c>
      <c r="D124" s="89">
        <v>50</v>
      </c>
      <c r="E124" s="16">
        <v>0.25</v>
      </c>
      <c r="F124" s="100">
        <f t="shared" si="56"/>
        <v>50</v>
      </c>
      <c r="G124" s="54"/>
      <c r="H124" s="80"/>
      <c r="I124" s="80"/>
      <c r="J124" s="80"/>
      <c r="K124" s="80"/>
      <c r="L124" s="80"/>
      <c r="M124" s="38"/>
      <c r="N124" s="54"/>
      <c r="O124" s="80"/>
      <c r="P124" s="80"/>
      <c r="Q124" s="38"/>
      <c r="R124" s="54"/>
      <c r="S124" s="80"/>
      <c r="T124" s="80"/>
      <c r="U124" s="38"/>
      <c r="V124" s="75"/>
      <c r="W124" s="80"/>
      <c r="X124" s="80"/>
      <c r="Y124" s="54"/>
      <c r="Z124" s="80"/>
      <c r="AA124" s="80"/>
      <c r="AB124" s="80"/>
      <c r="AC124" s="80"/>
      <c r="AD124" s="80"/>
      <c r="AE124" s="80"/>
      <c r="AF124" s="80"/>
      <c r="AG124" s="38"/>
      <c r="AH124" s="54"/>
      <c r="AI124" s="80"/>
      <c r="AJ124" s="80"/>
      <c r="AK124" s="80"/>
      <c r="AL124" s="80"/>
      <c r="AM124" s="54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38"/>
      <c r="AY124" s="54"/>
      <c r="AZ124" s="80"/>
      <c r="BA124" s="80"/>
      <c r="BB124" s="80"/>
      <c r="BC124" s="80"/>
      <c r="BD124" s="80"/>
      <c r="BE124" s="80"/>
      <c r="BF124" s="80"/>
      <c r="BG124" s="80"/>
      <c r="BH124" s="38"/>
      <c r="BI124" s="54"/>
      <c r="BJ124" s="81"/>
    </row>
    <row r="125" spans="1:62" x14ac:dyDescent="0.35">
      <c r="A125" s="125">
        <v>126050</v>
      </c>
      <c r="B125" s="87" t="s">
        <v>104</v>
      </c>
      <c r="C125" s="85" t="s">
        <v>97</v>
      </c>
      <c r="D125" s="89">
        <v>5500</v>
      </c>
      <c r="E125" s="16">
        <v>0.25</v>
      </c>
      <c r="F125" s="100">
        <f t="shared" si="56"/>
        <v>5500</v>
      </c>
      <c r="G125" s="54"/>
      <c r="H125" s="80"/>
      <c r="I125" s="80"/>
      <c r="J125" s="80"/>
      <c r="K125" s="80"/>
      <c r="L125" s="80"/>
      <c r="M125" s="38"/>
      <c r="N125" s="54"/>
      <c r="O125" s="80"/>
      <c r="P125" s="80"/>
      <c r="Q125" s="38"/>
      <c r="R125" s="54"/>
      <c r="S125" s="80"/>
      <c r="T125" s="80"/>
      <c r="U125" s="38"/>
      <c r="V125" s="75"/>
      <c r="W125" s="80"/>
      <c r="X125" s="80"/>
      <c r="Y125" s="54"/>
      <c r="Z125" s="80"/>
      <c r="AA125" s="80"/>
      <c r="AB125" s="80"/>
      <c r="AC125" s="80"/>
      <c r="AD125" s="80"/>
      <c r="AE125" s="80"/>
      <c r="AF125" s="80"/>
      <c r="AG125" s="38"/>
      <c r="AH125" s="54"/>
      <c r="AI125" s="80"/>
      <c r="AJ125" s="80"/>
      <c r="AK125" s="80"/>
      <c r="AL125" s="80"/>
      <c r="AM125" s="54">
        <f t="shared" ref="AM125:AP126" si="57">1000*$E125*$B$6</f>
        <v>500</v>
      </c>
      <c r="AN125" s="80">
        <f t="shared" si="57"/>
        <v>500</v>
      </c>
      <c r="AO125" s="80">
        <f t="shared" si="57"/>
        <v>500</v>
      </c>
      <c r="AP125" s="80">
        <f t="shared" si="57"/>
        <v>500</v>
      </c>
      <c r="AQ125" s="80"/>
      <c r="AR125" s="80"/>
      <c r="AS125" s="80"/>
      <c r="AT125" s="80"/>
      <c r="AU125" s="80"/>
      <c r="AV125" s="80"/>
      <c r="AW125" s="80"/>
      <c r="AX125" s="38"/>
      <c r="AY125" s="54"/>
      <c r="AZ125" s="80"/>
      <c r="BA125" s="80"/>
      <c r="BB125" s="80"/>
      <c r="BC125" s="80"/>
      <c r="BD125" s="80"/>
      <c r="BE125" s="80"/>
      <c r="BF125" s="80"/>
      <c r="BG125" s="80"/>
      <c r="BH125" s="38"/>
      <c r="BI125" s="54"/>
      <c r="BJ125" s="81"/>
    </row>
    <row r="126" spans="1:62" x14ac:dyDescent="0.35">
      <c r="A126" s="125">
        <v>126060</v>
      </c>
      <c r="B126" s="87" t="s">
        <v>104</v>
      </c>
      <c r="C126" s="85" t="s">
        <v>97</v>
      </c>
      <c r="D126" s="89">
        <v>5500</v>
      </c>
      <c r="E126" s="16">
        <v>0.25</v>
      </c>
      <c r="F126" s="100">
        <f t="shared" si="56"/>
        <v>5500</v>
      </c>
      <c r="G126" s="54"/>
      <c r="H126" s="80"/>
      <c r="I126" s="80"/>
      <c r="J126" s="80"/>
      <c r="K126" s="80"/>
      <c r="L126" s="80"/>
      <c r="M126" s="38"/>
      <c r="N126" s="54"/>
      <c r="O126" s="80"/>
      <c r="P126" s="80"/>
      <c r="Q126" s="38"/>
      <c r="R126" s="54"/>
      <c r="S126" s="80"/>
      <c r="T126" s="80"/>
      <c r="U126" s="38"/>
      <c r="V126" s="75"/>
      <c r="W126" s="80"/>
      <c r="X126" s="80"/>
      <c r="Y126" s="54"/>
      <c r="Z126" s="80"/>
      <c r="AA126" s="80"/>
      <c r="AB126" s="80"/>
      <c r="AC126" s="80"/>
      <c r="AD126" s="80"/>
      <c r="AE126" s="80"/>
      <c r="AF126" s="80"/>
      <c r="AG126" s="38"/>
      <c r="AH126" s="54"/>
      <c r="AI126" s="80"/>
      <c r="AJ126" s="80"/>
      <c r="AK126" s="80"/>
      <c r="AL126" s="80"/>
      <c r="AM126" s="54">
        <f t="shared" si="57"/>
        <v>500</v>
      </c>
      <c r="AN126" s="80">
        <f t="shared" si="57"/>
        <v>500</v>
      </c>
      <c r="AO126" s="80">
        <f t="shared" si="57"/>
        <v>500</v>
      </c>
      <c r="AP126" s="80">
        <f t="shared" si="57"/>
        <v>500</v>
      </c>
      <c r="AQ126" s="80"/>
      <c r="AR126" s="80"/>
      <c r="AS126" s="80"/>
      <c r="AT126" s="80"/>
      <c r="AU126" s="80"/>
      <c r="AV126" s="80"/>
      <c r="AW126" s="80"/>
      <c r="AX126" s="38"/>
      <c r="AY126" s="54"/>
      <c r="AZ126" s="80"/>
      <c r="BA126" s="80"/>
      <c r="BB126" s="80"/>
      <c r="BC126" s="80"/>
      <c r="BD126" s="80"/>
      <c r="BE126" s="80"/>
      <c r="BF126" s="80"/>
      <c r="BG126" s="80"/>
      <c r="BH126" s="38"/>
      <c r="BI126" s="54"/>
      <c r="BJ126" s="81"/>
    </row>
    <row r="127" spans="1:62" x14ac:dyDescent="0.35">
      <c r="A127" s="115" t="s">
        <v>152</v>
      </c>
      <c r="B127" s="85" t="s">
        <v>152</v>
      </c>
      <c r="C127" s="85" t="s">
        <v>152</v>
      </c>
      <c r="D127" s="85" t="s">
        <v>152</v>
      </c>
      <c r="E127" s="15"/>
      <c r="F127" s="100"/>
      <c r="G127" s="54"/>
      <c r="H127" s="80"/>
      <c r="I127" s="80"/>
      <c r="J127" s="80"/>
      <c r="K127" s="80"/>
      <c r="L127" s="80"/>
      <c r="M127" s="38"/>
      <c r="N127" s="54"/>
      <c r="O127" s="80"/>
      <c r="P127" s="80"/>
      <c r="Q127" s="38"/>
      <c r="R127" s="54"/>
      <c r="S127" s="80"/>
      <c r="T127" s="80"/>
      <c r="U127" s="38"/>
      <c r="V127" s="75"/>
      <c r="W127" s="80"/>
      <c r="X127" s="80"/>
      <c r="Y127" s="54"/>
      <c r="Z127" s="80"/>
      <c r="AA127" s="80"/>
      <c r="AB127" s="80"/>
      <c r="AC127" s="80"/>
      <c r="AD127" s="80"/>
      <c r="AE127" s="80"/>
      <c r="AF127" s="80"/>
      <c r="AG127" s="38"/>
      <c r="AH127" s="54"/>
      <c r="AI127" s="80"/>
      <c r="AJ127" s="80"/>
      <c r="AK127" s="80"/>
      <c r="AL127" s="80"/>
      <c r="AM127" s="54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38"/>
      <c r="AY127" s="54"/>
      <c r="AZ127" s="80"/>
      <c r="BA127" s="80"/>
      <c r="BB127" s="80"/>
      <c r="BC127" s="80"/>
      <c r="BD127" s="80"/>
      <c r="BE127" s="80"/>
      <c r="BF127" s="80"/>
      <c r="BG127" s="80"/>
      <c r="BH127" s="38"/>
      <c r="BI127" s="54"/>
      <c r="BJ127" s="81"/>
    </row>
    <row r="128" spans="1:62" x14ac:dyDescent="0.35">
      <c r="A128" s="121">
        <v>2</v>
      </c>
      <c r="B128" s="84" t="s">
        <v>198</v>
      </c>
      <c r="C128" s="85" t="s">
        <v>152</v>
      </c>
      <c r="D128" s="86" t="s">
        <v>152</v>
      </c>
      <c r="E128" s="15"/>
      <c r="F128" s="100"/>
      <c r="G128" s="54"/>
      <c r="H128" s="80"/>
      <c r="I128" s="80"/>
      <c r="J128" s="80"/>
      <c r="K128" s="80"/>
      <c r="L128" s="80"/>
      <c r="M128" s="38"/>
      <c r="N128" s="54"/>
      <c r="O128" s="80"/>
      <c r="P128" s="80"/>
      <c r="Q128" s="38"/>
      <c r="R128" s="54"/>
      <c r="S128" s="80"/>
      <c r="T128" s="80"/>
      <c r="U128" s="38"/>
      <c r="V128" s="75"/>
      <c r="W128" s="80"/>
      <c r="X128" s="80"/>
      <c r="Y128" s="54"/>
      <c r="Z128" s="80"/>
      <c r="AA128" s="80"/>
      <c r="AB128" s="80"/>
      <c r="AC128" s="80"/>
      <c r="AD128" s="80"/>
      <c r="AE128" s="80"/>
      <c r="AF128" s="80"/>
      <c r="AG128" s="38"/>
      <c r="AH128" s="54"/>
      <c r="AI128" s="80"/>
      <c r="AJ128" s="80"/>
      <c r="AK128" s="80"/>
      <c r="AL128" s="80"/>
      <c r="AM128" s="54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38"/>
      <c r="AY128" s="54"/>
      <c r="AZ128" s="80"/>
      <c r="BA128" s="80"/>
      <c r="BB128" s="80"/>
      <c r="BC128" s="80"/>
      <c r="BD128" s="80"/>
      <c r="BE128" s="80"/>
      <c r="BF128" s="80"/>
      <c r="BG128" s="80"/>
      <c r="BH128" s="38"/>
      <c r="BI128" s="54"/>
      <c r="BJ128" s="81"/>
    </row>
    <row r="129" spans="1:62" x14ac:dyDescent="0.35">
      <c r="A129" s="115" t="s">
        <v>152</v>
      </c>
      <c r="B129" s="85" t="s">
        <v>152</v>
      </c>
      <c r="C129" s="85" t="s">
        <v>152</v>
      </c>
      <c r="D129" s="85" t="s">
        <v>152</v>
      </c>
      <c r="E129" s="15"/>
      <c r="F129" s="100"/>
      <c r="G129" s="54"/>
      <c r="H129" s="80"/>
      <c r="I129" s="80"/>
      <c r="J129" s="80"/>
      <c r="K129" s="80"/>
      <c r="L129" s="80"/>
      <c r="M129" s="38"/>
      <c r="N129" s="54"/>
      <c r="O129" s="80"/>
      <c r="P129" s="80"/>
      <c r="Q129" s="38"/>
      <c r="R129" s="54"/>
      <c r="S129" s="80"/>
      <c r="T129" s="80"/>
      <c r="U129" s="38"/>
      <c r="V129" s="75"/>
      <c r="W129" s="80"/>
      <c r="X129" s="80"/>
      <c r="Y129" s="54"/>
      <c r="Z129" s="80"/>
      <c r="AA129" s="80"/>
      <c r="AB129" s="80"/>
      <c r="AC129" s="80"/>
      <c r="AD129" s="80"/>
      <c r="AE129" s="80"/>
      <c r="AF129" s="80"/>
      <c r="AG129" s="38"/>
      <c r="AH129" s="54"/>
      <c r="AI129" s="80"/>
      <c r="AJ129" s="80"/>
      <c r="AK129" s="80"/>
      <c r="AL129" s="80"/>
      <c r="AM129" s="54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38"/>
      <c r="AY129" s="54"/>
      <c r="AZ129" s="80"/>
      <c r="BA129" s="80"/>
      <c r="BB129" s="80"/>
      <c r="BC129" s="80"/>
      <c r="BD129" s="80"/>
      <c r="BE129" s="80"/>
      <c r="BF129" s="80"/>
      <c r="BG129" s="80"/>
      <c r="BH129" s="38"/>
      <c r="BI129" s="54"/>
      <c r="BJ129" s="81"/>
    </row>
    <row r="130" spans="1:62" x14ac:dyDescent="0.35">
      <c r="A130" s="122">
        <v>21</v>
      </c>
      <c r="B130" s="84" t="s">
        <v>199</v>
      </c>
      <c r="C130" s="85" t="s">
        <v>152</v>
      </c>
      <c r="D130" s="86" t="s">
        <v>152</v>
      </c>
      <c r="E130" s="15"/>
      <c r="F130" s="100"/>
      <c r="G130" s="54"/>
      <c r="H130" s="80"/>
      <c r="I130" s="80"/>
      <c r="J130" s="80"/>
      <c r="K130" s="80"/>
      <c r="L130" s="80"/>
      <c r="M130" s="38"/>
      <c r="N130" s="54"/>
      <c r="O130" s="80"/>
      <c r="P130" s="80"/>
      <c r="Q130" s="38"/>
      <c r="R130" s="54"/>
      <c r="S130" s="80"/>
      <c r="T130" s="80"/>
      <c r="U130" s="38"/>
      <c r="V130" s="75"/>
      <c r="W130" s="80"/>
      <c r="X130" s="80"/>
      <c r="Y130" s="54"/>
      <c r="Z130" s="80"/>
      <c r="AA130" s="80"/>
      <c r="AB130" s="80"/>
      <c r="AC130" s="80"/>
      <c r="AD130" s="80"/>
      <c r="AE130" s="80"/>
      <c r="AF130" s="80"/>
      <c r="AG130" s="38"/>
      <c r="AH130" s="54"/>
      <c r="AI130" s="80"/>
      <c r="AJ130" s="80"/>
      <c r="AK130" s="80"/>
      <c r="AL130" s="80"/>
      <c r="AM130" s="54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38"/>
      <c r="AY130" s="54"/>
      <c r="AZ130" s="80"/>
      <c r="BA130" s="80"/>
      <c r="BB130" s="80"/>
      <c r="BC130" s="80"/>
      <c r="BD130" s="80"/>
      <c r="BE130" s="80"/>
      <c r="BF130" s="80"/>
      <c r="BG130" s="80"/>
      <c r="BH130" s="38"/>
      <c r="BI130" s="54"/>
      <c r="BJ130" s="81"/>
    </row>
    <row r="131" spans="1:62" x14ac:dyDescent="0.35">
      <c r="A131" s="125">
        <v>210010</v>
      </c>
      <c r="B131" s="87" t="s">
        <v>77</v>
      </c>
      <c r="C131" s="85" t="s">
        <v>64</v>
      </c>
      <c r="D131" s="89">
        <f>F131/100</f>
        <v>736.97113660000832</v>
      </c>
      <c r="E131" s="15">
        <v>4</v>
      </c>
      <c r="F131" s="100">
        <f>SUM(G131:BH131)</f>
        <v>73697.113660000832</v>
      </c>
      <c r="G131" s="54"/>
      <c r="H131" s="80"/>
      <c r="I131" s="80"/>
      <c r="J131" s="80"/>
      <c r="K131" s="80"/>
      <c r="L131" s="80"/>
      <c r="M131" s="38"/>
      <c r="N131" s="54"/>
      <c r="O131" s="80"/>
      <c r="P131" s="80"/>
      <c r="Q131" s="38"/>
      <c r="R131" s="54"/>
      <c r="S131" s="80"/>
      <c r="T131" s="80"/>
      <c r="U131" s="38"/>
      <c r="V131" s="75"/>
      <c r="W131" s="80"/>
      <c r="X131" s="80"/>
      <c r="Y131" s="54"/>
      <c r="Z131" s="80"/>
      <c r="AA131" s="80"/>
      <c r="AB131" s="80"/>
      <c r="AC131" s="80"/>
      <c r="AD131" s="80"/>
      <c r="AE131" s="80"/>
      <c r="AF131" s="80"/>
      <c r="AG131" s="38"/>
      <c r="AH131" s="54"/>
      <c r="AI131" s="80"/>
      <c r="AJ131" s="80"/>
      <c r="AK131" s="80"/>
      <c r="AL131" s="80"/>
      <c r="AM131" s="54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38"/>
      <c r="AY131" s="54">
        <f t="shared" ref="AY131:BH131" si="58">AY$11*$E131*$B$6</f>
        <v>24098.186447996159</v>
      </c>
      <c r="AZ131" s="80">
        <f t="shared" si="58"/>
        <v>11091.28186399952</v>
      </c>
      <c r="BA131" s="80">
        <f t="shared" si="58"/>
        <v>914.45352000211994</v>
      </c>
      <c r="BB131" s="80">
        <f t="shared" si="58"/>
        <v>3347.784879999504</v>
      </c>
      <c r="BC131" s="80">
        <f t="shared" si="58"/>
        <v>2379.0184440001199</v>
      </c>
      <c r="BD131" s="80">
        <f t="shared" si="58"/>
        <v>6788.9357679989844</v>
      </c>
      <c r="BE131" s="80">
        <f t="shared" si="58"/>
        <v>8001.3540960034397</v>
      </c>
      <c r="BF131" s="80">
        <f t="shared" si="58"/>
        <v>6356.7121239990083</v>
      </c>
      <c r="BG131" s="80">
        <f t="shared" si="58"/>
        <v>3965.5846520028722</v>
      </c>
      <c r="BH131" s="38">
        <f t="shared" si="58"/>
        <v>6753.8018639991042</v>
      </c>
      <c r="BI131" s="54"/>
      <c r="BJ131" s="81"/>
    </row>
    <row r="132" spans="1:62" x14ac:dyDescent="0.35">
      <c r="A132" s="125">
        <v>210030</v>
      </c>
      <c r="B132" s="87" t="s">
        <v>200</v>
      </c>
      <c r="C132" s="85" t="s">
        <v>166</v>
      </c>
      <c r="D132" s="89">
        <v>1856</v>
      </c>
      <c r="E132" s="15"/>
      <c r="F132" s="100">
        <f t="shared" ref="F132" si="59">SUM(G132:AX132)</f>
        <v>0</v>
      </c>
      <c r="G132" s="54"/>
      <c r="H132" s="80"/>
      <c r="I132" s="80"/>
      <c r="J132" s="80"/>
      <c r="K132" s="80"/>
      <c r="L132" s="80"/>
      <c r="M132" s="38"/>
      <c r="N132" s="54"/>
      <c r="O132" s="80"/>
      <c r="P132" s="80"/>
      <c r="Q132" s="38"/>
      <c r="R132" s="54"/>
      <c r="S132" s="80"/>
      <c r="T132" s="80"/>
      <c r="U132" s="38"/>
      <c r="V132" s="75"/>
      <c r="W132" s="80"/>
      <c r="X132" s="80"/>
      <c r="Y132" s="54"/>
      <c r="Z132" s="80"/>
      <c r="AA132" s="80"/>
      <c r="AB132" s="80"/>
      <c r="AC132" s="80"/>
      <c r="AD132" s="80"/>
      <c r="AE132" s="80"/>
      <c r="AF132" s="80"/>
      <c r="AG132" s="38"/>
      <c r="AH132" s="54"/>
      <c r="AI132" s="80"/>
      <c r="AJ132" s="80"/>
      <c r="AK132" s="80"/>
      <c r="AL132" s="80"/>
      <c r="AM132" s="54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38"/>
      <c r="AY132" s="54"/>
      <c r="AZ132" s="80"/>
      <c r="BA132" s="80"/>
      <c r="BB132" s="80"/>
      <c r="BC132" s="80"/>
      <c r="BD132" s="80"/>
      <c r="BE132" s="80"/>
      <c r="BF132" s="80"/>
      <c r="BG132" s="80"/>
      <c r="BH132" s="38"/>
      <c r="BI132" s="54"/>
      <c r="BJ132" s="81"/>
    </row>
    <row r="133" spans="1:62" x14ac:dyDescent="0.35">
      <c r="A133" s="115" t="s">
        <v>152</v>
      </c>
      <c r="B133" s="85" t="s">
        <v>152</v>
      </c>
      <c r="C133" s="85" t="s">
        <v>152</v>
      </c>
      <c r="D133" s="85" t="s">
        <v>152</v>
      </c>
      <c r="E133" s="15"/>
      <c r="F133" s="100"/>
      <c r="G133" s="54"/>
      <c r="H133" s="80"/>
      <c r="I133" s="80"/>
      <c r="J133" s="80"/>
      <c r="K133" s="80"/>
      <c r="L133" s="80"/>
      <c r="M133" s="38"/>
      <c r="N133" s="54"/>
      <c r="O133" s="80"/>
      <c r="P133" s="80"/>
      <c r="Q133" s="38"/>
      <c r="R133" s="54"/>
      <c r="S133" s="80"/>
      <c r="T133" s="80"/>
      <c r="U133" s="38"/>
      <c r="V133" s="75"/>
      <c r="W133" s="80"/>
      <c r="X133" s="80"/>
      <c r="Y133" s="54"/>
      <c r="Z133" s="80"/>
      <c r="AA133" s="80"/>
      <c r="AB133" s="80"/>
      <c r="AC133" s="80"/>
      <c r="AD133" s="80"/>
      <c r="AE133" s="80"/>
      <c r="AF133" s="80"/>
      <c r="AG133" s="38"/>
      <c r="AH133" s="54"/>
      <c r="AI133" s="80"/>
      <c r="AJ133" s="80"/>
      <c r="AK133" s="80"/>
      <c r="AL133" s="80"/>
      <c r="AM133" s="54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38"/>
      <c r="AY133" s="54"/>
      <c r="AZ133" s="80"/>
      <c r="BA133" s="80"/>
      <c r="BB133" s="80"/>
      <c r="BC133" s="80"/>
      <c r="BD133" s="80"/>
      <c r="BE133" s="80"/>
      <c r="BF133" s="80"/>
      <c r="BG133" s="80"/>
      <c r="BH133" s="38"/>
      <c r="BI133" s="54"/>
      <c r="BJ133" s="81"/>
    </row>
    <row r="134" spans="1:62" x14ac:dyDescent="0.35">
      <c r="A134" s="122">
        <v>22</v>
      </c>
      <c r="B134" s="84" t="s">
        <v>74</v>
      </c>
      <c r="C134" s="85" t="s">
        <v>152</v>
      </c>
      <c r="D134" s="86" t="s">
        <v>152</v>
      </c>
      <c r="E134" s="15"/>
      <c r="F134" s="100"/>
      <c r="G134" s="54"/>
      <c r="H134" s="80"/>
      <c r="I134" s="80"/>
      <c r="J134" s="80"/>
      <c r="K134" s="80"/>
      <c r="L134" s="80"/>
      <c r="M134" s="38"/>
      <c r="N134" s="54"/>
      <c r="O134" s="80"/>
      <c r="P134" s="80"/>
      <c r="Q134" s="38"/>
      <c r="R134" s="54"/>
      <c r="S134" s="80"/>
      <c r="T134" s="80"/>
      <c r="U134" s="38"/>
      <c r="V134" s="75"/>
      <c r="W134" s="80"/>
      <c r="X134" s="80"/>
      <c r="Y134" s="54"/>
      <c r="Z134" s="80"/>
      <c r="AA134" s="80"/>
      <c r="AB134" s="80"/>
      <c r="AC134" s="80"/>
      <c r="AD134" s="80"/>
      <c r="AE134" s="80"/>
      <c r="AF134" s="80"/>
      <c r="AG134" s="38"/>
      <c r="AH134" s="54"/>
      <c r="AI134" s="80"/>
      <c r="AJ134" s="80"/>
      <c r="AK134" s="80"/>
      <c r="AL134" s="80"/>
      <c r="AM134" s="54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38"/>
      <c r="AY134" s="54"/>
      <c r="AZ134" s="80"/>
      <c r="BA134" s="80"/>
      <c r="BB134" s="80"/>
      <c r="BC134" s="80"/>
      <c r="BD134" s="80"/>
      <c r="BE134" s="80"/>
      <c r="BF134" s="80"/>
      <c r="BG134" s="80"/>
      <c r="BH134" s="38"/>
      <c r="BI134" s="54"/>
      <c r="BJ134" s="81"/>
    </row>
    <row r="135" spans="1:62" x14ac:dyDescent="0.35">
      <c r="A135" s="125">
        <v>220010</v>
      </c>
      <c r="B135" s="87" t="s">
        <v>86</v>
      </c>
      <c r="C135" s="85" t="s">
        <v>64</v>
      </c>
      <c r="D135" s="89">
        <f>F135/100</f>
        <v>184.24278415000208</v>
      </c>
      <c r="E135" s="18">
        <v>1</v>
      </c>
      <c r="F135" s="100">
        <f>SUM(G135:BH135)</f>
        <v>18424.278415000208</v>
      </c>
      <c r="G135" s="54"/>
      <c r="H135" s="80"/>
      <c r="I135" s="80"/>
      <c r="J135" s="80"/>
      <c r="K135" s="80"/>
      <c r="L135" s="80"/>
      <c r="M135" s="38"/>
      <c r="N135" s="54"/>
      <c r="O135" s="80"/>
      <c r="P135" s="80"/>
      <c r="Q135" s="38"/>
      <c r="R135" s="54"/>
      <c r="S135" s="80"/>
      <c r="T135" s="80"/>
      <c r="U135" s="38"/>
      <c r="V135" s="75"/>
      <c r="W135" s="80"/>
      <c r="X135" s="80"/>
      <c r="Y135" s="54"/>
      <c r="Z135" s="80"/>
      <c r="AA135" s="80"/>
      <c r="AB135" s="80"/>
      <c r="AC135" s="80"/>
      <c r="AD135" s="80"/>
      <c r="AE135" s="80"/>
      <c r="AF135" s="80"/>
      <c r="AG135" s="38"/>
      <c r="AH135" s="54"/>
      <c r="AI135" s="80"/>
      <c r="AJ135" s="80"/>
      <c r="AK135" s="80"/>
      <c r="AL135" s="80"/>
      <c r="AM135" s="54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38"/>
      <c r="AY135" s="54">
        <f t="shared" ref="AY135:BH139" si="60">AY$11*$E135*$B$6</f>
        <v>6024.5466119990397</v>
      </c>
      <c r="AZ135" s="80">
        <f t="shared" si="60"/>
        <v>2772.8204659998801</v>
      </c>
      <c r="BA135" s="80">
        <f t="shared" si="60"/>
        <v>228.61338000052999</v>
      </c>
      <c r="BB135" s="80">
        <f t="shared" si="60"/>
        <v>836.94621999987601</v>
      </c>
      <c r="BC135" s="80">
        <f t="shared" si="60"/>
        <v>594.75461100002997</v>
      </c>
      <c r="BD135" s="80">
        <f t="shared" si="60"/>
        <v>1697.2339419997461</v>
      </c>
      <c r="BE135" s="80">
        <f t="shared" si="60"/>
        <v>2000.3385240008599</v>
      </c>
      <c r="BF135" s="80">
        <f t="shared" si="60"/>
        <v>1589.1780309997521</v>
      </c>
      <c r="BG135" s="80">
        <f t="shared" si="60"/>
        <v>991.39616300071805</v>
      </c>
      <c r="BH135" s="38">
        <f t="shared" si="60"/>
        <v>1688.450465999776</v>
      </c>
      <c r="BI135" s="54"/>
      <c r="BJ135" s="81"/>
    </row>
    <row r="136" spans="1:62" x14ac:dyDescent="0.35">
      <c r="A136" s="125">
        <v>220020</v>
      </c>
      <c r="B136" s="87" t="s">
        <v>93</v>
      </c>
      <c r="C136" s="85" t="s">
        <v>64</v>
      </c>
      <c r="D136" s="89">
        <v>20</v>
      </c>
      <c r="E136" s="18">
        <v>1</v>
      </c>
      <c r="F136" s="100">
        <f>SUM(G136:BH136)</f>
        <v>2000</v>
      </c>
      <c r="G136" s="54"/>
      <c r="H136" s="80"/>
      <c r="I136" s="80"/>
      <c r="J136" s="80"/>
      <c r="K136" s="80"/>
      <c r="L136" s="80"/>
      <c r="M136" s="38"/>
      <c r="N136" s="54"/>
      <c r="O136" s="80"/>
      <c r="P136" s="80"/>
      <c r="Q136" s="38"/>
      <c r="R136" s="54"/>
      <c r="S136" s="80"/>
      <c r="T136" s="80"/>
      <c r="U136" s="38"/>
      <c r="V136" s="75"/>
      <c r="W136" s="80"/>
      <c r="X136" s="80"/>
      <c r="Y136" s="54"/>
      <c r="Z136" s="80"/>
      <c r="AA136" s="80"/>
      <c r="AB136" s="80"/>
      <c r="AC136" s="80"/>
      <c r="AD136" s="80"/>
      <c r="AE136" s="80"/>
      <c r="AF136" s="80"/>
      <c r="AG136" s="38"/>
      <c r="AH136" s="54"/>
      <c r="AI136" s="80"/>
      <c r="AJ136" s="80"/>
      <c r="AK136" s="80"/>
      <c r="AL136" s="80"/>
      <c r="AM136" s="54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38"/>
      <c r="AY136" s="54">
        <f>100*$E136*$B$6</f>
        <v>200</v>
      </c>
      <c r="AZ136" s="80">
        <f t="shared" ref="AZ136:BH137" si="61">100*$E136*$B$6</f>
        <v>200</v>
      </c>
      <c r="BA136" s="80">
        <f t="shared" si="61"/>
        <v>200</v>
      </c>
      <c r="BB136" s="80">
        <f t="shared" si="61"/>
        <v>200</v>
      </c>
      <c r="BC136" s="80">
        <f t="shared" si="61"/>
        <v>200</v>
      </c>
      <c r="BD136" s="80">
        <f t="shared" si="61"/>
        <v>200</v>
      </c>
      <c r="BE136" s="80">
        <f t="shared" si="61"/>
        <v>200</v>
      </c>
      <c r="BF136" s="80">
        <f t="shared" si="61"/>
        <v>200</v>
      </c>
      <c r="BG136" s="80">
        <f t="shared" si="61"/>
        <v>200</v>
      </c>
      <c r="BH136" s="38">
        <f t="shared" si="61"/>
        <v>200</v>
      </c>
      <c r="BI136" s="54"/>
      <c r="BJ136" s="81"/>
    </row>
    <row r="137" spans="1:62" x14ac:dyDescent="0.35">
      <c r="A137" s="125">
        <v>220030</v>
      </c>
      <c r="B137" s="87" t="s">
        <v>201</v>
      </c>
      <c r="C137" s="85" t="s">
        <v>64</v>
      </c>
      <c r="D137" s="89">
        <v>20</v>
      </c>
      <c r="E137" s="18">
        <v>1</v>
      </c>
      <c r="F137" s="100">
        <f>SUM(G137:BH137)</f>
        <v>2000</v>
      </c>
      <c r="G137" s="54"/>
      <c r="H137" s="80"/>
      <c r="I137" s="80"/>
      <c r="J137" s="80"/>
      <c r="K137" s="80"/>
      <c r="L137" s="80"/>
      <c r="M137" s="38"/>
      <c r="N137" s="54"/>
      <c r="O137" s="80"/>
      <c r="P137" s="80"/>
      <c r="Q137" s="38"/>
      <c r="R137" s="54"/>
      <c r="S137" s="80"/>
      <c r="T137" s="80"/>
      <c r="U137" s="38"/>
      <c r="V137" s="75"/>
      <c r="W137" s="80"/>
      <c r="X137" s="80"/>
      <c r="Y137" s="54"/>
      <c r="Z137" s="80"/>
      <c r="AA137" s="80"/>
      <c r="AB137" s="80"/>
      <c r="AC137" s="80"/>
      <c r="AD137" s="80"/>
      <c r="AE137" s="80"/>
      <c r="AF137" s="80"/>
      <c r="AG137" s="38"/>
      <c r="AH137" s="54"/>
      <c r="AI137" s="80"/>
      <c r="AJ137" s="80"/>
      <c r="AK137" s="80"/>
      <c r="AL137" s="80"/>
      <c r="AM137" s="54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38"/>
      <c r="AY137" s="54">
        <f>100*$E137*$B$6</f>
        <v>200</v>
      </c>
      <c r="AZ137" s="80">
        <f t="shared" si="61"/>
        <v>200</v>
      </c>
      <c r="BA137" s="80">
        <f t="shared" si="61"/>
        <v>200</v>
      </c>
      <c r="BB137" s="80">
        <f t="shared" si="61"/>
        <v>200</v>
      </c>
      <c r="BC137" s="80">
        <f t="shared" si="61"/>
        <v>200</v>
      </c>
      <c r="BD137" s="80">
        <f t="shared" si="61"/>
        <v>200</v>
      </c>
      <c r="BE137" s="80">
        <f t="shared" si="61"/>
        <v>200</v>
      </c>
      <c r="BF137" s="80">
        <f t="shared" si="61"/>
        <v>200</v>
      </c>
      <c r="BG137" s="80">
        <f t="shared" si="61"/>
        <v>200</v>
      </c>
      <c r="BH137" s="38">
        <f t="shared" si="61"/>
        <v>200</v>
      </c>
      <c r="BI137" s="54"/>
      <c r="BJ137" s="81"/>
    </row>
    <row r="138" spans="1:62" x14ac:dyDescent="0.35">
      <c r="A138" s="125">
        <v>220040</v>
      </c>
      <c r="B138" s="87" t="s">
        <v>75</v>
      </c>
      <c r="C138" s="85" t="s">
        <v>64</v>
      </c>
      <c r="D138" s="89">
        <f>F138/100</f>
        <v>736.97113660000832</v>
      </c>
      <c r="E138" s="18">
        <v>4</v>
      </c>
      <c r="F138" s="100">
        <f>SUM(G138:BH138)</f>
        <v>73697.113660000832</v>
      </c>
      <c r="G138" s="54"/>
      <c r="H138" s="80"/>
      <c r="I138" s="80"/>
      <c r="J138" s="80"/>
      <c r="K138" s="80"/>
      <c r="L138" s="80"/>
      <c r="M138" s="38"/>
      <c r="N138" s="54"/>
      <c r="O138" s="80"/>
      <c r="P138" s="80"/>
      <c r="Q138" s="38"/>
      <c r="R138" s="54"/>
      <c r="S138" s="80"/>
      <c r="T138" s="80"/>
      <c r="U138" s="38"/>
      <c r="V138" s="75"/>
      <c r="W138" s="80"/>
      <c r="X138" s="80"/>
      <c r="Y138" s="54"/>
      <c r="Z138" s="80"/>
      <c r="AA138" s="80"/>
      <c r="AB138" s="80"/>
      <c r="AC138" s="80"/>
      <c r="AD138" s="80"/>
      <c r="AE138" s="80"/>
      <c r="AF138" s="80"/>
      <c r="AG138" s="38"/>
      <c r="AH138" s="54"/>
      <c r="AI138" s="80"/>
      <c r="AJ138" s="80"/>
      <c r="AK138" s="80"/>
      <c r="AL138" s="80"/>
      <c r="AM138" s="54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38"/>
      <c r="AY138" s="54">
        <f t="shared" si="60"/>
        <v>24098.186447996159</v>
      </c>
      <c r="AZ138" s="80">
        <f t="shared" si="60"/>
        <v>11091.28186399952</v>
      </c>
      <c r="BA138" s="80">
        <f t="shared" si="60"/>
        <v>914.45352000211994</v>
      </c>
      <c r="BB138" s="80">
        <f t="shared" si="60"/>
        <v>3347.784879999504</v>
      </c>
      <c r="BC138" s="80">
        <f t="shared" si="60"/>
        <v>2379.0184440001199</v>
      </c>
      <c r="BD138" s="80">
        <f t="shared" si="60"/>
        <v>6788.9357679989844</v>
      </c>
      <c r="BE138" s="80">
        <f t="shared" si="60"/>
        <v>8001.3540960034397</v>
      </c>
      <c r="BF138" s="80">
        <f t="shared" si="60"/>
        <v>6356.7121239990083</v>
      </c>
      <c r="BG138" s="80">
        <f t="shared" si="60"/>
        <v>3965.5846520028722</v>
      </c>
      <c r="BH138" s="38">
        <f t="shared" si="60"/>
        <v>6753.8018639991042</v>
      </c>
      <c r="BI138" s="54"/>
      <c r="BJ138" s="81"/>
    </row>
    <row r="139" spans="1:62" x14ac:dyDescent="0.35">
      <c r="A139" s="125">
        <v>220050</v>
      </c>
      <c r="B139" s="87" t="s">
        <v>79</v>
      </c>
      <c r="C139" s="85" t="s">
        <v>64</v>
      </c>
      <c r="D139" s="89">
        <f>F139/100</f>
        <v>184.24278415000208</v>
      </c>
      <c r="E139" s="18">
        <v>1</v>
      </c>
      <c r="F139" s="100">
        <f>SUM(G139:BH139)</f>
        <v>18424.278415000208</v>
      </c>
      <c r="G139" s="54"/>
      <c r="H139" s="80"/>
      <c r="I139" s="80"/>
      <c r="J139" s="80"/>
      <c r="K139" s="80"/>
      <c r="L139" s="80"/>
      <c r="M139" s="38"/>
      <c r="N139" s="54"/>
      <c r="O139" s="80"/>
      <c r="P139" s="80"/>
      <c r="Q139" s="38"/>
      <c r="R139" s="54"/>
      <c r="S139" s="80"/>
      <c r="T139" s="80"/>
      <c r="U139" s="38"/>
      <c r="V139" s="75"/>
      <c r="W139" s="80"/>
      <c r="X139" s="80"/>
      <c r="Y139" s="54"/>
      <c r="Z139" s="80"/>
      <c r="AA139" s="80"/>
      <c r="AB139" s="80"/>
      <c r="AC139" s="80"/>
      <c r="AD139" s="80"/>
      <c r="AE139" s="80"/>
      <c r="AF139" s="80"/>
      <c r="AG139" s="38"/>
      <c r="AH139" s="54"/>
      <c r="AI139" s="80"/>
      <c r="AJ139" s="80"/>
      <c r="AK139" s="80"/>
      <c r="AL139" s="80"/>
      <c r="AM139" s="54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38"/>
      <c r="AY139" s="54">
        <f t="shared" si="60"/>
        <v>6024.5466119990397</v>
      </c>
      <c r="AZ139" s="80">
        <f t="shared" si="60"/>
        <v>2772.8204659998801</v>
      </c>
      <c r="BA139" s="80">
        <f t="shared" si="60"/>
        <v>228.61338000052999</v>
      </c>
      <c r="BB139" s="80">
        <f t="shared" si="60"/>
        <v>836.94621999987601</v>
      </c>
      <c r="BC139" s="80">
        <f t="shared" si="60"/>
        <v>594.75461100002997</v>
      </c>
      <c r="BD139" s="80">
        <f t="shared" si="60"/>
        <v>1697.2339419997461</v>
      </c>
      <c r="BE139" s="80">
        <f t="shared" si="60"/>
        <v>2000.3385240008599</v>
      </c>
      <c r="BF139" s="80">
        <f t="shared" si="60"/>
        <v>1589.1780309997521</v>
      </c>
      <c r="BG139" s="80">
        <f t="shared" si="60"/>
        <v>991.39616300071805</v>
      </c>
      <c r="BH139" s="38">
        <f t="shared" si="60"/>
        <v>1688.450465999776</v>
      </c>
      <c r="BI139" s="54"/>
      <c r="BJ139" s="81"/>
    </row>
    <row r="140" spans="1:62" x14ac:dyDescent="0.35">
      <c r="A140" s="115" t="s">
        <v>152</v>
      </c>
      <c r="B140" s="85" t="s">
        <v>152</v>
      </c>
      <c r="C140" s="85" t="s">
        <v>152</v>
      </c>
      <c r="D140" s="85" t="s">
        <v>152</v>
      </c>
      <c r="E140" s="18"/>
      <c r="F140" s="101"/>
      <c r="G140" s="54"/>
      <c r="H140" s="80"/>
      <c r="I140" s="80"/>
      <c r="J140" s="80"/>
      <c r="K140" s="80"/>
      <c r="L140" s="80"/>
      <c r="M140" s="38"/>
      <c r="N140" s="54"/>
      <c r="O140" s="80"/>
      <c r="P140" s="80"/>
      <c r="Q140" s="38"/>
      <c r="R140" s="54"/>
      <c r="S140" s="80"/>
      <c r="T140" s="80"/>
      <c r="U140" s="38"/>
      <c r="V140" s="75"/>
      <c r="W140" s="80"/>
      <c r="X140" s="80"/>
      <c r="Y140" s="54"/>
      <c r="Z140" s="80"/>
      <c r="AA140" s="80"/>
      <c r="AB140" s="80"/>
      <c r="AC140" s="80"/>
      <c r="AD140" s="80"/>
      <c r="AE140" s="80"/>
      <c r="AF140" s="80"/>
      <c r="AG140" s="38"/>
      <c r="AH140" s="54"/>
      <c r="AI140" s="80"/>
      <c r="AJ140" s="80"/>
      <c r="AK140" s="80"/>
      <c r="AL140" s="80"/>
      <c r="AM140" s="54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38"/>
      <c r="AY140" s="54"/>
      <c r="AZ140" s="80"/>
      <c r="BA140" s="80"/>
      <c r="BB140" s="80"/>
      <c r="BC140" s="80"/>
      <c r="BD140" s="80"/>
      <c r="BE140" s="80"/>
      <c r="BF140" s="80"/>
      <c r="BG140" s="80"/>
      <c r="BH140" s="38"/>
      <c r="BI140" s="54"/>
      <c r="BJ140" s="81"/>
    </row>
    <row r="141" spans="1:62" x14ac:dyDescent="0.35">
      <c r="A141" s="121">
        <v>3</v>
      </c>
      <c r="B141" s="84" t="s">
        <v>202</v>
      </c>
      <c r="C141" s="85" t="s">
        <v>152</v>
      </c>
      <c r="D141" s="86" t="s">
        <v>152</v>
      </c>
      <c r="E141" s="18"/>
      <c r="F141" s="101"/>
      <c r="G141" s="54"/>
      <c r="H141" s="80"/>
      <c r="I141" s="80"/>
      <c r="J141" s="80"/>
      <c r="K141" s="80"/>
      <c r="L141" s="80"/>
      <c r="M141" s="38"/>
      <c r="N141" s="54"/>
      <c r="O141" s="80"/>
      <c r="P141" s="80"/>
      <c r="Q141" s="38"/>
      <c r="R141" s="54"/>
      <c r="S141" s="80"/>
      <c r="T141" s="80"/>
      <c r="U141" s="38"/>
      <c r="V141" s="75"/>
      <c r="W141" s="80"/>
      <c r="X141" s="80"/>
      <c r="Y141" s="54"/>
      <c r="Z141" s="80"/>
      <c r="AA141" s="80"/>
      <c r="AB141" s="80"/>
      <c r="AC141" s="80"/>
      <c r="AD141" s="80"/>
      <c r="AE141" s="80"/>
      <c r="AF141" s="80"/>
      <c r="AG141" s="38"/>
      <c r="AH141" s="54"/>
      <c r="AI141" s="80"/>
      <c r="AJ141" s="80"/>
      <c r="AK141" s="80"/>
      <c r="AL141" s="80"/>
      <c r="AM141" s="54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38"/>
      <c r="AY141" s="54"/>
      <c r="AZ141" s="80"/>
      <c r="BA141" s="80"/>
      <c r="BB141" s="80"/>
      <c r="BC141" s="80"/>
      <c r="BD141" s="80"/>
      <c r="BE141" s="80"/>
      <c r="BF141" s="80"/>
      <c r="BG141" s="80"/>
      <c r="BH141" s="38"/>
      <c r="BI141" s="54"/>
      <c r="BJ141" s="81"/>
    </row>
    <row r="142" spans="1:62" x14ac:dyDescent="0.35">
      <c r="A142" s="115" t="s">
        <v>152</v>
      </c>
      <c r="B142" s="85" t="s">
        <v>152</v>
      </c>
      <c r="C142" s="85" t="s">
        <v>152</v>
      </c>
      <c r="D142" s="85" t="s">
        <v>152</v>
      </c>
      <c r="E142" s="18"/>
      <c r="F142" s="101"/>
      <c r="G142" s="54"/>
      <c r="H142" s="80"/>
      <c r="I142" s="80"/>
      <c r="J142" s="80"/>
      <c r="K142" s="80"/>
      <c r="L142" s="80"/>
      <c r="M142" s="38"/>
      <c r="N142" s="54"/>
      <c r="O142" s="80"/>
      <c r="P142" s="80"/>
      <c r="Q142" s="38"/>
      <c r="R142" s="54"/>
      <c r="S142" s="80"/>
      <c r="T142" s="80"/>
      <c r="U142" s="38"/>
      <c r="V142" s="75"/>
      <c r="W142" s="80"/>
      <c r="X142" s="80"/>
      <c r="Y142" s="54"/>
      <c r="Z142" s="80"/>
      <c r="AA142" s="80"/>
      <c r="AB142" s="80"/>
      <c r="AC142" s="80"/>
      <c r="AD142" s="80"/>
      <c r="AE142" s="80"/>
      <c r="AF142" s="80"/>
      <c r="AG142" s="38"/>
      <c r="AH142" s="54"/>
      <c r="AI142" s="80"/>
      <c r="AJ142" s="80"/>
      <c r="AK142" s="80"/>
      <c r="AL142" s="80"/>
      <c r="AM142" s="54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38"/>
      <c r="AY142" s="54"/>
      <c r="AZ142" s="80"/>
      <c r="BA142" s="80"/>
      <c r="BB142" s="80"/>
      <c r="BC142" s="80"/>
      <c r="BD142" s="80"/>
      <c r="BE142" s="80"/>
      <c r="BF142" s="80"/>
      <c r="BG142" s="80"/>
      <c r="BH142" s="38"/>
      <c r="BI142" s="54"/>
      <c r="BJ142" s="81"/>
    </row>
    <row r="143" spans="1:62" x14ac:dyDescent="0.35">
      <c r="A143" s="122">
        <v>31</v>
      </c>
      <c r="B143" s="84" t="s">
        <v>203</v>
      </c>
      <c r="C143" s="85" t="s">
        <v>152</v>
      </c>
      <c r="D143" s="86" t="s">
        <v>152</v>
      </c>
      <c r="E143" s="18"/>
      <c r="F143" s="101"/>
      <c r="G143" s="54"/>
      <c r="H143" s="80"/>
      <c r="I143" s="80"/>
      <c r="J143" s="80"/>
      <c r="K143" s="80"/>
      <c r="L143" s="80"/>
      <c r="M143" s="38"/>
      <c r="N143" s="54"/>
      <c r="O143" s="80"/>
      <c r="P143" s="80"/>
      <c r="Q143" s="38"/>
      <c r="R143" s="54"/>
      <c r="S143" s="80"/>
      <c r="T143" s="80"/>
      <c r="U143" s="38"/>
      <c r="V143" s="75"/>
      <c r="W143" s="80"/>
      <c r="X143" s="80"/>
      <c r="Y143" s="54"/>
      <c r="Z143" s="80"/>
      <c r="AA143" s="80"/>
      <c r="AB143" s="80"/>
      <c r="AC143" s="80"/>
      <c r="AD143" s="80"/>
      <c r="AE143" s="80"/>
      <c r="AF143" s="80"/>
      <c r="AG143" s="38"/>
      <c r="AH143" s="54"/>
      <c r="AI143" s="80"/>
      <c r="AJ143" s="80"/>
      <c r="AK143" s="80"/>
      <c r="AL143" s="80"/>
      <c r="AM143" s="54"/>
      <c r="AN143" s="80"/>
      <c r="AO143" s="80"/>
      <c r="AP143" s="80"/>
      <c r="AQ143" s="80"/>
      <c r="AR143" s="80"/>
      <c r="AS143" s="80"/>
      <c r="AT143" s="80"/>
      <c r="AU143" s="80"/>
      <c r="AV143" s="80"/>
      <c r="AW143" s="80"/>
      <c r="AX143" s="38"/>
      <c r="AY143" s="54"/>
      <c r="AZ143" s="80"/>
      <c r="BA143" s="80"/>
      <c r="BB143" s="80"/>
      <c r="BC143" s="80"/>
      <c r="BD143" s="80"/>
      <c r="BE143" s="80"/>
      <c r="BF143" s="80"/>
      <c r="BG143" s="80"/>
      <c r="BH143" s="38"/>
      <c r="BI143" s="54"/>
      <c r="BJ143" s="81"/>
    </row>
    <row r="144" spans="1:62" x14ac:dyDescent="0.35">
      <c r="A144" s="125">
        <v>310010</v>
      </c>
      <c r="B144" s="87" t="s">
        <v>204</v>
      </c>
      <c r="C144" s="85" t="s">
        <v>64</v>
      </c>
      <c r="D144" s="89">
        <f t="shared" ref="D144:D151" si="62">F144/100</f>
        <v>16090</v>
      </c>
      <c r="E144" s="18">
        <v>25</v>
      </c>
      <c r="F144" s="100">
        <f t="shared" ref="F144:F151" si="63">SUM(G144:AX144)</f>
        <v>1609000</v>
      </c>
      <c r="G144" s="54">
        <f t="shared" ref="G144:G148" si="64">G$11*$E144*$B$6</f>
        <v>425000</v>
      </c>
      <c r="H144" s="80"/>
      <c r="I144" s="80">
        <f t="shared" ref="I144:J148" si="65">I$11*$E144*$B$6</f>
        <v>379350</v>
      </c>
      <c r="J144" s="80">
        <f t="shared" si="65"/>
        <v>379350</v>
      </c>
      <c r="K144" s="80"/>
      <c r="L144" s="80"/>
      <c r="M144" s="38"/>
      <c r="N144" s="54"/>
      <c r="O144" s="80"/>
      <c r="P144" s="80"/>
      <c r="Q144" s="38"/>
      <c r="R144" s="54">
        <f t="shared" ref="R144:R148" si="66">R$11*$E144*$B$6</f>
        <v>425300</v>
      </c>
      <c r="S144" s="80"/>
      <c r="T144" s="80"/>
      <c r="U144" s="38"/>
      <c r="V144" s="75"/>
      <c r="W144" s="80"/>
      <c r="X144" s="80"/>
      <c r="Y144" s="54"/>
      <c r="Z144" s="80"/>
      <c r="AA144" s="80"/>
      <c r="AB144" s="80"/>
      <c r="AC144" s="80"/>
      <c r="AD144" s="80"/>
      <c r="AE144" s="80"/>
      <c r="AF144" s="80"/>
      <c r="AG144" s="38"/>
      <c r="AH144" s="54"/>
      <c r="AI144" s="80"/>
      <c r="AJ144" s="80"/>
      <c r="AK144" s="80"/>
      <c r="AL144" s="80"/>
      <c r="AM144" s="54"/>
      <c r="AN144" s="80"/>
      <c r="AO144" s="80"/>
      <c r="AP144" s="80"/>
      <c r="AQ144" s="80"/>
      <c r="AR144" s="80"/>
      <c r="AS144" s="80"/>
      <c r="AT144" s="80"/>
      <c r="AU144" s="80"/>
      <c r="AV144" s="80"/>
      <c r="AW144" s="80"/>
      <c r="AX144" s="38"/>
      <c r="AY144" s="54"/>
      <c r="AZ144" s="80"/>
      <c r="BA144" s="80"/>
      <c r="BB144" s="80"/>
      <c r="BC144" s="80"/>
      <c r="BD144" s="80"/>
      <c r="BE144" s="80"/>
      <c r="BF144" s="80"/>
      <c r="BG144" s="80"/>
      <c r="BH144" s="38"/>
      <c r="BI144" s="54"/>
      <c r="BJ144" s="81"/>
    </row>
    <row r="145" spans="1:62" x14ac:dyDescent="0.35">
      <c r="A145" s="125">
        <v>310020</v>
      </c>
      <c r="B145" s="87" t="s">
        <v>205</v>
      </c>
      <c r="C145" s="85" t="s">
        <v>64</v>
      </c>
      <c r="D145" s="89">
        <f t="shared" si="62"/>
        <v>5148.8</v>
      </c>
      <c r="E145" s="18">
        <v>8</v>
      </c>
      <c r="F145" s="100">
        <f t="shared" si="63"/>
        <v>514880</v>
      </c>
      <c r="G145" s="54">
        <f t="shared" si="64"/>
        <v>136000</v>
      </c>
      <c r="H145" s="80"/>
      <c r="I145" s="80">
        <f t="shared" si="65"/>
        <v>121392</v>
      </c>
      <c r="J145" s="80">
        <f t="shared" si="65"/>
        <v>121392</v>
      </c>
      <c r="K145" s="80"/>
      <c r="L145" s="80"/>
      <c r="M145" s="38"/>
      <c r="N145" s="54"/>
      <c r="O145" s="80"/>
      <c r="P145" s="80"/>
      <c r="Q145" s="38"/>
      <c r="R145" s="54">
        <f t="shared" si="66"/>
        <v>136096</v>
      </c>
      <c r="S145" s="80"/>
      <c r="T145" s="80"/>
      <c r="U145" s="38"/>
      <c r="V145" s="75"/>
      <c r="W145" s="80"/>
      <c r="X145" s="80"/>
      <c r="Y145" s="54"/>
      <c r="Z145" s="80"/>
      <c r="AA145" s="80"/>
      <c r="AB145" s="80"/>
      <c r="AC145" s="80"/>
      <c r="AD145" s="80"/>
      <c r="AE145" s="80"/>
      <c r="AF145" s="80"/>
      <c r="AG145" s="38"/>
      <c r="AH145" s="54"/>
      <c r="AI145" s="80"/>
      <c r="AJ145" s="80"/>
      <c r="AK145" s="80"/>
      <c r="AL145" s="80"/>
      <c r="AM145" s="54"/>
      <c r="AN145" s="80"/>
      <c r="AO145" s="80"/>
      <c r="AP145" s="80"/>
      <c r="AQ145" s="80"/>
      <c r="AR145" s="80"/>
      <c r="AS145" s="80"/>
      <c r="AT145" s="80"/>
      <c r="AU145" s="80"/>
      <c r="AV145" s="80"/>
      <c r="AW145" s="80"/>
      <c r="AX145" s="38"/>
      <c r="AY145" s="54"/>
      <c r="AZ145" s="80"/>
      <c r="BA145" s="80"/>
      <c r="BB145" s="80"/>
      <c r="BC145" s="80"/>
      <c r="BD145" s="80"/>
      <c r="BE145" s="80"/>
      <c r="BF145" s="80"/>
      <c r="BG145" s="80"/>
      <c r="BH145" s="38"/>
      <c r="BI145" s="54"/>
      <c r="BJ145" s="81"/>
    </row>
    <row r="146" spans="1:62" x14ac:dyDescent="0.35">
      <c r="A146" s="125">
        <v>310030</v>
      </c>
      <c r="B146" s="87" t="s">
        <v>282</v>
      </c>
      <c r="C146" s="85" t="s">
        <v>64</v>
      </c>
      <c r="D146" s="89">
        <f t="shared" si="62"/>
        <v>7723.2</v>
      </c>
      <c r="E146" s="18">
        <v>12</v>
      </c>
      <c r="F146" s="100">
        <f t="shared" si="63"/>
        <v>772320</v>
      </c>
      <c r="G146" s="54">
        <f t="shared" si="64"/>
        <v>204000</v>
      </c>
      <c r="H146" s="80"/>
      <c r="I146" s="80">
        <f t="shared" si="65"/>
        <v>182088</v>
      </c>
      <c r="J146" s="80">
        <f t="shared" si="65"/>
        <v>182088</v>
      </c>
      <c r="K146" s="80"/>
      <c r="L146" s="80"/>
      <c r="M146" s="38"/>
      <c r="N146" s="54"/>
      <c r="O146" s="80"/>
      <c r="P146" s="80"/>
      <c r="Q146" s="38"/>
      <c r="R146" s="54">
        <f t="shared" si="66"/>
        <v>204144</v>
      </c>
      <c r="S146" s="80"/>
      <c r="T146" s="80"/>
      <c r="U146" s="38"/>
      <c r="V146" s="75"/>
      <c r="W146" s="80"/>
      <c r="X146" s="80"/>
      <c r="Y146" s="54"/>
      <c r="Z146" s="80"/>
      <c r="AA146" s="80"/>
      <c r="AB146" s="80"/>
      <c r="AC146" s="80"/>
      <c r="AD146" s="80"/>
      <c r="AE146" s="80"/>
      <c r="AF146" s="80"/>
      <c r="AG146" s="38"/>
      <c r="AH146" s="54"/>
      <c r="AI146" s="80"/>
      <c r="AJ146" s="80"/>
      <c r="AK146" s="80"/>
      <c r="AL146" s="80"/>
      <c r="AM146" s="54"/>
      <c r="AN146" s="80"/>
      <c r="AO146" s="80"/>
      <c r="AP146" s="80"/>
      <c r="AQ146" s="80"/>
      <c r="AR146" s="80"/>
      <c r="AS146" s="80"/>
      <c r="AT146" s="80"/>
      <c r="AU146" s="80"/>
      <c r="AV146" s="80"/>
      <c r="AW146" s="80"/>
      <c r="AX146" s="38"/>
      <c r="AY146" s="54"/>
      <c r="AZ146" s="80"/>
      <c r="BA146" s="80"/>
      <c r="BB146" s="80"/>
      <c r="BC146" s="80"/>
      <c r="BD146" s="80"/>
      <c r="BE146" s="80"/>
      <c r="BF146" s="80"/>
      <c r="BG146" s="80"/>
      <c r="BH146" s="38"/>
      <c r="BI146" s="54"/>
      <c r="BJ146" s="81"/>
    </row>
    <row r="147" spans="1:62" x14ac:dyDescent="0.35">
      <c r="A147" s="125">
        <v>310040</v>
      </c>
      <c r="B147" s="87" t="s">
        <v>206</v>
      </c>
      <c r="C147" s="85" t="s">
        <v>64</v>
      </c>
      <c r="D147" s="89">
        <f t="shared" si="62"/>
        <v>7723.2</v>
      </c>
      <c r="E147" s="18">
        <v>12</v>
      </c>
      <c r="F147" s="100">
        <f t="shared" si="63"/>
        <v>772320</v>
      </c>
      <c r="G147" s="54">
        <f t="shared" si="64"/>
        <v>204000</v>
      </c>
      <c r="H147" s="80"/>
      <c r="I147" s="80">
        <f t="shared" si="65"/>
        <v>182088</v>
      </c>
      <c r="J147" s="80">
        <f t="shared" si="65"/>
        <v>182088</v>
      </c>
      <c r="K147" s="80"/>
      <c r="L147" s="80"/>
      <c r="M147" s="38"/>
      <c r="N147" s="54"/>
      <c r="O147" s="80"/>
      <c r="P147" s="80"/>
      <c r="Q147" s="38"/>
      <c r="R147" s="54">
        <f t="shared" si="66"/>
        <v>204144</v>
      </c>
      <c r="S147" s="80"/>
      <c r="T147" s="80"/>
      <c r="U147" s="38"/>
      <c r="V147" s="75"/>
      <c r="W147" s="80"/>
      <c r="X147" s="80"/>
      <c r="Y147" s="54"/>
      <c r="Z147" s="80"/>
      <c r="AA147" s="80"/>
      <c r="AB147" s="80"/>
      <c r="AC147" s="80"/>
      <c r="AD147" s="80"/>
      <c r="AE147" s="80"/>
      <c r="AF147" s="80"/>
      <c r="AG147" s="38"/>
      <c r="AH147" s="54"/>
      <c r="AI147" s="80"/>
      <c r="AJ147" s="80"/>
      <c r="AK147" s="80"/>
      <c r="AL147" s="80"/>
      <c r="AM147" s="54"/>
      <c r="AN147" s="80"/>
      <c r="AO147" s="80"/>
      <c r="AP147" s="80"/>
      <c r="AQ147" s="80"/>
      <c r="AR147" s="80"/>
      <c r="AS147" s="80"/>
      <c r="AT147" s="80"/>
      <c r="AU147" s="80"/>
      <c r="AV147" s="80"/>
      <c r="AW147" s="80"/>
      <c r="AX147" s="38"/>
      <c r="AY147" s="54"/>
      <c r="AZ147" s="80"/>
      <c r="BA147" s="80"/>
      <c r="BB147" s="80"/>
      <c r="BC147" s="80"/>
      <c r="BD147" s="80"/>
      <c r="BE147" s="80"/>
      <c r="BF147" s="80"/>
      <c r="BG147" s="80"/>
      <c r="BH147" s="38"/>
      <c r="BI147" s="54"/>
      <c r="BJ147" s="81"/>
    </row>
    <row r="148" spans="1:62" x14ac:dyDescent="0.35">
      <c r="A148" s="125">
        <v>310050</v>
      </c>
      <c r="B148" s="87" t="s">
        <v>283</v>
      </c>
      <c r="C148" s="85" t="s">
        <v>64</v>
      </c>
      <c r="D148" s="89">
        <f t="shared" si="62"/>
        <v>2574.4</v>
      </c>
      <c r="E148" s="18">
        <v>4</v>
      </c>
      <c r="F148" s="100">
        <f t="shared" si="63"/>
        <v>257440</v>
      </c>
      <c r="G148" s="54">
        <f t="shared" si="64"/>
        <v>68000</v>
      </c>
      <c r="H148" s="80"/>
      <c r="I148" s="80">
        <f t="shared" si="65"/>
        <v>60696</v>
      </c>
      <c r="J148" s="80">
        <f t="shared" si="65"/>
        <v>60696</v>
      </c>
      <c r="K148" s="80"/>
      <c r="L148" s="80"/>
      <c r="M148" s="38"/>
      <c r="N148" s="54"/>
      <c r="O148" s="80"/>
      <c r="P148" s="80"/>
      <c r="Q148" s="38"/>
      <c r="R148" s="54">
        <f t="shared" si="66"/>
        <v>68048</v>
      </c>
      <c r="S148" s="80"/>
      <c r="T148" s="80"/>
      <c r="U148" s="38"/>
      <c r="V148" s="75"/>
      <c r="W148" s="80"/>
      <c r="X148" s="80"/>
      <c r="Y148" s="54"/>
      <c r="Z148" s="80"/>
      <c r="AA148" s="80"/>
      <c r="AB148" s="80"/>
      <c r="AC148" s="80"/>
      <c r="AD148" s="80"/>
      <c r="AE148" s="80"/>
      <c r="AF148" s="80"/>
      <c r="AG148" s="38"/>
      <c r="AH148" s="54"/>
      <c r="AI148" s="80"/>
      <c r="AJ148" s="80"/>
      <c r="AK148" s="80"/>
      <c r="AL148" s="80"/>
      <c r="AM148" s="54"/>
      <c r="AN148" s="80"/>
      <c r="AO148" s="80"/>
      <c r="AP148" s="80"/>
      <c r="AQ148" s="80"/>
      <c r="AR148" s="80"/>
      <c r="AS148" s="80"/>
      <c r="AT148" s="80"/>
      <c r="AU148" s="80"/>
      <c r="AV148" s="80"/>
      <c r="AW148" s="80"/>
      <c r="AX148" s="38"/>
      <c r="AY148" s="54"/>
      <c r="AZ148" s="80"/>
      <c r="BA148" s="80"/>
      <c r="BB148" s="80"/>
      <c r="BC148" s="80"/>
      <c r="BD148" s="80"/>
      <c r="BE148" s="80"/>
      <c r="BF148" s="80"/>
      <c r="BG148" s="80"/>
      <c r="BH148" s="38"/>
      <c r="BI148" s="54"/>
      <c r="BJ148" s="81"/>
    </row>
    <row r="149" spans="1:62" x14ac:dyDescent="0.35">
      <c r="A149" s="125">
        <v>310060</v>
      </c>
      <c r="B149" s="87" t="s">
        <v>207</v>
      </c>
      <c r="C149" s="85" t="s">
        <v>64</v>
      </c>
      <c r="D149" s="89">
        <f t="shared" si="62"/>
        <v>144</v>
      </c>
      <c r="E149" s="18">
        <v>45</v>
      </c>
      <c r="F149" s="100">
        <f t="shared" si="63"/>
        <v>14400</v>
      </c>
      <c r="G149" s="54">
        <f>40*$E149*$B$6</f>
        <v>3600</v>
      </c>
      <c r="H149" s="80"/>
      <c r="I149" s="80">
        <f>40*$E149*$B$6</f>
        <v>3600</v>
      </c>
      <c r="J149" s="80">
        <f>40*$E149*$B$6</f>
        <v>3600</v>
      </c>
      <c r="K149" s="80"/>
      <c r="L149" s="80"/>
      <c r="M149" s="38"/>
      <c r="N149" s="54"/>
      <c r="O149" s="80"/>
      <c r="P149" s="80"/>
      <c r="Q149" s="38"/>
      <c r="R149" s="54">
        <f>40*$E149*$B$6</f>
        <v>3600</v>
      </c>
      <c r="S149" s="80"/>
      <c r="T149" s="80"/>
      <c r="U149" s="38"/>
      <c r="V149" s="75"/>
      <c r="W149" s="80"/>
      <c r="X149" s="80"/>
      <c r="Y149" s="54"/>
      <c r="Z149" s="80"/>
      <c r="AA149" s="80"/>
      <c r="AB149" s="80"/>
      <c r="AC149" s="80"/>
      <c r="AD149" s="80"/>
      <c r="AE149" s="80"/>
      <c r="AF149" s="80"/>
      <c r="AG149" s="38"/>
      <c r="AH149" s="54"/>
      <c r="AI149" s="80"/>
      <c r="AJ149" s="80"/>
      <c r="AK149" s="80"/>
      <c r="AL149" s="80"/>
      <c r="AM149" s="54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38"/>
      <c r="AY149" s="54"/>
      <c r="AZ149" s="80"/>
      <c r="BA149" s="80"/>
      <c r="BB149" s="80"/>
      <c r="BC149" s="80"/>
      <c r="BD149" s="80"/>
      <c r="BE149" s="80"/>
      <c r="BF149" s="80"/>
      <c r="BG149" s="80"/>
      <c r="BH149" s="38"/>
      <c r="BI149" s="54"/>
      <c r="BJ149" s="81"/>
    </row>
    <row r="150" spans="1:62" x14ac:dyDescent="0.35">
      <c r="A150" s="125">
        <v>310070</v>
      </c>
      <c r="B150" s="87" t="s">
        <v>208</v>
      </c>
      <c r="C150" s="85" t="s">
        <v>64</v>
      </c>
      <c r="D150" s="89">
        <f t="shared" si="62"/>
        <v>173.52</v>
      </c>
      <c r="E150" s="15">
        <v>6</v>
      </c>
      <c r="F150" s="100">
        <f t="shared" si="63"/>
        <v>17352</v>
      </c>
      <c r="G150" s="54">
        <f>G$12*$E150*$B$6</f>
        <v>4452</v>
      </c>
      <c r="H150" s="80"/>
      <c r="I150" s="80">
        <f>I$12*$E150*$B$6</f>
        <v>4200</v>
      </c>
      <c r="J150" s="80">
        <f>J$12*$E150*$B$6</f>
        <v>4200</v>
      </c>
      <c r="K150" s="80"/>
      <c r="L150" s="80"/>
      <c r="M150" s="38"/>
      <c r="N150" s="54"/>
      <c r="O150" s="80"/>
      <c r="P150" s="80"/>
      <c r="Q150" s="38"/>
      <c r="R150" s="54">
        <f>R$12*$E150*$B$6</f>
        <v>4500</v>
      </c>
      <c r="S150" s="80"/>
      <c r="T150" s="80"/>
      <c r="U150" s="38"/>
      <c r="V150" s="75"/>
      <c r="W150" s="80"/>
      <c r="X150" s="80"/>
      <c r="Y150" s="54"/>
      <c r="Z150" s="80"/>
      <c r="AA150" s="80"/>
      <c r="AB150" s="80"/>
      <c r="AC150" s="80"/>
      <c r="AD150" s="80"/>
      <c r="AE150" s="80"/>
      <c r="AF150" s="80"/>
      <c r="AG150" s="38"/>
      <c r="AH150" s="54"/>
      <c r="AI150" s="80"/>
      <c r="AJ150" s="80"/>
      <c r="AK150" s="80"/>
      <c r="AL150" s="80"/>
      <c r="AM150" s="54"/>
      <c r="AN150" s="80"/>
      <c r="AO150" s="80"/>
      <c r="AP150" s="80"/>
      <c r="AQ150" s="80"/>
      <c r="AR150" s="80"/>
      <c r="AS150" s="80"/>
      <c r="AT150" s="80"/>
      <c r="AU150" s="80"/>
      <c r="AV150" s="80"/>
      <c r="AW150" s="80"/>
      <c r="AX150" s="38"/>
      <c r="AY150" s="54"/>
      <c r="AZ150" s="80"/>
      <c r="BA150" s="80"/>
      <c r="BB150" s="80"/>
      <c r="BC150" s="80"/>
      <c r="BD150" s="80"/>
      <c r="BE150" s="80"/>
      <c r="BF150" s="80"/>
      <c r="BG150" s="80"/>
      <c r="BH150" s="38"/>
      <c r="BI150" s="54"/>
      <c r="BJ150" s="81"/>
    </row>
    <row r="151" spans="1:62" x14ac:dyDescent="0.35">
      <c r="A151" s="125">
        <v>310080</v>
      </c>
      <c r="B151" s="85" t="s">
        <v>284</v>
      </c>
      <c r="C151" s="85" t="s">
        <v>64</v>
      </c>
      <c r="D151" s="89">
        <f t="shared" si="62"/>
        <v>643.6</v>
      </c>
      <c r="E151" s="15">
        <v>1</v>
      </c>
      <c r="F151" s="100">
        <f t="shared" si="63"/>
        <v>64360</v>
      </c>
      <c r="G151" s="54">
        <f t="shared" ref="G151" si="67">G$11*$E151*$B$6</f>
        <v>17000</v>
      </c>
      <c r="H151" s="80"/>
      <c r="I151" s="80">
        <f t="shared" ref="I151:J151" si="68">I$11*$E151*$B$6</f>
        <v>15174</v>
      </c>
      <c r="J151" s="80">
        <f t="shared" si="68"/>
        <v>15174</v>
      </c>
      <c r="K151" s="80"/>
      <c r="L151" s="80"/>
      <c r="M151" s="38"/>
      <c r="N151" s="54"/>
      <c r="O151" s="80"/>
      <c r="P151" s="80"/>
      <c r="Q151" s="38"/>
      <c r="R151" s="54">
        <f t="shared" ref="R151" si="69">R$11*$E151*$B$6</f>
        <v>17012</v>
      </c>
      <c r="S151" s="80"/>
      <c r="T151" s="80"/>
      <c r="U151" s="38"/>
      <c r="V151" s="75"/>
      <c r="W151" s="80"/>
      <c r="X151" s="80"/>
      <c r="Y151" s="54"/>
      <c r="Z151" s="80"/>
      <c r="AA151" s="80"/>
      <c r="AB151" s="80"/>
      <c r="AC151" s="80"/>
      <c r="AD151" s="80"/>
      <c r="AE151" s="80"/>
      <c r="AF151" s="80"/>
      <c r="AG151" s="38"/>
      <c r="AH151" s="54"/>
      <c r="AI151" s="80"/>
      <c r="AJ151" s="80"/>
      <c r="AK151" s="80"/>
      <c r="AL151" s="80"/>
      <c r="AM151" s="54"/>
      <c r="AN151" s="80"/>
      <c r="AO151" s="80"/>
      <c r="AP151" s="80"/>
      <c r="AQ151" s="80"/>
      <c r="AR151" s="80"/>
      <c r="AS151" s="80"/>
      <c r="AT151" s="80"/>
      <c r="AU151" s="80"/>
      <c r="AV151" s="80"/>
      <c r="AW151" s="80"/>
      <c r="AX151" s="38"/>
      <c r="AY151" s="54"/>
      <c r="AZ151" s="80"/>
      <c r="BA151" s="80"/>
      <c r="BB151" s="80"/>
      <c r="BC151" s="80"/>
      <c r="BD151" s="80"/>
      <c r="BE151" s="80"/>
      <c r="BF151" s="80"/>
      <c r="BG151" s="80"/>
      <c r="BH151" s="38"/>
      <c r="BI151" s="54"/>
      <c r="BJ151" s="81"/>
    </row>
    <row r="152" spans="1:62" x14ac:dyDescent="0.35">
      <c r="A152" s="115" t="s">
        <v>152</v>
      </c>
      <c r="B152" s="85" t="s">
        <v>152</v>
      </c>
      <c r="C152" s="85" t="s">
        <v>152</v>
      </c>
      <c r="D152" s="85" t="s">
        <v>152</v>
      </c>
      <c r="E152" s="15"/>
      <c r="F152" s="100"/>
      <c r="G152" s="54"/>
      <c r="H152" s="80"/>
      <c r="I152" s="80"/>
      <c r="J152" s="80"/>
      <c r="K152" s="80"/>
      <c r="L152" s="80"/>
      <c r="M152" s="38"/>
      <c r="N152" s="54"/>
      <c r="O152" s="80"/>
      <c r="P152" s="80"/>
      <c r="Q152" s="38"/>
      <c r="R152" s="54"/>
      <c r="S152" s="80"/>
      <c r="T152" s="80"/>
      <c r="U152" s="38"/>
      <c r="V152" s="75"/>
      <c r="W152" s="80"/>
      <c r="X152" s="80"/>
      <c r="Y152" s="54"/>
      <c r="Z152" s="80"/>
      <c r="AA152" s="80"/>
      <c r="AB152" s="80"/>
      <c r="AC152" s="80"/>
      <c r="AD152" s="80"/>
      <c r="AE152" s="80"/>
      <c r="AF152" s="80"/>
      <c r="AG152" s="38"/>
      <c r="AH152" s="54"/>
      <c r="AI152" s="80"/>
      <c r="AJ152" s="80"/>
      <c r="AK152" s="80"/>
      <c r="AL152" s="80"/>
      <c r="AM152" s="54"/>
      <c r="AN152" s="80"/>
      <c r="AO152" s="80"/>
      <c r="AP152" s="80"/>
      <c r="AQ152" s="80"/>
      <c r="AR152" s="80"/>
      <c r="AS152" s="80"/>
      <c r="AT152" s="80"/>
      <c r="AU152" s="80"/>
      <c r="AV152" s="80"/>
      <c r="AW152" s="80"/>
      <c r="AX152" s="38"/>
      <c r="AY152" s="54"/>
      <c r="AZ152" s="80"/>
      <c r="BA152" s="80"/>
      <c r="BB152" s="80"/>
      <c r="BC152" s="80"/>
      <c r="BD152" s="80"/>
      <c r="BE152" s="80"/>
      <c r="BF152" s="80"/>
      <c r="BG152" s="80"/>
      <c r="BH152" s="38"/>
      <c r="BI152" s="54"/>
      <c r="BJ152" s="81"/>
    </row>
    <row r="153" spans="1:62" x14ac:dyDescent="0.35">
      <c r="A153" s="122">
        <v>32</v>
      </c>
      <c r="B153" s="84" t="s">
        <v>209</v>
      </c>
      <c r="C153" s="85" t="s">
        <v>152</v>
      </c>
      <c r="D153" s="86" t="s">
        <v>152</v>
      </c>
      <c r="E153" s="15"/>
      <c r="F153" s="100"/>
      <c r="G153" s="54"/>
      <c r="H153" s="80"/>
      <c r="I153" s="80"/>
      <c r="J153" s="80"/>
      <c r="K153" s="80"/>
      <c r="L153" s="80"/>
      <c r="M153" s="38"/>
      <c r="N153" s="54"/>
      <c r="O153" s="80"/>
      <c r="P153" s="80"/>
      <c r="Q153" s="38"/>
      <c r="R153" s="54"/>
      <c r="S153" s="80"/>
      <c r="T153" s="80"/>
      <c r="U153" s="38"/>
      <c r="V153" s="75"/>
      <c r="W153" s="80"/>
      <c r="X153" s="80"/>
      <c r="Y153" s="54"/>
      <c r="Z153" s="80"/>
      <c r="AA153" s="80"/>
      <c r="AB153" s="80"/>
      <c r="AC153" s="80"/>
      <c r="AD153" s="80"/>
      <c r="AE153" s="80"/>
      <c r="AF153" s="80"/>
      <c r="AG153" s="38"/>
      <c r="AH153" s="54"/>
      <c r="AI153" s="80"/>
      <c r="AJ153" s="80"/>
      <c r="AK153" s="80"/>
      <c r="AL153" s="80"/>
      <c r="AM153" s="54"/>
      <c r="AN153" s="80"/>
      <c r="AO153" s="80"/>
      <c r="AP153" s="80"/>
      <c r="AQ153" s="80"/>
      <c r="AR153" s="80"/>
      <c r="AS153" s="80"/>
      <c r="AT153" s="80"/>
      <c r="AU153" s="80"/>
      <c r="AV153" s="80"/>
      <c r="AW153" s="80"/>
      <c r="AX153" s="38"/>
      <c r="AY153" s="54"/>
      <c r="AZ153" s="80"/>
      <c r="BA153" s="80"/>
      <c r="BB153" s="80"/>
      <c r="BC153" s="80"/>
      <c r="BD153" s="80"/>
      <c r="BE153" s="80"/>
      <c r="BF153" s="80"/>
      <c r="BG153" s="80"/>
      <c r="BH153" s="38"/>
      <c r="BI153" s="54"/>
      <c r="BJ153" s="81"/>
    </row>
    <row r="154" spans="1:62" x14ac:dyDescent="0.35">
      <c r="A154" s="114">
        <v>320010</v>
      </c>
      <c r="B154" s="87" t="s">
        <v>204</v>
      </c>
      <c r="C154" s="85" t="s">
        <v>64</v>
      </c>
      <c r="D154" s="89">
        <f t="shared" ref="D154:D159" si="70">F154/100</f>
        <v>5049</v>
      </c>
      <c r="E154" s="15">
        <v>25</v>
      </c>
      <c r="F154" s="100">
        <f t="shared" ref="F154:F159" si="71">SUM(G154:AX154)</f>
        <v>504900</v>
      </c>
      <c r="G154" s="54"/>
      <c r="H154" s="80"/>
      <c r="I154" s="80"/>
      <c r="J154" s="80"/>
      <c r="K154" s="80"/>
      <c r="L154" s="80"/>
      <c r="M154" s="38"/>
      <c r="N154" s="54"/>
      <c r="O154" s="80"/>
      <c r="P154" s="80">
        <f t="shared" ref="P154:Q157" si="72">P$11*$E154*$B$6</f>
        <v>285900</v>
      </c>
      <c r="Q154" s="38">
        <f t="shared" si="72"/>
        <v>219000</v>
      </c>
      <c r="R154" s="54"/>
      <c r="S154" s="80"/>
      <c r="T154" s="80"/>
      <c r="U154" s="38"/>
      <c r="V154" s="75"/>
      <c r="W154" s="80"/>
      <c r="X154" s="80"/>
      <c r="Y154" s="54"/>
      <c r="Z154" s="80"/>
      <c r="AA154" s="80"/>
      <c r="AB154" s="80"/>
      <c r="AC154" s="80"/>
      <c r="AD154" s="80"/>
      <c r="AE154" s="80"/>
      <c r="AF154" s="80"/>
      <c r="AG154" s="38"/>
      <c r="AH154" s="54"/>
      <c r="AI154" s="80"/>
      <c r="AJ154" s="80"/>
      <c r="AK154" s="80"/>
      <c r="AL154" s="80"/>
      <c r="AM154" s="54"/>
      <c r="AN154" s="80"/>
      <c r="AO154" s="80"/>
      <c r="AP154" s="80"/>
      <c r="AQ154" s="80"/>
      <c r="AR154" s="80"/>
      <c r="AS154" s="80"/>
      <c r="AT154" s="80"/>
      <c r="AU154" s="80"/>
      <c r="AV154" s="80"/>
      <c r="AW154" s="80"/>
      <c r="AX154" s="38"/>
      <c r="AY154" s="54"/>
      <c r="AZ154" s="80"/>
      <c r="BA154" s="80"/>
      <c r="BB154" s="80"/>
      <c r="BC154" s="80"/>
      <c r="BD154" s="80"/>
      <c r="BE154" s="80"/>
      <c r="BF154" s="80"/>
      <c r="BG154" s="80"/>
      <c r="BH154" s="38"/>
      <c r="BI154" s="54"/>
      <c r="BJ154" s="81"/>
    </row>
    <row r="155" spans="1:62" x14ac:dyDescent="0.35">
      <c r="A155" s="114">
        <v>320020</v>
      </c>
      <c r="B155" s="87" t="s">
        <v>205</v>
      </c>
      <c r="C155" s="85" t="s">
        <v>64</v>
      </c>
      <c r="D155" s="89">
        <f t="shared" si="70"/>
        <v>1615.68</v>
      </c>
      <c r="E155" s="15">
        <v>8</v>
      </c>
      <c r="F155" s="100">
        <f t="shared" si="71"/>
        <v>161568</v>
      </c>
      <c r="G155" s="54"/>
      <c r="H155" s="80"/>
      <c r="I155" s="80"/>
      <c r="J155" s="80"/>
      <c r="K155" s="80"/>
      <c r="L155" s="80"/>
      <c r="M155" s="38"/>
      <c r="N155" s="54"/>
      <c r="O155" s="80"/>
      <c r="P155" s="80">
        <f t="shared" si="72"/>
        <v>91488</v>
      </c>
      <c r="Q155" s="38">
        <f t="shared" si="72"/>
        <v>70080</v>
      </c>
      <c r="R155" s="54"/>
      <c r="S155" s="80"/>
      <c r="T155" s="80"/>
      <c r="U155" s="38"/>
      <c r="V155" s="75"/>
      <c r="W155" s="80"/>
      <c r="X155" s="80"/>
      <c r="Y155" s="54"/>
      <c r="Z155" s="80"/>
      <c r="AA155" s="80"/>
      <c r="AB155" s="80"/>
      <c r="AC155" s="80"/>
      <c r="AD155" s="80"/>
      <c r="AE155" s="80"/>
      <c r="AF155" s="80"/>
      <c r="AG155" s="38"/>
      <c r="AH155" s="54"/>
      <c r="AI155" s="80"/>
      <c r="AJ155" s="80"/>
      <c r="AK155" s="80"/>
      <c r="AL155" s="80"/>
      <c r="AM155" s="54"/>
      <c r="AN155" s="80"/>
      <c r="AO155" s="80"/>
      <c r="AP155" s="80"/>
      <c r="AQ155" s="80"/>
      <c r="AR155" s="80"/>
      <c r="AS155" s="80"/>
      <c r="AT155" s="80"/>
      <c r="AU155" s="80"/>
      <c r="AV155" s="80"/>
      <c r="AW155" s="80"/>
      <c r="AX155" s="38"/>
      <c r="AY155" s="54"/>
      <c r="AZ155" s="80"/>
      <c r="BA155" s="80"/>
      <c r="BB155" s="80"/>
      <c r="BC155" s="80"/>
      <c r="BD155" s="80"/>
      <c r="BE155" s="80"/>
      <c r="BF155" s="80"/>
      <c r="BG155" s="80"/>
      <c r="BH155" s="38"/>
      <c r="BI155" s="54"/>
      <c r="BJ155" s="81"/>
    </row>
    <row r="156" spans="1:62" x14ac:dyDescent="0.35">
      <c r="A156" s="114">
        <v>320030</v>
      </c>
      <c r="B156" s="87" t="s">
        <v>283</v>
      </c>
      <c r="C156" s="85" t="s">
        <v>64</v>
      </c>
      <c r="D156" s="89">
        <f t="shared" si="70"/>
        <v>807.84</v>
      </c>
      <c r="E156" s="15">
        <v>4</v>
      </c>
      <c r="F156" s="100">
        <f t="shared" si="71"/>
        <v>80784</v>
      </c>
      <c r="G156" s="54"/>
      <c r="H156" s="80"/>
      <c r="I156" s="80"/>
      <c r="J156" s="80"/>
      <c r="K156" s="80"/>
      <c r="L156" s="80"/>
      <c r="M156" s="38"/>
      <c r="N156" s="54"/>
      <c r="O156" s="80"/>
      <c r="P156" s="80">
        <f t="shared" si="72"/>
        <v>45744</v>
      </c>
      <c r="Q156" s="38">
        <f t="shared" si="72"/>
        <v>35040</v>
      </c>
      <c r="R156" s="54"/>
      <c r="S156" s="80"/>
      <c r="T156" s="80"/>
      <c r="U156" s="38"/>
      <c r="V156" s="75"/>
      <c r="W156" s="80"/>
      <c r="X156" s="80"/>
      <c r="Y156" s="54"/>
      <c r="Z156" s="80"/>
      <c r="AA156" s="80"/>
      <c r="AB156" s="80"/>
      <c r="AC156" s="80"/>
      <c r="AD156" s="80"/>
      <c r="AE156" s="80"/>
      <c r="AF156" s="80"/>
      <c r="AG156" s="38"/>
      <c r="AH156" s="54"/>
      <c r="AI156" s="80"/>
      <c r="AJ156" s="80"/>
      <c r="AK156" s="80"/>
      <c r="AL156" s="80"/>
      <c r="AM156" s="54"/>
      <c r="AN156" s="80"/>
      <c r="AO156" s="80"/>
      <c r="AP156" s="80"/>
      <c r="AQ156" s="80"/>
      <c r="AR156" s="80"/>
      <c r="AS156" s="80"/>
      <c r="AT156" s="80"/>
      <c r="AU156" s="80"/>
      <c r="AV156" s="80"/>
      <c r="AW156" s="80"/>
      <c r="AX156" s="38"/>
      <c r="AY156" s="54"/>
      <c r="AZ156" s="80"/>
      <c r="BA156" s="80"/>
      <c r="BB156" s="80"/>
      <c r="BC156" s="80"/>
      <c r="BD156" s="80"/>
      <c r="BE156" s="80"/>
      <c r="BF156" s="80"/>
      <c r="BG156" s="80"/>
      <c r="BH156" s="38"/>
      <c r="BI156" s="54"/>
      <c r="BJ156" s="81"/>
    </row>
    <row r="157" spans="1:62" x14ac:dyDescent="0.35">
      <c r="A157" s="114">
        <v>320040</v>
      </c>
      <c r="B157" s="87" t="s">
        <v>206</v>
      </c>
      <c r="C157" s="85" t="s">
        <v>64</v>
      </c>
      <c r="D157" s="89">
        <f t="shared" si="70"/>
        <v>9088.2000000000007</v>
      </c>
      <c r="E157" s="15">
        <v>45</v>
      </c>
      <c r="F157" s="100">
        <f t="shared" si="71"/>
        <v>908820</v>
      </c>
      <c r="G157" s="54"/>
      <c r="H157" s="80"/>
      <c r="I157" s="80"/>
      <c r="J157" s="80"/>
      <c r="K157" s="80"/>
      <c r="L157" s="80"/>
      <c r="M157" s="38"/>
      <c r="N157" s="54"/>
      <c r="O157" s="80"/>
      <c r="P157" s="80">
        <f t="shared" si="72"/>
        <v>514620</v>
      </c>
      <c r="Q157" s="38">
        <f t="shared" si="72"/>
        <v>394200</v>
      </c>
      <c r="R157" s="54"/>
      <c r="S157" s="80"/>
      <c r="T157" s="80"/>
      <c r="U157" s="38"/>
      <c r="V157" s="75"/>
      <c r="W157" s="80"/>
      <c r="X157" s="80"/>
      <c r="Y157" s="54"/>
      <c r="Z157" s="80"/>
      <c r="AA157" s="80"/>
      <c r="AB157" s="80"/>
      <c r="AC157" s="80"/>
      <c r="AD157" s="80"/>
      <c r="AE157" s="80"/>
      <c r="AF157" s="80"/>
      <c r="AG157" s="38"/>
      <c r="AH157" s="54"/>
      <c r="AI157" s="80"/>
      <c r="AJ157" s="80"/>
      <c r="AK157" s="80"/>
      <c r="AL157" s="80"/>
      <c r="AM157" s="54"/>
      <c r="AN157" s="80"/>
      <c r="AO157" s="80"/>
      <c r="AP157" s="80"/>
      <c r="AQ157" s="80"/>
      <c r="AR157" s="80"/>
      <c r="AS157" s="80"/>
      <c r="AT157" s="80"/>
      <c r="AU157" s="80"/>
      <c r="AV157" s="80"/>
      <c r="AW157" s="80"/>
      <c r="AX157" s="38"/>
      <c r="AY157" s="54"/>
      <c r="AZ157" s="80"/>
      <c r="BA157" s="80"/>
      <c r="BB157" s="80"/>
      <c r="BC157" s="80"/>
      <c r="BD157" s="80"/>
      <c r="BE157" s="80"/>
      <c r="BF157" s="80"/>
      <c r="BG157" s="80"/>
      <c r="BH157" s="38"/>
      <c r="BI157" s="54"/>
      <c r="BJ157" s="81"/>
    </row>
    <row r="158" spans="1:62" x14ac:dyDescent="0.35">
      <c r="A158" s="114">
        <v>320050</v>
      </c>
      <c r="B158" s="87" t="s">
        <v>207</v>
      </c>
      <c r="C158" s="85" t="s">
        <v>64</v>
      </c>
      <c r="D158" s="89">
        <f t="shared" si="70"/>
        <v>36</v>
      </c>
      <c r="E158" s="15">
        <v>45</v>
      </c>
      <c r="F158" s="100">
        <f t="shared" si="71"/>
        <v>3600</v>
      </c>
      <c r="G158" s="54"/>
      <c r="H158" s="80"/>
      <c r="I158" s="80"/>
      <c r="J158" s="80"/>
      <c r="K158" s="80"/>
      <c r="L158" s="80"/>
      <c r="M158" s="37"/>
      <c r="N158" s="54"/>
      <c r="O158" s="80"/>
      <c r="P158" s="80">
        <f>20*$E158*$B$6</f>
        <v>1800</v>
      </c>
      <c r="Q158" s="38">
        <f>20*$E158*$B$6</f>
        <v>1800</v>
      </c>
      <c r="R158" s="54"/>
      <c r="S158" s="80"/>
      <c r="T158" s="80"/>
      <c r="U158" s="38"/>
      <c r="V158" s="75"/>
      <c r="W158" s="80"/>
      <c r="X158" s="80"/>
      <c r="Y158" s="54"/>
      <c r="Z158" s="80"/>
      <c r="AA158" s="80"/>
      <c r="AB158" s="80"/>
      <c r="AC158" s="81"/>
      <c r="AD158" s="81"/>
      <c r="AE158" s="81"/>
      <c r="AF158" s="81"/>
      <c r="AG158" s="37"/>
      <c r="AH158" s="54"/>
      <c r="AI158" s="80"/>
      <c r="AJ158" s="80"/>
      <c r="AK158" s="80"/>
      <c r="AL158" s="80"/>
      <c r="AM158" s="54"/>
      <c r="AN158" s="80"/>
      <c r="AO158" s="80"/>
      <c r="AP158" s="80"/>
      <c r="AQ158" s="80"/>
      <c r="AR158" s="80"/>
      <c r="AS158" s="80"/>
      <c r="AT158" s="81"/>
      <c r="AU158" s="81"/>
      <c r="AV158" s="81"/>
      <c r="AW158" s="81"/>
      <c r="AX158" s="37"/>
      <c r="AY158" s="54"/>
      <c r="AZ158" s="80"/>
      <c r="BA158" s="80"/>
      <c r="BB158" s="80"/>
      <c r="BC158" s="80"/>
      <c r="BD158" s="80"/>
      <c r="BE158" s="80"/>
      <c r="BF158" s="81"/>
      <c r="BG158" s="81"/>
      <c r="BH158" s="37"/>
      <c r="BI158" s="54"/>
      <c r="BJ158" s="81"/>
    </row>
    <row r="159" spans="1:62" x14ac:dyDescent="0.35">
      <c r="A159" s="114">
        <v>320060</v>
      </c>
      <c r="B159" s="87" t="s">
        <v>208</v>
      </c>
      <c r="C159" s="85" t="s">
        <v>64</v>
      </c>
      <c r="D159" s="89">
        <f t="shared" si="70"/>
        <v>69.599999999999994</v>
      </c>
      <c r="E159" s="15">
        <v>6</v>
      </c>
      <c r="F159" s="100">
        <f t="shared" si="71"/>
        <v>6960</v>
      </c>
      <c r="G159" s="54"/>
      <c r="H159" s="80"/>
      <c r="I159" s="80"/>
      <c r="J159" s="80"/>
      <c r="K159" s="80"/>
      <c r="L159" s="80"/>
      <c r="M159" s="38"/>
      <c r="N159" s="54"/>
      <c r="O159" s="80"/>
      <c r="P159" s="80">
        <f>P$12*$E159*$B$6</f>
        <v>3756</v>
      </c>
      <c r="Q159" s="38">
        <f>Q$12*$E159*$B$6</f>
        <v>3204</v>
      </c>
      <c r="R159" s="54"/>
      <c r="S159" s="80"/>
      <c r="T159" s="80"/>
      <c r="U159" s="38"/>
      <c r="V159" s="75"/>
      <c r="W159" s="80"/>
      <c r="X159" s="80"/>
      <c r="Y159" s="54"/>
      <c r="Z159" s="80"/>
      <c r="AA159" s="80"/>
      <c r="AB159" s="80"/>
      <c r="AC159" s="80"/>
      <c r="AD159" s="80"/>
      <c r="AE159" s="80"/>
      <c r="AF159" s="80"/>
      <c r="AG159" s="38"/>
      <c r="AH159" s="54"/>
      <c r="AI159" s="80"/>
      <c r="AJ159" s="80"/>
      <c r="AK159" s="80"/>
      <c r="AL159" s="80"/>
      <c r="AM159" s="54"/>
      <c r="AN159" s="80"/>
      <c r="AO159" s="80"/>
      <c r="AP159" s="80"/>
      <c r="AQ159" s="80"/>
      <c r="AR159" s="80"/>
      <c r="AS159" s="81"/>
      <c r="AT159" s="80"/>
      <c r="AU159" s="80"/>
      <c r="AV159" s="80"/>
      <c r="AW159" s="80"/>
      <c r="AX159" s="38"/>
      <c r="AY159" s="54"/>
      <c r="AZ159" s="80"/>
      <c r="BA159" s="80"/>
      <c r="BB159" s="80"/>
      <c r="BC159" s="80"/>
      <c r="BD159" s="80"/>
      <c r="BE159" s="81"/>
      <c r="BF159" s="80"/>
      <c r="BG159" s="80"/>
      <c r="BH159" s="38"/>
      <c r="BI159" s="54"/>
      <c r="BJ159" s="81"/>
    </row>
    <row r="160" spans="1:62" x14ac:dyDescent="0.35">
      <c r="A160" s="115" t="s">
        <v>152</v>
      </c>
      <c r="B160" s="85" t="s">
        <v>152</v>
      </c>
      <c r="C160" s="85" t="s">
        <v>152</v>
      </c>
      <c r="D160" s="85" t="s">
        <v>152</v>
      </c>
      <c r="E160" s="15"/>
      <c r="F160" s="100"/>
      <c r="G160" s="54"/>
      <c r="H160" s="80"/>
      <c r="I160" s="80"/>
      <c r="J160" s="80"/>
      <c r="K160" s="80"/>
      <c r="L160" s="80"/>
      <c r="M160" s="38"/>
      <c r="N160" s="54"/>
      <c r="O160" s="80"/>
      <c r="P160" s="80"/>
      <c r="Q160" s="38"/>
      <c r="R160" s="54"/>
      <c r="S160" s="80"/>
      <c r="T160" s="80"/>
      <c r="U160" s="38"/>
      <c r="V160" s="75"/>
      <c r="W160" s="80"/>
      <c r="X160" s="80"/>
      <c r="Y160" s="54"/>
      <c r="Z160" s="80"/>
      <c r="AA160" s="80"/>
      <c r="AB160" s="80"/>
      <c r="AC160" s="80"/>
      <c r="AD160" s="80"/>
      <c r="AE160" s="80"/>
      <c r="AF160" s="80"/>
      <c r="AG160" s="38"/>
      <c r="AH160" s="54"/>
      <c r="AI160" s="80"/>
      <c r="AJ160" s="80"/>
      <c r="AK160" s="80"/>
      <c r="AL160" s="80"/>
      <c r="AM160" s="54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38"/>
      <c r="AY160" s="54"/>
      <c r="AZ160" s="80"/>
      <c r="BA160" s="80"/>
      <c r="BB160" s="80"/>
      <c r="BC160" s="80"/>
      <c r="BD160" s="80"/>
      <c r="BE160" s="80"/>
      <c r="BF160" s="80"/>
      <c r="BG160" s="80"/>
      <c r="BH160" s="38"/>
      <c r="BI160" s="54"/>
      <c r="BJ160" s="81"/>
    </row>
    <row r="161" spans="1:62" x14ac:dyDescent="0.35">
      <c r="A161" s="116">
        <v>33</v>
      </c>
      <c r="B161" s="84" t="s">
        <v>210</v>
      </c>
      <c r="C161" s="85" t="s">
        <v>152</v>
      </c>
      <c r="D161" s="86" t="s">
        <v>152</v>
      </c>
      <c r="E161" s="15"/>
      <c r="F161" s="100"/>
      <c r="G161" s="54"/>
      <c r="H161" s="80"/>
      <c r="I161" s="80"/>
      <c r="J161" s="80"/>
      <c r="K161" s="80"/>
      <c r="L161" s="80"/>
      <c r="M161" s="38"/>
      <c r="N161" s="54"/>
      <c r="O161" s="80"/>
      <c r="P161" s="80"/>
      <c r="Q161" s="38"/>
      <c r="R161" s="54"/>
      <c r="S161" s="80"/>
      <c r="T161" s="80"/>
      <c r="U161" s="38"/>
      <c r="V161" s="75"/>
      <c r="W161" s="80"/>
      <c r="X161" s="80"/>
      <c r="Y161" s="54"/>
      <c r="Z161" s="80"/>
      <c r="AA161" s="80"/>
      <c r="AB161" s="80"/>
      <c r="AC161" s="80"/>
      <c r="AD161" s="80"/>
      <c r="AE161" s="80"/>
      <c r="AF161" s="80"/>
      <c r="AG161" s="38"/>
      <c r="AH161" s="54"/>
      <c r="AI161" s="80"/>
      <c r="AJ161" s="80"/>
      <c r="AK161" s="80"/>
      <c r="AL161" s="80"/>
      <c r="AM161" s="54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38"/>
      <c r="AY161" s="54"/>
      <c r="AZ161" s="80"/>
      <c r="BA161" s="80"/>
      <c r="BB161" s="80"/>
      <c r="BC161" s="80"/>
      <c r="BD161" s="80"/>
      <c r="BE161" s="80"/>
      <c r="BF161" s="80"/>
      <c r="BG161" s="80"/>
      <c r="BH161" s="38"/>
      <c r="BI161" s="54"/>
      <c r="BJ161" s="81"/>
    </row>
    <row r="162" spans="1:62" x14ac:dyDescent="0.35">
      <c r="A162" s="114">
        <v>330010</v>
      </c>
      <c r="B162" s="87" t="s">
        <v>204</v>
      </c>
      <c r="C162" s="85" t="s">
        <v>64</v>
      </c>
      <c r="D162" s="89">
        <f t="shared" ref="D162:D166" si="73">F162/100</f>
        <v>5693.5</v>
      </c>
      <c r="E162" s="15">
        <v>25</v>
      </c>
      <c r="F162" s="100">
        <f t="shared" ref="F162:F166" si="74">SUM(G162:AX162)</f>
        <v>569350</v>
      </c>
      <c r="G162" s="54"/>
      <c r="H162" s="80"/>
      <c r="I162" s="80"/>
      <c r="J162" s="80"/>
      <c r="K162" s="80"/>
      <c r="L162" s="80"/>
      <c r="M162" s="38"/>
      <c r="N162" s="54">
        <f t="shared" ref="N162:O166" si="75">N$11*$E162*$B$6</f>
        <v>285250</v>
      </c>
      <c r="O162" s="80">
        <f t="shared" si="75"/>
        <v>284100</v>
      </c>
      <c r="P162" s="80"/>
      <c r="Q162" s="38"/>
      <c r="R162" s="54"/>
      <c r="S162" s="80"/>
      <c r="T162" s="80"/>
      <c r="U162" s="38"/>
      <c r="V162" s="75"/>
      <c r="W162" s="80"/>
      <c r="X162" s="80"/>
      <c r="Y162" s="54"/>
      <c r="Z162" s="80"/>
      <c r="AA162" s="80"/>
      <c r="AB162" s="80"/>
      <c r="AC162" s="80"/>
      <c r="AD162" s="80"/>
      <c r="AE162" s="80"/>
      <c r="AF162" s="80"/>
      <c r="AG162" s="38"/>
      <c r="AH162" s="54"/>
      <c r="AI162" s="80"/>
      <c r="AJ162" s="80"/>
      <c r="AK162" s="80"/>
      <c r="AL162" s="80"/>
      <c r="AM162" s="54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38"/>
      <c r="AY162" s="54"/>
      <c r="AZ162" s="80"/>
      <c r="BA162" s="80"/>
      <c r="BB162" s="80"/>
      <c r="BC162" s="80"/>
      <c r="BD162" s="80"/>
      <c r="BE162" s="80"/>
      <c r="BF162" s="80"/>
      <c r="BG162" s="80"/>
      <c r="BH162" s="38"/>
      <c r="BI162" s="54"/>
      <c r="BJ162" s="81"/>
    </row>
    <row r="163" spans="1:62" x14ac:dyDescent="0.35">
      <c r="A163" s="114">
        <v>330030</v>
      </c>
      <c r="B163" s="87" t="s">
        <v>208</v>
      </c>
      <c r="C163" s="85" t="s">
        <v>64</v>
      </c>
      <c r="D163" s="89">
        <f t="shared" si="73"/>
        <v>75.12</v>
      </c>
      <c r="E163" s="15">
        <v>6</v>
      </c>
      <c r="F163" s="100">
        <f t="shared" si="74"/>
        <v>7512</v>
      </c>
      <c r="G163" s="54"/>
      <c r="H163" s="80"/>
      <c r="I163" s="80"/>
      <c r="J163" s="80"/>
      <c r="K163" s="80"/>
      <c r="L163" s="80"/>
      <c r="M163" s="38"/>
      <c r="N163" s="54">
        <f>N$12*$E163*$B$6</f>
        <v>3756</v>
      </c>
      <c r="O163" s="80">
        <f>O$12*$E163*$B$6</f>
        <v>3756</v>
      </c>
      <c r="P163" s="80"/>
      <c r="Q163" s="38"/>
      <c r="R163" s="54"/>
      <c r="S163" s="80"/>
      <c r="T163" s="80"/>
      <c r="U163" s="38"/>
      <c r="V163" s="75"/>
      <c r="W163" s="80"/>
      <c r="X163" s="80"/>
      <c r="Y163" s="54"/>
      <c r="Z163" s="80"/>
      <c r="AA163" s="80"/>
      <c r="AB163" s="80"/>
      <c r="AC163" s="80"/>
      <c r="AD163" s="80"/>
      <c r="AE163" s="80"/>
      <c r="AF163" s="80"/>
      <c r="AG163" s="38"/>
      <c r="AH163" s="54"/>
      <c r="AI163" s="80"/>
      <c r="AJ163" s="80"/>
      <c r="AK163" s="80"/>
      <c r="AL163" s="80"/>
      <c r="AM163" s="54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38"/>
      <c r="AY163" s="54"/>
      <c r="AZ163" s="80"/>
      <c r="BA163" s="80"/>
      <c r="BB163" s="80"/>
      <c r="BC163" s="80"/>
      <c r="BD163" s="80"/>
      <c r="BE163" s="80"/>
      <c r="BF163" s="80"/>
      <c r="BG163" s="80"/>
      <c r="BH163" s="38"/>
      <c r="BI163" s="54"/>
      <c r="BJ163" s="81"/>
    </row>
    <row r="164" spans="1:62" x14ac:dyDescent="0.35">
      <c r="A164" s="114">
        <v>330040</v>
      </c>
      <c r="B164" s="87" t="s">
        <v>211</v>
      </c>
      <c r="C164" s="85" t="s">
        <v>64</v>
      </c>
      <c r="D164" s="89">
        <f t="shared" si="73"/>
        <v>11387</v>
      </c>
      <c r="E164" s="15">
        <v>50</v>
      </c>
      <c r="F164" s="100">
        <f t="shared" si="74"/>
        <v>1138700</v>
      </c>
      <c r="G164" s="54"/>
      <c r="H164" s="80"/>
      <c r="I164" s="80"/>
      <c r="J164" s="80"/>
      <c r="K164" s="80"/>
      <c r="L164" s="80"/>
      <c r="M164" s="38"/>
      <c r="N164" s="54">
        <f t="shared" si="75"/>
        <v>570500</v>
      </c>
      <c r="O164" s="80">
        <f t="shared" si="75"/>
        <v>568200</v>
      </c>
      <c r="P164" s="80"/>
      <c r="Q164" s="38"/>
      <c r="R164" s="54"/>
      <c r="S164" s="80"/>
      <c r="T164" s="80"/>
      <c r="U164" s="38"/>
      <c r="V164" s="75"/>
      <c r="W164" s="80"/>
      <c r="X164" s="80"/>
      <c r="Y164" s="54"/>
      <c r="Z164" s="80"/>
      <c r="AA164" s="80"/>
      <c r="AB164" s="80"/>
      <c r="AC164" s="80"/>
      <c r="AD164" s="80"/>
      <c r="AE164" s="80"/>
      <c r="AF164" s="80"/>
      <c r="AG164" s="38"/>
      <c r="AH164" s="54"/>
      <c r="AI164" s="80"/>
      <c r="AJ164" s="80"/>
      <c r="AK164" s="80"/>
      <c r="AL164" s="80"/>
      <c r="AM164" s="54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38"/>
      <c r="AY164" s="54"/>
      <c r="AZ164" s="80"/>
      <c r="BA164" s="80"/>
      <c r="BB164" s="80"/>
      <c r="BC164" s="80"/>
      <c r="BD164" s="80"/>
      <c r="BE164" s="80"/>
      <c r="BF164" s="80"/>
      <c r="BG164" s="80"/>
      <c r="BH164" s="38"/>
      <c r="BI164" s="54"/>
      <c r="BJ164" s="81"/>
    </row>
    <row r="165" spans="1:62" x14ac:dyDescent="0.35">
      <c r="A165" s="114">
        <v>330050</v>
      </c>
      <c r="B165" s="85" t="s">
        <v>285</v>
      </c>
      <c r="C165" s="85" t="s">
        <v>64</v>
      </c>
      <c r="D165" s="89">
        <f t="shared" si="73"/>
        <v>455.48</v>
      </c>
      <c r="E165" s="15">
        <v>2</v>
      </c>
      <c r="F165" s="100">
        <f t="shared" si="74"/>
        <v>45548</v>
      </c>
      <c r="G165" s="54"/>
      <c r="H165" s="80"/>
      <c r="I165" s="80"/>
      <c r="J165" s="80"/>
      <c r="K165" s="80"/>
      <c r="L165" s="80"/>
      <c r="M165" s="38"/>
      <c r="N165" s="54">
        <f t="shared" si="75"/>
        <v>22820</v>
      </c>
      <c r="O165" s="80">
        <f t="shared" si="75"/>
        <v>22728</v>
      </c>
      <c r="P165" s="80"/>
      <c r="Q165" s="38"/>
      <c r="R165" s="54"/>
      <c r="S165" s="80"/>
      <c r="T165" s="80"/>
      <c r="U165" s="38"/>
      <c r="V165" s="75"/>
      <c r="W165" s="80"/>
      <c r="X165" s="80"/>
      <c r="Y165" s="54"/>
      <c r="Z165" s="80"/>
      <c r="AA165" s="80"/>
      <c r="AB165" s="80"/>
      <c r="AC165" s="80"/>
      <c r="AD165" s="80"/>
      <c r="AE165" s="80"/>
      <c r="AF165" s="80"/>
      <c r="AG165" s="38"/>
      <c r="AH165" s="54"/>
      <c r="AI165" s="80"/>
      <c r="AJ165" s="80"/>
      <c r="AK165" s="80"/>
      <c r="AL165" s="80"/>
      <c r="AM165" s="54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38"/>
      <c r="AY165" s="54"/>
      <c r="AZ165" s="80"/>
      <c r="BA165" s="80"/>
      <c r="BB165" s="80"/>
      <c r="BC165" s="80"/>
      <c r="BD165" s="80"/>
      <c r="BE165" s="80"/>
      <c r="BF165" s="80"/>
      <c r="BG165" s="80"/>
      <c r="BH165" s="38"/>
      <c r="BI165" s="54"/>
      <c r="BJ165" s="81"/>
    </row>
    <row r="166" spans="1:62" x14ac:dyDescent="0.35">
      <c r="A166" s="114">
        <v>330060</v>
      </c>
      <c r="B166" s="85" t="s">
        <v>286</v>
      </c>
      <c r="C166" s="85" t="s">
        <v>64</v>
      </c>
      <c r="D166" s="89">
        <f t="shared" si="73"/>
        <v>7970.9</v>
      </c>
      <c r="E166" s="15">
        <v>35</v>
      </c>
      <c r="F166" s="100">
        <f t="shared" si="74"/>
        <v>797090</v>
      </c>
      <c r="G166" s="54"/>
      <c r="H166" s="80"/>
      <c r="I166" s="80"/>
      <c r="J166" s="80"/>
      <c r="K166" s="80"/>
      <c r="L166" s="80"/>
      <c r="M166" s="38"/>
      <c r="N166" s="54">
        <f t="shared" si="75"/>
        <v>399350</v>
      </c>
      <c r="O166" s="80">
        <f t="shared" si="75"/>
        <v>397740</v>
      </c>
      <c r="P166" s="80"/>
      <c r="Q166" s="38"/>
      <c r="R166" s="54"/>
      <c r="S166" s="80"/>
      <c r="T166" s="80"/>
      <c r="U166" s="38"/>
      <c r="V166" s="75"/>
      <c r="W166" s="80"/>
      <c r="X166" s="80"/>
      <c r="Y166" s="54"/>
      <c r="Z166" s="80"/>
      <c r="AA166" s="80"/>
      <c r="AB166" s="80"/>
      <c r="AC166" s="80"/>
      <c r="AD166" s="80"/>
      <c r="AE166" s="80"/>
      <c r="AF166" s="80"/>
      <c r="AG166" s="38"/>
      <c r="AH166" s="54"/>
      <c r="AI166" s="80"/>
      <c r="AJ166" s="80"/>
      <c r="AK166" s="80"/>
      <c r="AL166" s="80"/>
      <c r="AM166" s="54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38"/>
      <c r="AY166" s="54"/>
      <c r="AZ166" s="80"/>
      <c r="BA166" s="80"/>
      <c r="BB166" s="80"/>
      <c r="BC166" s="80"/>
      <c r="BD166" s="80"/>
      <c r="BE166" s="80"/>
      <c r="BF166" s="80"/>
      <c r="BG166" s="80"/>
      <c r="BH166" s="38"/>
      <c r="BI166" s="54"/>
      <c r="BJ166" s="81"/>
    </row>
    <row r="167" spans="1:62" x14ac:dyDescent="0.35">
      <c r="A167" s="114"/>
      <c r="B167" s="85"/>
      <c r="C167" s="85"/>
      <c r="D167" s="89"/>
      <c r="E167" s="15"/>
      <c r="F167" s="100"/>
      <c r="G167" s="54"/>
      <c r="H167" s="80"/>
      <c r="I167" s="80"/>
      <c r="J167" s="80"/>
      <c r="K167" s="80"/>
      <c r="L167" s="80"/>
      <c r="M167" s="38"/>
      <c r="N167" s="54"/>
      <c r="O167" s="80"/>
      <c r="P167" s="80"/>
      <c r="Q167" s="38"/>
      <c r="R167" s="54"/>
      <c r="S167" s="80"/>
      <c r="T167" s="80"/>
      <c r="U167" s="38"/>
      <c r="V167" s="75"/>
      <c r="W167" s="80"/>
      <c r="X167" s="80"/>
      <c r="Y167" s="54"/>
      <c r="Z167" s="80"/>
      <c r="AA167" s="80"/>
      <c r="AB167" s="80"/>
      <c r="AC167" s="80"/>
      <c r="AD167" s="80"/>
      <c r="AE167" s="80"/>
      <c r="AF167" s="80"/>
      <c r="AG167" s="38"/>
      <c r="AH167" s="54"/>
      <c r="AI167" s="80"/>
      <c r="AJ167" s="80"/>
      <c r="AK167" s="80"/>
      <c r="AL167" s="80"/>
      <c r="AM167" s="54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38"/>
      <c r="AY167" s="54"/>
      <c r="AZ167" s="80"/>
      <c r="BA167" s="80"/>
      <c r="BB167" s="80"/>
      <c r="BC167" s="80"/>
      <c r="BD167" s="80"/>
      <c r="BE167" s="80"/>
      <c r="BF167" s="80"/>
      <c r="BG167" s="80"/>
      <c r="BH167" s="38"/>
      <c r="BI167" s="54"/>
      <c r="BJ167" s="81"/>
    </row>
    <row r="168" spans="1:62" x14ac:dyDescent="0.35">
      <c r="A168" s="114">
        <v>34</v>
      </c>
      <c r="B168" s="84" t="s">
        <v>99</v>
      </c>
      <c r="C168" s="85"/>
      <c r="D168" s="89"/>
      <c r="E168" s="15"/>
      <c r="F168" s="100"/>
      <c r="G168" s="54"/>
      <c r="H168" s="80"/>
      <c r="I168" s="80"/>
      <c r="J168" s="80"/>
      <c r="K168" s="80"/>
      <c r="L168" s="80"/>
      <c r="M168" s="38"/>
      <c r="N168" s="54"/>
      <c r="O168" s="80"/>
      <c r="P168" s="80"/>
      <c r="Q168" s="38"/>
      <c r="R168" s="54"/>
      <c r="S168" s="80"/>
      <c r="T168" s="80"/>
      <c r="U168" s="38"/>
      <c r="V168" s="75"/>
      <c r="W168" s="80"/>
      <c r="X168" s="80"/>
      <c r="Y168" s="54"/>
      <c r="Z168" s="80"/>
      <c r="AA168" s="80"/>
      <c r="AB168" s="80"/>
      <c r="AC168" s="80"/>
      <c r="AD168" s="80"/>
      <c r="AE168" s="80"/>
      <c r="AF168" s="80"/>
      <c r="AG168" s="38"/>
      <c r="AH168" s="54"/>
      <c r="AI168" s="80"/>
      <c r="AJ168" s="80"/>
      <c r="AK168" s="80"/>
      <c r="AL168" s="80"/>
      <c r="AM168" s="54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38"/>
      <c r="AY168" s="54"/>
      <c r="AZ168" s="80"/>
      <c r="BA168" s="80"/>
      <c r="BB168" s="80"/>
      <c r="BC168" s="80"/>
      <c r="BD168" s="80"/>
      <c r="BE168" s="80"/>
      <c r="BF168" s="80"/>
      <c r="BG168" s="80"/>
      <c r="BH168" s="38"/>
      <c r="BI168" s="54"/>
      <c r="BJ168" s="81"/>
    </row>
    <row r="169" spans="1:62" x14ac:dyDescent="0.35">
      <c r="A169" s="114">
        <v>340010</v>
      </c>
      <c r="B169" s="87" t="s">
        <v>101</v>
      </c>
      <c r="C169" s="85" t="s">
        <v>66</v>
      </c>
      <c r="D169" s="89">
        <v>18</v>
      </c>
      <c r="E169" s="16">
        <v>0.25</v>
      </c>
      <c r="F169" s="100">
        <f>D169</f>
        <v>18</v>
      </c>
      <c r="G169" s="54"/>
      <c r="H169" s="80"/>
      <c r="I169" s="80"/>
      <c r="J169" s="80"/>
      <c r="K169" s="80"/>
      <c r="L169" s="80"/>
      <c r="M169" s="38"/>
      <c r="N169" s="54"/>
      <c r="O169" s="80"/>
      <c r="P169" s="80"/>
      <c r="Q169" s="38"/>
      <c r="R169" s="54"/>
      <c r="S169" s="80"/>
      <c r="T169" s="80"/>
      <c r="U169" s="38"/>
      <c r="V169" s="75"/>
      <c r="W169" s="80"/>
      <c r="X169" s="80"/>
      <c r="Y169" s="54"/>
      <c r="Z169" s="80"/>
      <c r="AA169" s="80"/>
      <c r="AB169" s="80"/>
      <c r="AC169" s="80"/>
      <c r="AD169" s="80"/>
      <c r="AE169" s="80"/>
      <c r="AF169" s="80"/>
      <c r="AG169" s="38"/>
      <c r="AH169" s="54"/>
      <c r="AI169" s="80"/>
      <c r="AJ169" s="80"/>
      <c r="AK169" s="80"/>
      <c r="AL169" s="80"/>
      <c r="AM169" s="54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38"/>
      <c r="AY169" s="54"/>
      <c r="AZ169" s="80"/>
      <c r="BA169" s="80"/>
      <c r="BB169" s="80"/>
      <c r="BC169" s="80"/>
      <c r="BD169" s="80"/>
      <c r="BE169" s="80"/>
      <c r="BF169" s="80"/>
      <c r="BG169" s="80"/>
      <c r="BH169" s="38"/>
      <c r="BI169" s="54"/>
      <c r="BJ169" s="81"/>
    </row>
    <row r="170" spans="1:62" x14ac:dyDescent="0.35">
      <c r="A170" s="114">
        <v>340020</v>
      </c>
      <c r="B170" s="87" t="s">
        <v>102</v>
      </c>
      <c r="C170" s="85" t="s">
        <v>97</v>
      </c>
      <c r="D170" s="89">
        <v>160</v>
      </c>
      <c r="E170" s="16">
        <v>0.25</v>
      </c>
      <c r="F170" s="100">
        <f>D170</f>
        <v>160</v>
      </c>
      <c r="G170" s="54"/>
      <c r="H170" s="80"/>
      <c r="I170" s="80"/>
      <c r="J170" s="80"/>
      <c r="K170" s="80"/>
      <c r="L170" s="80"/>
      <c r="M170" s="38"/>
      <c r="N170" s="54"/>
      <c r="O170" s="80"/>
      <c r="P170" s="80"/>
      <c r="Q170" s="38"/>
      <c r="R170" s="54"/>
      <c r="S170" s="80"/>
      <c r="T170" s="80"/>
      <c r="U170" s="38"/>
      <c r="V170" s="75"/>
      <c r="W170" s="80"/>
      <c r="X170" s="80"/>
      <c r="Y170" s="54"/>
      <c r="Z170" s="80"/>
      <c r="AA170" s="80"/>
      <c r="AB170" s="80"/>
      <c r="AC170" s="80"/>
      <c r="AD170" s="80"/>
      <c r="AE170" s="80"/>
      <c r="AF170" s="80"/>
      <c r="AG170" s="38"/>
      <c r="AH170" s="54"/>
      <c r="AI170" s="80"/>
      <c r="AJ170" s="80"/>
      <c r="AK170" s="80"/>
      <c r="AL170" s="80"/>
      <c r="AM170" s="54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38"/>
      <c r="AY170" s="54"/>
      <c r="AZ170" s="80"/>
      <c r="BA170" s="80"/>
      <c r="BB170" s="80"/>
      <c r="BC170" s="80"/>
      <c r="BD170" s="80"/>
      <c r="BE170" s="80"/>
      <c r="BF170" s="80"/>
      <c r="BG170" s="80"/>
      <c r="BH170" s="38"/>
      <c r="BI170" s="54"/>
      <c r="BJ170" s="81"/>
    </row>
    <row r="171" spans="1:62" x14ac:dyDescent="0.35">
      <c r="A171" s="115" t="s">
        <v>277</v>
      </c>
      <c r="B171" s="87" t="s">
        <v>103</v>
      </c>
      <c r="C171" s="85" t="s">
        <v>66</v>
      </c>
      <c r="D171" s="89">
        <v>72</v>
      </c>
      <c r="E171" s="16">
        <v>0.25</v>
      </c>
      <c r="F171" s="100">
        <f>D171</f>
        <v>72</v>
      </c>
      <c r="G171" s="54"/>
      <c r="H171" s="80"/>
      <c r="I171" s="80"/>
      <c r="J171" s="80"/>
      <c r="K171" s="80"/>
      <c r="L171" s="80"/>
      <c r="M171" s="38"/>
      <c r="N171" s="54"/>
      <c r="O171" s="80"/>
      <c r="P171" s="80"/>
      <c r="Q171" s="38"/>
      <c r="R171" s="54"/>
      <c r="S171" s="80"/>
      <c r="T171" s="80"/>
      <c r="U171" s="38"/>
      <c r="V171" s="75"/>
      <c r="W171" s="80"/>
      <c r="X171" s="80"/>
      <c r="Y171" s="54"/>
      <c r="Z171" s="80"/>
      <c r="AA171" s="80"/>
      <c r="AB171" s="80"/>
      <c r="AC171" s="80"/>
      <c r="AD171" s="80"/>
      <c r="AE171" s="80"/>
      <c r="AF171" s="80"/>
      <c r="AG171" s="38"/>
      <c r="AH171" s="54"/>
      <c r="AI171" s="80"/>
      <c r="AJ171" s="80"/>
      <c r="AK171" s="80"/>
      <c r="AL171" s="80"/>
      <c r="AM171" s="54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38"/>
      <c r="AY171" s="54"/>
      <c r="AZ171" s="80"/>
      <c r="BA171" s="80"/>
      <c r="BB171" s="80"/>
      <c r="BC171" s="80"/>
      <c r="BD171" s="80"/>
      <c r="BE171" s="80"/>
      <c r="BF171" s="80"/>
      <c r="BG171" s="80"/>
      <c r="BH171" s="38"/>
      <c r="BI171" s="54"/>
      <c r="BJ171" s="81"/>
    </row>
    <row r="172" spans="1:62" x14ac:dyDescent="0.35">
      <c r="A172" s="114">
        <v>340030</v>
      </c>
      <c r="B172" s="87" t="s">
        <v>104</v>
      </c>
      <c r="C172" s="85" t="s">
        <v>97</v>
      </c>
      <c r="D172" s="133">
        <v>8000</v>
      </c>
      <c r="E172" s="16">
        <v>0.25</v>
      </c>
      <c r="F172" s="100">
        <f>D172</f>
        <v>8000</v>
      </c>
      <c r="G172" s="54"/>
      <c r="H172" s="80"/>
      <c r="I172" s="80"/>
      <c r="J172" s="80"/>
      <c r="K172" s="80"/>
      <c r="L172" s="80"/>
      <c r="M172" s="38"/>
      <c r="N172" s="54"/>
      <c r="O172" s="80"/>
      <c r="P172" s="80"/>
      <c r="Q172" s="38"/>
      <c r="R172" s="54"/>
      <c r="S172" s="80"/>
      <c r="T172" s="80"/>
      <c r="U172" s="38"/>
      <c r="V172" s="75"/>
      <c r="W172" s="80"/>
      <c r="X172" s="80"/>
      <c r="Y172" s="54"/>
      <c r="Z172" s="80"/>
      <c r="AA172" s="80"/>
      <c r="AB172" s="80"/>
      <c r="AC172" s="80"/>
      <c r="AD172" s="80"/>
      <c r="AE172" s="80"/>
      <c r="AF172" s="80"/>
      <c r="AG172" s="38"/>
      <c r="AH172" s="54"/>
      <c r="AI172" s="80"/>
      <c r="AJ172" s="80"/>
      <c r="AK172" s="80"/>
      <c r="AL172" s="80"/>
      <c r="AM172" s="54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38"/>
      <c r="AY172" s="54"/>
      <c r="AZ172" s="80"/>
      <c r="BA172" s="80"/>
      <c r="BB172" s="80"/>
      <c r="BC172" s="80"/>
      <c r="BD172" s="80"/>
      <c r="BE172" s="80"/>
      <c r="BF172" s="80"/>
      <c r="BG172" s="80"/>
      <c r="BH172" s="38"/>
      <c r="BI172" s="54"/>
      <c r="BJ172" s="81"/>
    </row>
    <row r="173" spans="1:62" x14ac:dyDescent="0.35">
      <c r="A173" s="115"/>
      <c r="B173" s="85"/>
      <c r="C173" s="85"/>
      <c r="D173" s="85"/>
      <c r="E173" s="15"/>
      <c r="F173" s="100"/>
      <c r="G173" s="54"/>
      <c r="H173" s="80"/>
      <c r="I173" s="80"/>
      <c r="J173" s="80"/>
      <c r="K173" s="80"/>
      <c r="L173" s="80"/>
      <c r="M173" s="38"/>
      <c r="N173" s="54"/>
      <c r="O173" s="80"/>
      <c r="P173" s="80"/>
      <c r="Q173" s="38"/>
      <c r="R173" s="54"/>
      <c r="S173" s="80"/>
      <c r="T173" s="80"/>
      <c r="U173" s="38"/>
      <c r="V173" s="75"/>
      <c r="W173" s="80"/>
      <c r="X173" s="80"/>
      <c r="Y173" s="54"/>
      <c r="Z173" s="80"/>
      <c r="AA173" s="80"/>
      <c r="AB173" s="80"/>
      <c r="AC173" s="80"/>
      <c r="AD173" s="80"/>
      <c r="AE173" s="80"/>
      <c r="AF173" s="80"/>
      <c r="AG173" s="38"/>
      <c r="AH173" s="54"/>
      <c r="AI173" s="80"/>
      <c r="AJ173" s="80"/>
      <c r="AK173" s="80"/>
      <c r="AL173" s="80"/>
      <c r="AM173" s="54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38"/>
      <c r="AY173" s="54"/>
      <c r="AZ173" s="80"/>
      <c r="BA173" s="80"/>
      <c r="BB173" s="80"/>
      <c r="BC173" s="80"/>
      <c r="BD173" s="80"/>
      <c r="BE173" s="80"/>
      <c r="BF173" s="80"/>
      <c r="BG173" s="80"/>
      <c r="BH173" s="38"/>
      <c r="BI173" s="54"/>
      <c r="BJ173" s="81"/>
    </row>
    <row r="174" spans="1:62" x14ac:dyDescent="0.35">
      <c r="A174" s="117">
        <v>4</v>
      </c>
      <c r="B174" s="84" t="s">
        <v>212</v>
      </c>
      <c r="C174" s="85" t="s">
        <v>152</v>
      </c>
      <c r="D174" s="86" t="s">
        <v>152</v>
      </c>
      <c r="E174" s="15"/>
      <c r="F174" s="100"/>
      <c r="G174" s="54"/>
      <c r="H174" s="80"/>
      <c r="I174" s="80"/>
      <c r="J174" s="80"/>
      <c r="K174" s="80"/>
      <c r="L174" s="80"/>
      <c r="M174" s="38"/>
      <c r="N174" s="54"/>
      <c r="O174" s="80"/>
      <c r="P174" s="80"/>
      <c r="Q174" s="38"/>
      <c r="R174" s="54"/>
      <c r="S174" s="80"/>
      <c r="T174" s="80"/>
      <c r="U174" s="38"/>
      <c r="V174" s="75"/>
      <c r="W174" s="80"/>
      <c r="X174" s="80"/>
      <c r="Y174" s="54"/>
      <c r="Z174" s="80"/>
      <c r="AA174" s="80"/>
      <c r="AB174" s="80"/>
      <c r="AC174" s="80"/>
      <c r="AD174" s="80"/>
      <c r="AE174" s="80"/>
      <c r="AF174" s="80"/>
      <c r="AG174" s="38"/>
      <c r="AH174" s="54"/>
      <c r="AI174" s="80"/>
      <c r="AJ174" s="80"/>
      <c r="AK174" s="80"/>
      <c r="AL174" s="80"/>
      <c r="AM174" s="54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38"/>
      <c r="AY174" s="54"/>
      <c r="AZ174" s="80"/>
      <c r="BA174" s="80"/>
      <c r="BB174" s="80"/>
      <c r="BC174" s="80"/>
      <c r="BD174" s="80"/>
      <c r="BE174" s="80"/>
      <c r="BF174" s="80"/>
      <c r="BG174" s="80"/>
      <c r="BH174" s="38"/>
      <c r="BI174" s="54"/>
      <c r="BJ174" s="81"/>
    </row>
    <row r="175" spans="1:62" x14ac:dyDescent="0.35">
      <c r="A175" s="115" t="s">
        <v>152</v>
      </c>
      <c r="B175" s="85" t="s">
        <v>152</v>
      </c>
      <c r="C175" s="85" t="s">
        <v>152</v>
      </c>
      <c r="D175" s="85" t="s">
        <v>152</v>
      </c>
      <c r="E175" s="15"/>
      <c r="F175" s="100"/>
      <c r="G175" s="54"/>
      <c r="H175" s="80"/>
      <c r="I175" s="80"/>
      <c r="J175" s="80"/>
      <c r="K175" s="80"/>
      <c r="L175" s="80"/>
      <c r="M175" s="38"/>
      <c r="N175" s="54"/>
      <c r="O175" s="80"/>
      <c r="P175" s="80"/>
      <c r="Q175" s="38"/>
      <c r="R175" s="54"/>
      <c r="S175" s="80"/>
      <c r="T175" s="80"/>
      <c r="U175" s="38"/>
      <c r="V175" s="75"/>
      <c r="W175" s="80"/>
      <c r="X175" s="80"/>
      <c r="Y175" s="54"/>
      <c r="Z175" s="80"/>
      <c r="AA175" s="80"/>
      <c r="AB175" s="80"/>
      <c r="AC175" s="80"/>
      <c r="AD175" s="80"/>
      <c r="AE175" s="80"/>
      <c r="AF175" s="80"/>
      <c r="AG175" s="38"/>
      <c r="AH175" s="54"/>
      <c r="AI175" s="80"/>
      <c r="AJ175" s="80"/>
      <c r="AK175" s="80"/>
      <c r="AL175" s="80"/>
      <c r="AM175" s="54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38"/>
      <c r="AY175" s="54"/>
      <c r="AZ175" s="80"/>
      <c r="BA175" s="80"/>
      <c r="BB175" s="80"/>
      <c r="BC175" s="80"/>
      <c r="BD175" s="80"/>
      <c r="BE175" s="80"/>
      <c r="BF175" s="80"/>
      <c r="BG175" s="80"/>
      <c r="BH175" s="38"/>
      <c r="BI175" s="54"/>
      <c r="BJ175" s="81"/>
    </row>
    <row r="176" spans="1:62" x14ac:dyDescent="0.35">
      <c r="A176" s="116">
        <v>41</v>
      </c>
      <c r="B176" s="84" t="s">
        <v>213</v>
      </c>
      <c r="C176" s="85" t="s">
        <v>152</v>
      </c>
      <c r="D176" s="86" t="s">
        <v>152</v>
      </c>
      <c r="E176" s="15"/>
      <c r="F176" s="100"/>
      <c r="G176" s="54"/>
      <c r="H176" s="80"/>
      <c r="I176" s="80"/>
      <c r="J176" s="80"/>
      <c r="K176" s="80"/>
      <c r="L176" s="80"/>
      <c r="M176" s="38"/>
      <c r="N176" s="54"/>
      <c r="O176" s="80"/>
      <c r="P176" s="80"/>
      <c r="Q176" s="38"/>
      <c r="R176" s="54"/>
      <c r="S176" s="80"/>
      <c r="T176" s="80"/>
      <c r="U176" s="38"/>
      <c r="V176" s="75"/>
      <c r="W176" s="80"/>
      <c r="X176" s="80"/>
      <c r="Y176" s="54"/>
      <c r="Z176" s="80"/>
      <c r="AA176" s="80"/>
      <c r="AB176" s="80"/>
      <c r="AC176" s="80"/>
      <c r="AD176" s="80"/>
      <c r="AE176" s="80"/>
      <c r="AF176" s="80"/>
      <c r="AG176" s="38"/>
      <c r="AH176" s="54"/>
      <c r="AI176" s="80"/>
      <c r="AJ176" s="80"/>
      <c r="AK176" s="80"/>
      <c r="AL176" s="80"/>
      <c r="AM176" s="54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38"/>
      <c r="AY176" s="54"/>
      <c r="AZ176" s="80"/>
      <c r="BA176" s="80"/>
      <c r="BB176" s="80"/>
      <c r="BC176" s="80"/>
      <c r="BD176" s="80"/>
      <c r="BE176" s="80"/>
      <c r="BF176" s="80"/>
      <c r="BG176" s="80"/>
      <c r="BH176" s="38"/>
      <c r="BI176" s="54"/>
      <c r="BJ176" s="81"/>
    </row>
    <row r="177" spans="1:62" x14ac:dyDescent="0.35">
      <c r="A177" s="114">
        <v>410010</v>
      </c>
      <c r="B177" s="87" t="s">
        <v>214</v>
      </c>
      <c r="C177" s="85" t="s">
        <v>64</v>
      </c>
      <c r="D177" s="89">
        <f t="shared" ref="D177" si="76">F177/100</f>
        <v>533.5</v>
      </c>
      <c r="E177" s="15">
        <v>25</v>
      </c>
      <c r="F177" s="100">
        <f t="shared" ref="F177" si="77">SUM(G177:AX177)</f>
        <v>53350</v>
      </c>
      <c r="G177" s="54"/>
      <c r="H177" s="80"/>
      <c r="I177" s="80"/>
      <c r="J177" s="80"/>
      <c r="K177" s="80"/>
      <c r="L177" s="80"/>
      <c r="M177" s="38"/>
      <c r="N177" s="54"/>
      <c r="O177" s="80"/>
      <c r="P177" s="80"/>
      <c r="Q177" s="38"/>
      <c r="R177" s="54"/>
      <c r="S177" s="80"/>
      <c r="T177" s="80"/>
      <c r="U177" s="38"/>
      <c r="V177" s="75"/>
      <c r="W177" s="54">
        <f t="shared" ref="W177" si="78">W$11*$E177*$B$6</f>
        <v>53350</v>
      </c>
      <c r="X177" s="80"/>
      <c r="Y177" s="54"/>
      <c r="Z177" s="80"/>
      <c r="AA177" s="80"/>
      <c r="AB177" s="80"/>
      <c r="AC177" s="80"/>
      <c r="AD177" s="80"/>
      <c r="AE177" s="80"/>
      <c r="AF177" s="80"/>
      <c r="AG177" s="38"/>
      <c r="AH177" s="54"/>
      <c r="AI177" s="80"/>
      <c r="AJ177" s="80"/>
      <c r="AK177" s="80"/>
      <c r="AL177" s="80"/>
      <c r="AM177" s="54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38"/>
      <c r="AY177" s="54"/>
      <c r="AZ177" s="80"/>
      <c r="BA177" s="80"/>
      <c r="BB177" s="80"/>
      <c r="BC177" s="80"/>
      <c r="BD177" s="80"/>
      <c r="BE177" s="80"/>
      <c r="BF177" s="80"/>
      <c r="BG177" s="80"/>
      <c r="BH177" s="38"/>
      <c r="BI177" s="54"/>
      <c r="BJ177" s="81"/>
    </row>
    <row r="178" spans="1:62" x14ac:dyDescent="0.35">
      <c r="A178" s="115" t="s">
        <v>152</v>
      </c>
      <c r="B178" s="85" t="s">
        <v>152</v>
      </c>
      <c r="C178" s="85" t="s">
        <v>152</v>
      </c>
      <c r="D178" s="85" t="s">
        <v>152</v>
      </c>
      <c r="E178" s="15"/>
      <c r="F178" s="100"/>
      <c r="G178" s="54"/>
      <c r="H178" s="80"/>
      <c r="I178" s="80"/>
      <c r="J178" s="80"/>
      <c r="K178" s="80"/>
      <c r="L178" s="80"/>
      <c r="M178" s="38"/>
      <c r="N178" s="54"/>
      <c r="O178" s="80"/>
      <c r="P178" s="80"/>
      <c r="Q178" s="38"/>
      <c r="R178" s="54"/>
      <c r="S178" s="80"/>
      <c r="T178" s="80"/>
      <c r="U178" s="38"/>
      <c r="V178" s="75"/>
      <c r="W178" s="80"/>
      <c r="X178" s="80"/>
      <c r="Y178" s="54"/>
      <c r="Z178" s="80"/>
      <c r="AA178" s="80"/>
      <c r="AB178" s="80"/>
      <c r="AC178" s="80"/>
      <c r="AD178" s="80"/>
      <c r="AE178" s="80"/>
      <c r="AF178" s="80"/>
      <c r="AG178" s="38"/>
      <c r="AH178" s="54"/>
      <c r="AI178" s="80"/>
      <c r="AJ178" s="80"/>
      <c r="AK178" s="80"/>
      <c r="AL178" s="80"/>
      <c r="AM178" s="54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38"/>
      <c r="AY178" s="54"/>
      <c r="AZ178" s="80"/>
      <c r="BA178" s="80"/>
      <c r="BB178" s="80"/>
      <c r="BC178" s="80"/>
      <c r="BD178" s="80"/>
      <c r="BE178" s="80"/>
      <c r="BF178" s="80"/>
      <c r="BG178" s="80"/>
      <c r="BH178" s="38"/>
      <c r="BI178" s="54"/>
      <c r="BJ178" s="81"/>
    </row>
    <row r="179" spans="1:62" x14ac:dyDescent="0.35">
      <c r="A179" s="116">
        <v>42</v>
      </c>
      <c r="B179" s="84" t="s">
        <v>215</v>
      </c>
      <c r="C179" s="85" t="s">
        <v>152</v>
      </c>
      <c r="D179" s="86" t="s">
        <v>152</v>
      </c>
      <c r="E179" s="15"/>
      <c r="F179" s="100"/>
      <c r="G179" s="54"/>
      <c r="H179" s="80"/>
      <c r="I179" s="80"/>
      <c r="J179" s="80"/>
      <c r="K179" s="80"/>
      <c r="L179" s="80"/>
      <c r="M179" s="38"/>
      <c r="N179" s="54"/>
      <c r="O179" s="80"/>
      <c r="P179" s="80"/>
      <c r="Q179" s="38"/>
      <c r="R179" s="54"/>
      <c r="S179" s="80"/>
      <c r="T179" s="80"/>
      <c r="U179" s="38"/>
      <c r="V179" s="75"/>
      <c r="W179" s="80"/>
      <c r="X179" s="80"/>
      <c r="Y179" s="54"/>
      <c r="Z179" s="80"/>
      <c r="AA179" s="80"/>
      <c r="AB179" s="80"/>
      <c r="AC179" s="80"/>
      <c r="AD179" s="80"/>
      <c r="AE179" s="80"/>
      <c r="AF179" s="80"/>
      <c r="AG179" s="38"/>
      <c r="AH179" s="54"/>
      <c r="AI179" s="80"/>
      <c r="AJ179" s="80"/>
      <c r="AK179" s="80"/>
      <c r="AL179" s="80"/>
      <c r="AM179" s="54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38"/>
      <c r="AY179" s="54"/>
      <c r="AZ179" s="80"/>
      <c r="BA179" s="80"/>
      <c r="BB179" s="80"/>
      <c r="BC179" s="80"/>
      <c r="BD179" s="80"/>
      <c r="BE179" s="80"/>
      <c r="BF179" s="80"/>
      <c r="BG179" s="80"/>
      <c r="BH179" s="38"/>
      <c r="BI179" s="54"/>
      <c r="BJ179" s="81"/>
    </row>
    <row r="180" spans="1:62" x14ac:dyDescent="0.35">
      <c r="A180" s="114">
        <v>420010</v>
      </c>
      <c r="B180" s="87" t="s">
        <v>216</v>
      </c>
      <c r="C180" s="85" t="s">
        <v>64</v>
      </c>
      <c r="D180" s="89">
        <f t="shared" ref="D180:D181" si="79">F180/100</f>
        <v>16.8</v>
      </c>
      <c r="E180" s="15">
        <v>1</v>
      </c>
      <c r="F180" s="100">
        <f t="shared" ref="F180:F185" si="80">SUM(G180:AX180)</f>
        <v>1680</v>
      </c>
      <c r="G180" s="54"/>
      <c r="H180" s="80"/>
      <c r="I180" s="80"/>
      <c r="J180" s="80"/>
      <c r="K180" s="80"/>
      <c r="L180" s="80"/>
      <c r="M180" s="38"/>
      <c r="N180" s="54"/>
      <c r="O180" s="80"/>
      <c r="P180" s="80"/>
      <c r="Q180" s="38"/>
      <c r="R180" s="54"/>
      <c r="S180" s="80"/>
      <c r="T180" s="80"/>
      <c r="U180" s="38"/>
      <c r="V180" s="75"/>
      <c r="W180" s="54"/>
      <c r="X180" s="80">
        <f t="shared" ref="X180:X185" si="81">X$11*$E180*$B$6</f>
        <v>1680</v>
      </c>
      <c r="Y180" s="54"/>
      <c r="Z180" s="80"/>
      <c r="AA180" s="80"/>
      <c r="AB180" s="80"/>
      <c r="AC180" s="80"/>
      <c r="AD180" s="80"/>
      <c r="AE180" s="80"/>
      <c r="AF180" s="80"/>
      <c r="AG180" s="38"/>
      <c r="AH180" s="54"/>
      <c r="AI180" s="80"/>
      <c r="AJ180" s="80"/>
      <c r="AK180" s="80"/>
      <c r="AL180" s="80"/>
      <c r="AM180" s="54"/>
      <c r="AN180" s="80"/>
      <c r="AO180" s="80"/>
      <c r="AP180" s="80"/>
      <c r="AQ180" s="80"/>
      <c r="AR180" s="80"/>
      <c r="AS180" s="80"/>
      <c r="AT180" s="80"/>
      <c r="AU180" s="80"/>
      <c r="AV180" s="80"/>
      <c r="AW180" s="80"/>
      <c r="AX180" s="38"/>
      <c r="AY180" s="54"/>
      <c r="AZ180" s="80"/>
      <c r="BA180" s="80"/>
      <c r="BB180" s="80"/>
      <c r="BC180" s="80"/>
      <c r="BD180" s="80"/>
      <c r="BE180" s="80"/>
      <c r="BF180" s="80"/>
      <c r="BG180" s="80"/>
      <c r="BH180" s="38"/>
      <c r="BI180" s="54"/>
      <c r="BJ180" s="81"/>
    </row>
    <row r="181" spans="1:62" x14ac:dyDescent="0.35">
      <c r="A181" s="114">
        <v>420020</v>
      </c>
      <c r="B181" s="87" t="s">
        <v>217</v>
      </c>
      <c r="C181" s="85" t="s">
        <v>64</v>
      </c>
      <c r="D181" s="89">
        <f t="shared" si="79"/>
        <v>16.8</v>
      </c>
      <c r="E181" s="15">
        <v>1</v>
      </c>
      <c r="F181" s="100">
        <f t="shared" si="80"/>
        <v>1680</v>
      </c>
      <c r="G181" s="54"/>
      <c r="H181" s="80"/>
      <c r="I181" s="80"/>
      <c r="J181" s="80"/>
      <c r="K181" s="80"/>
      <c r="L181" s="80"/>
      <c r="M181" s="38"/>
      <c r="N181" s="54"/>
      <c r="O181" s="80"/>
      <c r="P181" s="80"/>
      <c r="Q181" s="38"/>
      <c r="R181" s="54"/>
      <c r="S181" s="80"/>
      <c r="T181" s="80"/>
      <c r="U181" s="38"/>
      <c r="V181" s="75"/>
      <c r="W181" s="54"/>
      <c r="X181" s="80">
        <f t="shared" si="81"/>
        <v>1680</v>
      </c>
      <c r="Y181" s="54"/>
      <c r="Z181" s="80"/>
      <c r="AA181" s="80"/>
      <c r="AB181" s="80"/>
      <c r="AC181" s="80"/>
      <c r="AD181" s="80"/>
      <c r="AE181" s="80"/>
      <c r="AF181" s="80"/>
      <c r="AG181" s="38"/>
      <c r="AH181" s="54"/>
      <c r="AI181" s="80"/>
      <c r="AJ181" s="80"/>
      <c r="AK181" s="80"/>
      <c r="AL181" s="80"/>
      <c r="AM181" s="54"/>
      <c r="AN181" s="80"/>
      <c r="AO181" s="80"/>
      <c r="AP181" s="80"/>
      <c r="AQ181" s="80"/>
      <c r="AR181" s="80"/>
      <c r="AS181" s="80"/>
      <c r="AT181" s="80"/>
      <c r="AU181" s="80"/>
      <c r="AV181" s="80"/>
      <c r="AW181" s="80"/>
      <c r="AX181" s="38"/>
      <c r="AY181" s="54"/>
      <c r="AZ181" s="80"/>
      <c r="BA181" s="80"/>
      <c r="BB181" s="80"/>
      <c r="BC181" s="80"/>
      <c r="BD181" s="80"/>
      <c r="BE181" s="80"/>
      <c r="BF181" s="80"/>
      <c r="BG181" s="80"/>
      <c r="BH181" s="38"/>
      <c r="BI181" s="54"/>
      <c r="BJ181" s="81"/>
    </row>
    <row r="182" spans="1:62" x14ac:dyDescent="0.35">
      <c r="A182" s="114">
        <v>420030</v>
      </c>
      <c r="B182" s="87" t="s">
        <v>218</v>
      </c>
      <c r="C182" s="85" t="s">
        <v>107</v>
      </c>
      <c r="D182" s="89">
        <f>F182</f>
        <v>1680</v>
      </c>
      <c r="E182" s="15">
        <v>1</v>
      </c>
      <c r="F182" s="100">
        <f t="shared" si="80"/>
        <v>1680</v>
      </c>
      <c r="G182" s="54"/>
      <c r="H182" s="80"/>
      <c r="I182" s="80"/>
      <c r="J182" s="80"/>
      <c r="K182" s="80"/>
      <c r="L182" s="80"/>
      <c r="M182" s="38"/>
      <c r="N182" s="54"/>
      <c r="O182" s="80"/>
      <c r="P182" s="80"/>
      <c r="Q182" s="38"/>
      <c r="R182" s="54"/>
      <c r="S182" s="80"/>
      <c r="T182" s="80"/>
      <c r="U182" s="38"/>
      <c r="V182" s="75"/>
      <c r="W182" s="54"/>
      <c r="X182" s="80">
        <f t="shared" si="81"/>
        <v>1680</v>
      </c>
      <c r="Y182" s="54"/>
      <c r="Z182" s="80"/>
      <c r="AA182" s="80"/>
      <c r="AB182" s="80"/>
      <c r="AC182" s="80"/>
      <c r="AD182" s="80"/>
      <c r="AE182" s="80"/>
      <c r="AF182" s="80"/>
      <c r="AG182" s="38"/>
      <c r="AH182" s="54"/>
      <c r="AI182" s="80"/>
      <c r="AJ182" s="80"/>
      <c r="AK182" s="80"/>
      <c r="AL182" s="80"/>
      <c r="AM182" s="54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38"/>
      <c r="AY182" s="54"/>
      <c r="AZ182" s="80"/>
      <c r="BA182" s="80"/>
      <c r="BB182" s="80"/>
      <c r="BC182" s="80"/>
      <c r="BD182" s="80"/>
      <c r="BE182" s="80"/>
      <c r="BF182" s="80"/>
      <c r="BG182" s="80"/>
      <c r="BH182" s="38"/>
      <c r="BI182" s="54"/>
      <c r="BJ182" s="81"/>
    </row>
    <row r="183" spans="1:62" x14ac:dyDescent="0.35">
      <c r="A183" s="114">
        <v>420040</v>
      </c>
      <c r="B183" s="87" t="s">
        <v>219</v>
      </c>
      <c r="C183" s="85" t="s">
        <v>64</v>
      </c>
      <c r="D183" s="89">
        <f t="shared" ref="D183" si="82">F183/100</f>
        <v>16.8</v>
      </c>
      <c r="E183" s="15">
        <v>1</v>
      </c>
      <c r="F183" s="100">
        <f t="shared" si="80"/>
        <v>1680</v>
      </c>
      <c r="G183" s="54"/>
      <c r="H183" s="80"/>
      <c r="I183" s="80"/>
      <c r="J183" s="80"/>
      <c r="K183" s="80"/>
      <c r="L183" s="80"/>
      <c r="M183" s="38"/>
      <c r="N183" s="54"/>
      <c r="O183" s="80"/>
      <c r="P183" s="80"/>
      <c r="Q183" s="38"/>
      <c r="R183" s="54"/>
      <c r="S183" s="80"/>
      <c r="T183" s="80"/>
      <c r="U183" s="38"/>
      <c r="V183" s="75"/>
      <c r="W183" s="54"/>
      <c r="X183" s="80">
        <f t="shared" si="81"/>
        <v>1680</v>
      </c>
      <c r="Y183" s="54"/>
      <c r="Z183" s="80"/>
      <c r="AA183" s="80"/>
      <c r="AB183" s="80"/>
      <c r="AC183" s="80"/>
      <c r="AD183" s="80"/>
      <c r="AE183" s="80"/>
      <c r="AF183" s="80"/>
      <c r="AG183" s="38"/>
      <c r="AH183" s="54"/>
      <c r="AI183" s="80"/>
      <c r="AJ183" s="80"/>
      <c r="AK183" s="80"/>
      <c r="AL183" s="80"/>
      <c r="AM183" s="54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38"/>
      <c r="AY183" s="54"/>
      <c r="AZ183" s="80"/>
      <c r="BA183" s="80"/>
      <c r="BB183" s="80"/>
      <c r="BC183" s="80"/>
      <c r="BD183" s="80"/>
      <c r="BE183" s="80"/>
      <c r="BF183" s="80"/>
      <c r="BG183" s="80"/>
      <c r="BH183" s="38"/>
      <c r="BI183" s="54"/>
      <c r="BJ183" s="81"/>
    </row>
    <row r="184" spans="1:62" x14ac:dyDescent="0.35">
      <c r="A184" s="114">
        <v>420050</v>
      </c>
      <c r="B184" s="87" t="s">
        <v>220</v>
      </c>
      <c r="C184" s="85" t="s">
        <v>193</v>
      </c>
      <c r="D184" s="89">
        <v>34</v>
      </c>
      <c r="E184" s="15">
        <v>1</v>
      </c>
      <c r="F184" s="100">
        <f t="shared" si="80"/>
        <v>33.6</v>
      </c>
      <c r="G184" s="54"/>
      <c r="H184" s="80"/>
      <c r="I184" s="80"/>
      <c r="J184" s="80"/>
      <c r="K184" s="80"/>
      <c r="L184" s="80"/>
      <c r="M184" s="38"/>
      <c r="N184" s="54"/>
      <c r="O184" s="80"/>
      <c r="P184" s="80"/>
      <c r="Q184" s="38"/>
      <c r="R184" s="54"/>
      <c r="S184" s="80"/>
      <c r="T184" s="80"/>
      <c r="U184" s="38"/>
      <c r="V184" s="75"/>
      <c r="W184" s="54"/>
      <c r="X184" s="80">
        <f>X$11*0.02*$E184*$B$6</f>
        <v>33.6</v>
      </c>
      <c r="Y184" s="54"/>
      <c r="Z184" s="80"/>
      <c r="AA184" s="80"/>
      <c r="AB184" s="80"/>
      <c r="AC184" s="80"/>
      <c r="AD184" s="80"/>
      <c r="AE184" s="80"/>
      <c r="AF184" s="80"/>
      <c r="AG184" s="38"/>
      <c r="AH184" s="54"/>
      <c r="AI184" s="80"/>
      <c r="AJ184" s="80"/>
      <c r="AK184" s="80"/>
      <c r="AL184" s="80"/>
      <c r="AM184" s="54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38"/>
      <c r="AY184" s="54"/>
      <c r="AZ184" s="80"/>
      <c r="BA184" s="80"/>
      <c r="BB184" s="80"/>
      <c r="BC184" s="80"/>
      <c r="BD184" s="80"/>
      <c r="BE184" s="80"/>
      <c r="BF184" s="80"/>
      <c r="BG184" s="80"/>
      <c r="BH184" s="38"/>
      <c r="BI184" s="54"/>
      <c r="BJ184" s="81"/>
    </row>
    <row r="185" spans="1:62" x14ac:dyDescent="0.35">
      <c r="A185" s="114">
        <v>420060</v>
      </c>
      <c r="B185" s="87" t="s">
        <v>221</v>
      </c>
      <c r="C185" s="85" t="s">
        <v>64</v>
      </c>
      <c r="D185" s="89">
        <f t="shared" ref="D185" si="83">F185/100</f>
        <v>420</v>
      </c>
      <c r="E185" s="15">
        <v>25</v>
      </c>
      <c r="F185" s="100">
        <f t="shared" si="80"/>
        <v>42000</v>
      </c>
      <c r="G185" s="54"/>
      <c r="H185" s="80"/>
      <c r="I185" s="80"/>
      <c r="J185" s="80"/>
      <c r="K185" s="80"/>
      <c r="L185" s="80"/>
      <c r="M185" s="38"/>
      <c r="N185" s="54"/>
      <c r="O185" s="80"/>
      <c r="P185" s="80"/>
      <c r="Q185" s="38"/>
      <c r="R185" s="54"/>
      <c r="S185" s="80"/>
      <c r="T185" s="80"/>
      <c r="U185" s="38"/>
      <c r="V185" s="75"/>
      <c r="W185" s="54"/>
      <c r="X185" s="80">
        <f t="shared" si="81"/>
        <v>42000</v>
      </c>
      <c r="Y185" s="54"/>
      <c r="Z185" s="80"/>
      <c r="AA185" s="80"/>
      <c r="AB185" s="80"/>
      <c r="AC185" s="80"/>
      <c r="AD185" s="80"/>
      <c r="AE185" s="80"/>
      <c r="AF185" s="80"/>
      <c r="AG185" s="38"/>
      <c r="AH185" s="54"/>
      <c r="AI185" s="80"/>
      <c r="AJ185" s="80"/>
      <c r="AK185" s="80"/>
      <c r="AL185" s="80"/>
      <c r="AM185" s="54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38"/>
      <c r="AY185" s="54"/>
      <c r="AZ185" s="80"/>
      <c r="BA185" s="80"/>
      <c r="BB185" s="80"/>
      <c r="BC185" s="80"/>
      <c r="BD185" s="80"/>
      <c r="BE185" s="80"/>
      <c r="BF185" s="80"/>
      <c r="BG185" s="80"/>
      <c r="BH185" s="38"/>
      <c r="BI185" s="54"/>
      <c r="BJ185" s="81"/>
    </row>
    <row r="186" spans="1:62" x14ac:dyDescent="0.35">
      <c r="A186" s="115" t="s">
        <v>152</v>
      </c>
      <c r="B186" s="85" t="s">
        <v>152</v>
      </c>
      <c r="C186" s="85" t="s">
        <v>152</v>
      </c>
      <c r="D186" s="85" t="s">
        <v>152</v>
      </c>
      <c r="E186" s="15"/>
      <c r="F186" s="100"/>
      <c r="G186" s="54"/>
      <c r="H186" s="80"/>
      <c r="I186" s="80"/>
      <c r="J186" s="80"/>
      <c r="K186" s="80"/>
      <c r="L186" s="80"/>
      <c r="M186" s="38"/>
      <c r="N186" s="54"/>
      <c r="O186" s="80"/>
      <c r="P186" s="80"/>
      <c r="Q186" s="38"/>
      <c r="R186" s="54"/>
      <c r="S186" s="80"/>
      <c r="T186" s="80"/>
      <c r="U186" s="38"/>
      <c r="V186" s="75"/>
      <c r="W186" s="54"/>
      <c r="X186" s="80"/>
      <c r="Y186" s="54"/>
      <c r="Z186" s="80"/>
      <c r="AA186" s="80"/>
      <c r="AB186" s="80"/>
      <c r="AC186" s="80"/>
      <c r="AD186" s="80"/>
      <c r="AE186" s="80"/>
      <c r="AF186" s="80"/>
      <c r="AG186" s="38"/>
      <c r="AH186" s="54"/>
      <c r="AI186" s="80"/>
      <c r="AJ186" s="80"/>
      <c r="AK186" s="80"/>
      <c r="AL186" s="80"/>
      <c r="AM186" s="54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38"/>
      <c r="AY186" s="54"/>
      <c r="AZ186" s="80"/>
      <c r="BA186" s="80"/>
      <c r="BB186" s="80"/>
      <c r="BC186" s="80"/>
      <c r="BD186" s="80"/>
      <c r="BE186" s="80"/>
      <c r="BF186" s="80"/>
      <c r="BG186" s="80"/>
      <c r="BH186" s="38"/>
      <c r="BI186" s="54"/>
      <c r="BJ186" s="81"/>
    </row>
    <row r="187" spans="1:62" x14ac:dyDescent="0.35">
      <c r="A187" s="117">
        <v>5</v>
      </c>
      <c r="B187" s="84" t="s">
        <v>222</v>
      </c>
      <c r="C187" s="85" t="s">
        <v>152</v>
      </c>
      <c r="D187" s="86" t="s">
        <v>152</v>
      </c>
      <c r="E187" s="15"/>
      <c r="F187" s="100"/>
      <c r="G187" s="54"/>
      <c r="H187" s="80"/>
      <c r="I187" s="80"/>
      <c r="J187" s="80"/>
      <c r="K187" s="80"/>
      <c r="L187" s="80"/>
      <c r="M187" s="38"/>
      <c r="N187" s="54"/>
      <c r="O187" s="80"/>
      <c r="P187" s="80"/>
      <c r="Q187" s="38"/>
      <c r="R187" s="54"/>
      <c r="S187" s="80"/>
      <c r="T187" s="80"/>
      <c r="U187" s="38"/>
      <c r="V187" s="75"/>
      <c r="W187" s="80"/>
      <c r="X187" s="80"/>
      <c r="Y187" s="54"/>
      <c r="Z187" s="80"/>
      <c r="AA187" s="80"/>
      <c r="AB187" s="80"/>
      <c r="AC187" s="80"/>
      <c r="AD187" s="80"/>
      <c r="AE187" s="80"/>
      <c r="AF187" s="80"/>
      <c r="AG187" s="38"/>
      <c r="AH187" s="54"/>
      <c r="AI187" s="80"/>
      <c r="AJ187" s="80"/>
      <c r="AK187" s="80"/>
      <c r="AL187" s="80"/>
      <c r="AM187" s="54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38"/>
      <c r="AY187" s="54"/>
      <c r="AZ187" s="80"/>
      <c r="BA187" s="80"/>
      <c r="BB187" s="80"/>
      <c r="BC187" s="80"/>
      <c r="BD187" s="80"/>
      <c r="BE187" s="80"/>
      <c r="BF187" s="80"/>
      <c r="BG187" s="80"/>
      <c r="BH187" s="38"/>
      <c r="BI187" s="54"/>
      <c r="BJ187" s="81"/>
    </row>
    <row r="188" spans="1:62" x14ac:dyDescent="0.35">
      <c r="A188" s="114">
        <v>500010</v>
      </c>
      <c r="B188" s="87" t="s">
        <v>223</v>
      </c>
      <c r="C188" s="85" t="s">
        <v>64</v>
      </c>
      <c r="D188" s="89">
        <f t="shared" ref="D188:D192" si="84">F188/100</f>
        <v>834.96</v>
      </c>
      <c r="E188" s="15">
        <v>4</v>
      </c>
      <c r="F188" s="100">
        <f t="shared" ref="F188:F195" si="85">SUM(G188:AX188)</f>
        <v>83496</v>
      </c>
      <c r="G188" s="54"/>
      <c r="H188" s="80"/>
      <c r="I188" s="80"/>
      <c r="J188" s="80"/>
      <c r="K188" s="80"/>
      <c r="L188" s="80"/>
      <c r="M188" s="38"/>
      <c r="N188" s="54"/>
      <c r="O188" s="80"/>
      <c r="P188" s="80"/>
      <c r="Q188" s="38"/>
      <c r="R188" s="54"/>
      <c r="S188" s="80"/>
      <c r="T188" s="80"/>
      <c r="U188" s="38"/>
      <c r="V188" s="75"/>
      <c r="W188" s="80"/>
      <c r="X188" s="80"/>
      <c r="Y188" s="54"/>
      <c r="Z188" s="80"/>
      <c r="AA188" s="80"/>
      <c r="AB188" s="80"/>
      <c r="AC188" s="80"/>
      <c r="AD188" s="80"/>
      <c r="AE188" s="80"/>
      <c r="AF188" s="80"/>
      <c r="AG188" s="38"/>
      <c r="AH188" s="54"/>
      <c r="AI188" s="80">
        <f t="shared" ref="AI188" si="86">AI$11*$E188*$B$6</f>
        <v>73560</v>
      </c>
      <c r="AJ188" s="80"/>
      <c r="AK188" s="80"/>
      <c r="AL188" s="80"/>
      <c r="AM188" s="54"/>
      <c r="AN188" s="80"/>
      <c r="AO188" s="80"/>
      <c r="AP188" s="80"/>
      <c r="AQ188" s="80"/>
      <c r="AR188" s="80"/>
      <c r="AS188" s="80"/>
      <c r="AT188" s="80"/>
      <c r="AU188" s="80"/>
      <c r="AV188" s="80">
        <f t="shared" ref="AU188:AX192" si="87">AV$11*$E188*$B$6</f>
        <v>9936</v>
      </c>
      <c r="AW188" s="80"/>
      <c r="AX188" s="38"/>
      <c r="AY188" s="54"/>
      <c r="AZ188" s="80"/>
      <c r="BA188" s="80"/>
      <c r="BB188" s="80"/>
      <c r="BC188" s="80"/>
      <c r="BD188" s="80"/>
      <c r="BE188" s="80"/>
      <c r="BF188" s="80"/>
      <c r="BG188" s="80"/>
      <c r="BH188" s="38"/>
      <c r="BI188" s="54"/>
      <c r="BJ188" s="81"/>
    </row>
    <row r="189" spans="1:62" x14ac:dyDescent="0.35">
      <c r="A189" s="114">
        <v>500020</v>
      </c>
      <c r="B189" s="87" t="s">
        <v>224</v>
      </c>
      <c r="C189" s="85" t="s">
        <v>64</v>
      </c>
      <c r="D189" s="89">
        <f t="shared" si="84"/>
        <v>748.8</v>
      </c>
      <c r="E189" s="15">
        <v>4</v>
      </c>
      <c r="F189" s="100">
        <f t="shared" si="85"/>
        <v>74880</v>
      </c>
      <c r="G189" s="54"/>
      <c r="H189" s="80"/>
      <c r="I189" s="80"/>
      <c r="J189" s="80"/>
      <c r="K189" s="80"/>
      <c r="L189" s="80"/>
      <c r="M189" s="38"/>
      <c r="N189" s="54"/>
      <c r="O189" s="80"/>
      <c r="P189" s="80"/>
      <c r="Q189" s="38"/>
      <c r="R189" s="54"/>
      <c r="S189" s="80"/>
      <c r="T189" s="80"/>
      <c r="U189" s="38"/>
      <c r="V189" s="75"/>
      <c r="W189" s="80"/>
      <c r="X189" s="80"/>
      <c r="Y189" s="54"/>
      <c r="Z189" s="80"/>
      <c r="AA189" s="80"/>
      <c r="AB189" s="80"/>
      <c r="AC189" s="80"/>
      <c r="AD189" s="80"/>
      <c r="AE189" s="80"/>
      <c r="AF189" s="80"/>
      <c r="AG189" s="38"/>
      <c r="AH189" s="54"/>
      <c r="AI189" s="80"/>
      <c r="AJ189" s="80">
        <f t="shared" ref="AJ189:AK191" si="88">AJ$11*$E189*$B$6</f>
        <v>74880</v>
      </c>
      <c r="AK189" s="80"/>
      <c r="AL189" s="80"/>
      <c r="AM189" s="54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38"/>
      <c r="AY189" s="54"/>
      <c r="AZ189" s="80"/>
      <c r="BA189" s="80"/>
      <c r="BB189" s="80"/>
      <c r="BC189" s="80"/>
      <c r="BD189" s="80"/>
      <c r="BE189" s="80"/>
      <c r="BF189" s="80"/>
      <c r="BG189" s="80"/>
      <c r="BH189" s="38"/>
      <c r="BI189" s="54"/>
      <c r="BJ189" s="81"/>
    </row>
    <row r="190" spans="1:62" x14ac:dyDescent="0.35">
      <c r="A190" s="114">
        <v>500030</v>
      </c>
      <c r="B190" s="87" t="s">
        <v>278</v>
      </c>
      <c r="C190" s="85" t="s">
        <v>64</v>
      </c>
      <c r="D190" s="89">
        <f t="shared" si="84"/>
        <v>27.96</v>
      </c>
      <c r="E190" s="15">
        <v>6</v>
      </c>
      <c r="F190" s="100">
        <f t="shared" si="85"/>
        <v>2796</v>
      </c>
      <c r="G190" s="54"/>
      <c r="H190" s="80"/>
      <c r="I190" s="80"/>
      <c r="J190" s="80"/>
      <c r="K190" s="80"/>
      <c r="L190" s="80"/>
      <c r="M190" s="38"/>
      <c r="N190" s="54"/>
      <c r="O190" s="80"/>
      <c r="P190" s="80"/>
      <c r="Q190" s="38"/>
      <c r="R190" s="54"/>
      <c r="S190" s="80"/>
      <c r="T190" s="80"/>
      <c r="U190" s="38"/>
      <c r="V190" s="75"/>
      <c r="W190" s="80"/>
      <c r="X190" s="80"/>
      <c r="Y190" s="54"/>
      <c r="Z190" s="80"/>
      <c r="AA190" s="80"/>
      <c r="AB190" s="80"/>
      <c r="AC190" s="80"/>
      <c r="AD190" s="80"/>
      <c r="AE190" s="80"/>
      <c r="AF190" s="80"/>
      <c r="AG190" s="38"/>
      <c r="AH190" s="54"/>
      <c r="AI190" s="80"/>
      <c r="AJ190" s="80"/>
      <c r="AK190" s="80"/>
      <c r="AL190" s="80"/>
      <c r="AM190" s="54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38">
        <f t="shared" si="87"/>
        <v>2796</v>
      </c>
      <c r="AY190" s="54"/>
      <c r="AZ190" s="80"/>
      <c r="BA190" s="80"/>
      <c r="BB190" s="80"/>
      <c r="BC190" s="80"/>
      <c r="BD190" s="80"/>
      <c r="BE190" s="80"/>
      <c r="BF190" s="80"/>
      <c r="BG190" s="80"/>
      <c r="BH190" s="38"/>
      <c r="BI190" s="54"/>
      <c r="BJ190" s="81"/>
    </row>
    <row r="191" spans="1:62" x14ac:dyDescent="0.35">
      <c r="A191" s="114">
        <v>500040</v>
      </c>
      <c r="B191" s="87" t="s">
        <v>225</v>
      </c>
      <c r="C191" s="85" t="s">
        <v>64</v>
      </c>
      <c r="D191" s="89">
        <f t="shared" si="84"/>
        <v>5587.6</v>
      </c>
      <c r="E191" s="15">
        <v>10</v>
      </c>
      <c r="F191" s="100">
        <f t="shared" si="85"/>
        <v>558760</v>
      </c>
      <c r="G191" s="54"/>
      <c r="H191" s="80"/>
      <c r="I191" s="80"/>
      <c r="J191" s="80"/>
      <c r="K191" s="80"/>
      <c r="L191" s="80"/>
      <c r="M191" s="38"/>
      <c r="N191" s="54"/>
      <c r="O191" s="80"/>
      <c r="P191" s="80"/>
      <c r="Q191" s="38"/>
      <c r="R191" s="54"/>
      <c r="S191" s="80"/>
      <c r="T191" s="80"/>
      <c r="U191" s="38"/>
      <c r="V191" s="75"/>
      <c r="W191" s="80"/>
      <c r="X191" s="80"/>
      <c r="Y191" s="54"/>
      <c r="Z191" s="80"/>
      <c r="AA191" s="80"/>
      <c r="AB191" s="80"/>
      <c r="AC191" s="80"/>
      <c r="AD191" s="80"/>
      <c r="AE191" s="80"/>
      <c r="AF191" s="80"/>
      <c r="AG191" s="38"/>
      <c r="AH191" s="54">
        <f t="shared" ref="AH191" si="89">AH$11*$E191*$B$6</f>
        <v>94720</v>
      </c>
      <c r="AI191" s="80">
        <f t="shared" ref="AI191" si="90">AI$11*$E191*$B$6</f>
        <v>183900</v>
      </c>
      <c r="AJ191" s="80">
        <f t="shared" si="88"/>
        <v>187200</v>
      </c>
      <c r="AK191" s="80">
        <f t="shared" si="88"/>
        <v>33500</v>
      </c>
      <c r="AL191" s="80"/>
      <c r="AM191" s="54"/>
      <c r="AN191" s="80"/>
      <c r="AO191" s="80"/>
      <c r="AP191" s="80"/>
      <c r="AQ191" s="80"/>
      <c r="AR191" s="80"/>
      <c r="AS191" s="80"/>
      <c r="AT191" s="80"/>
      <c r="AU191" s="80">
        <f t="shared" si="87"/>
        <v>1700</v>
      </c>
      <c r="AV191" s="80">
        <f t="shared" si="87"/>
        <v>24840</v>
      </c>
      <c r="AW191" s="80">
        <f t="shared" si="87"/>
        <v>32900</v>
      </c>
      <c r="AX191" s="38"/>
      <c r="AY191" s="54"/>
      <c r="AZ191" s="80"/>
      <c r="BA191" s="80"/>
      <c r="BB191" s="80"/>
      <c r="BC191" s="80"/>
      <c r="BD191" s="80"/>
      <c r="BE191" s="80"/>
      <c r="BF191" s="80"/>
      <c r="BG191" s="80"/>
      <c r="BH191" s="38"/>
      <c r="BI191" s="54"/>
      <c r="BJ191" s="81"/>
    </row>
    <row r="192" spans="1:62" x14ac:dyDescent="0.35">
      <c r="A192" s="114">
        <v>500050</v>
      </c>
      <c r="B192" s="87" t="s">
        <v>226</v>
      </c>
      <c r="C192" s="85" t="s">
        <v>64</v>
      </c>
      <c r="D192" s="89">
        <f t="shared" si="84"/>
        <v>969.2</v>
      </c>
      <c r="E192" s="15">
        <v>10</v>
      </c>
      <c r="F192" s="100">
        <f t="shared" si="85"/>
        <v>96920</v>
      </c>
      <c r="G192" s="54"/>
      <c r="H192" s="80"/>
      <c r="I192" s="80"/>
      <c r="J192" s="80"/>
      <c r="K192" s="80"/>
      <c r="L192" s="80"/>
      <c r="M192" s="38"/>
      <c r="N192" s="54"/>
      <c r="O192" s="80"/>
      <c r="P192" s="80"/>
      <c r="Q192" s="38"/>
      <c r="R192" s="54"/>
      <c r="S192" s="80"/>
      <c r="T192" s="80"/>
      <c r="U192" s="38"/>
      <c r="V192" s="75"/>
      <c r="W192" s="80"/>
      <c r="X192" s="80"/>
      <c r="Y192" s="54"/>
      <c r="Z192" s="80"/>
      <c r="AA192" s="80"/>
      <c r="AB192" s="80"/>
      <c r="AC192" s="80"/>
      <c r="AD192" s="80"/>
      <c r="AE192" s="80"/>
      <c r="AF192" s="80"/>
      <c r="AG192" s="38"/>
      <c r="AH192" s="54"/>
      <c r="AI192" s="80"/>
      <c r="AJ192" s="80"/>
      <c r="AK192" s="80"/>
      <c r="AL192" s="80">
        <f t="shared" ref="AL192" si="91">AL$11*$E192*$B$6</f>
        <v>64020</v>
      </c>
      <c r="AM192" s="54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>
        <f t="shared" si="87"/>
        <v>32900</v>
      </c>
      <c r="AX192" s="38"/>
      <c r="AY192" s="54"/>
      <c r="AZ192" s="80"/>
      <c r="BA192" s="80"/>
      <c r="BB192" s="80"/>
      <c r="BC192" s="80"/>
      <c r="BD192" s="80"/>
      <c r="BE192" s="80"/>
      <c r="BF192" s="80"/>
      <c r="BG192" s="80"/>
      <c r="BH192" s="38"/>
      <c r="BI192" s="54"/>
      <c r="BJ192" s="81"/>
    </row>
    <row r="193" spans="1:62" x14ac:dyDescent="0.35">
      <c r="A193" s="114">
        <v>500060</v>
      </c>
      <c r="B193" s="87" t="s">
        <v>227</v>
      </c>
      <c r="C193" s="85" t="s">
        <v>97</v>
      </c>
      <c r="D193" s="89">
        <f>F193</f>
        <v>1700</v>
      </c>
      <c r="E193" s="15">
        <v>2</v>
      </c>
      <c r="F193" s="100">
        <f t="shared" si="85"/>
        <v>1700</v>
      </c>
      <c r="G193" s="54"/>
      <c r="H193" s="80"/>
      <c r="I193" s="80"/>
      <c r="J193" s="80"/>
      <c r="K193" s="80"/>
      <c r="L193" s="80"/>
      <c r="M193" s="38"/>
      <c r="N193" s="54"/>
      <c r="O193" s="80"/>
      <c r="P193" s="80"/>
      <c r="Q193" s="38"/>
      <c r="R193" s="54"/>
      <c r="S193" s="80"/>
      <c r="T193" s="80"/>
      <c r="U193" s="38"/>
      <c r="V193" s="75"/>
      <c r="W193" s="80"/>
      <c r="X193" s="80"/>
      <c r="Y193" s="54"/>
      <c r="Z193" s="80"/>
      <c r="AA193" s="80"/>
      <c r="AB193" s="80"/>
      <c r="AC193" s="80"/>
      <c r="AD193" s="80"/>
      <c r="AE193" s="80"/>
      <c r="AF193" s="80"/>
      <c r="AG193" s="38"/>
      <c r="AH193" s="54"/>
      <c r="AI193" s="80"/>
      <c r="AJ193" s="80"/>
      <c r="AK193" s="80"/>
      <c r="AL193" s="80">
        <f>AL$12*$E193*$B$6</f>
        <v>1000</v>
      </c>
      <c r="AM193" s="54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>
        <f>AW$12*$E193*$B$6</f>
        <v>700</v>
      </c>
      <c r="AX193" s="38"/>
      <c r="AY193" s="54"/>
      <c r="AZ193" s="80"/>
      <c r="BA193" s="80"/>
      <c r="BB193" s="80"/>
      <c r="BC193" s="80"/>
      <c r="BD193" s="80"/>
      <c r="BE193" s="80"/>
      <c r="BF193" s="80"/>
      <c r="BG193" s="80"/>
      <c r="BH193" s="38"/>
      <c r="BI193" s="54"/>
      <c r="BJ193" s="81"/>
    </row>
    <row r="194" spans="1:62" x14ac:dyDescent="0.35">
      <c r="A194" s="114">
        <v>500070</v>
      </c>
      <c r="B194" s="87" t="s">
        <v>228</v>
      </c>
      <c r="C194" s="85" t="s">
        <v>97</v>
      </c>
      <c r="D194" s="89">
        <f>F194</f>
        <v>43820</v>
      </c>
      <c r="E194" s="15">
        <v>2</v>
      </c>
      <c r="F194" s="100">
        <f t="shared" si="85"/>
        <v>43820</v>
      </c>
      <c r="G194" s="54"/>
      <c r="H194" s="80"/>
      <c r="I194" s="80"/>
      <c r="J194" s="80"/>
      <c r="K194" s="80"/>
      <c r="L194" s="80"/>
      <c r="M194" s="38"/>
      <c r="N194" s="54"/>
      <c r="O194" s="80"/>
      <c r="P194" s="80"/>
      <c r="Q194" s="38"/>
      <c r="R194" s="54"/>
      <c r="S194" s="80"/>
      <c r="T194" s="80"/>
      <c r="U194" s="38"/>
      <c r="V194" s="75"/>
      <c r="W194" s="80"/>
      <c r="X194" s="80"/>
      <c r="Y194" s="54"/>
      <c r="Z194" s="80"/>
      <c r="AA194" s="80"/>
      <c r="AB194" s="80"/>
      <c r="AC194" s="80"/>
      <c r="AD194" s="80"/>
      <c r="AE194" s="80"/>
      <c r="AF194" s="80"/>
      <c r="AG194" s="38"/>
      <c r="AH194" s="54">
        <f>AH$12*$E194*$B$6</f>
        <v>11600</v>
      </c>
      <c r="AI194" s="80">
        <f>AI$12*$E194*$B$6</f>
        <v>16800</v>
      </c>
      <c r="AJ194" s="80">
        <f>AJ$12*$E194*$B$6</f>
        <v>8400</v>
      </c>
      <c r="AK194" s="80">
        <f>AK$12*$E194*$B$6</f>
        <v>1000</v>
      </c>
      <c r="AL194" s="80"/>
      <c r="AM194" s="54"/>
      <c r="AN194" s="80"/>
      <c r="AO194" s="80"/>
      <c r="AP194" s="80"/>
      <c r="AQ194" s="80"/>
      <c r="AR194" s="80"/>
      <c r="AS194" s="80"/>
      <c r="AT194" s="80"/>
      <c r="AU194" s="80">
        <f>AU$12*$E194*$B$6</f>
        <v>220</v>
      </c>
      <c r="AV194" s="80">
        <f>AV$12*$E194*$B$6</f>
        <v>5800</v>
      </c>
      <c r="AW194" s="80"/>
      <c r="AX194" s="38"/>
      <c r="AY194" s="54"/>
      <c r="AZ194" s="80"/>
      <c r="BA194" s="80"/>
      <c r="BB194" s="80"/>
      <c r="BC194" s="80"/>
      <c r="BD194" s="80"/>
      <c r="BE194" s="80"/>
      <c r="BF194" s="80"/>
      <c r="BG194" s="80"/>
      <c r="BH194" s="38"/>
      <c r="BI194" s="54"/>
      <c r="BJ194" s="81"/>
    </row>
    <row r="195" spans="1:62" x14ac:dyDescent="0.35">
      <c r="A195" s="114">
        <v>500080</v>
      </c>
      <c r="B195" s="87" t="s">
        <v>229</v>
      </c>
      <c r="C195" s="85" t="s">
        <v>66</v>
      </c>
      <c r="D195" s="89">
        <v>100</v>
      </c>
      <c r="E195" s="15">
        <v>1</v>
      </c>
      <c r="F195" s="100">
        <f t="shared" si="85"/>
        <v>0</v>
      </c>
      <c r="G195" s="54"/>
      <c r="H195" s="80"/>
      <c r="I195" s="80"/>
      <c r="J195" s="80"/>
      <c r="K195" s="80"/>
      <c r="L195" s="80"/>
      <c r="M195" s="38"/>
      <c r="N195" s="54"/>
      <c r="O195" s="80"/>
      <c r="P195" s="80"/>
      <c r="Q195" s="38"/>
      <c r="R195" s="54"/>
      <c r="S195" s="80"/>
      <c r="T195" s="80"/>
      <c r="U195" s="38"/>
      <c r="V195" s="75"/>
      <c r="W195" s="80"/>
      <c r="X195" s="80"/>
      <c r="Y195" s="54"/>
      <c r="Z195" s="80"/>
      <c r="AA195" s="80"/>
      <c r="AB195" s="80"/>
      <c r="AC195" s="80"/>
      <c r="AD195" s="80"/>
      <c r="AE195" s="80"/>
      <c r="AF195" s="80"/>
      <c r="AG195" s="38"/>
      <c r="AH195" s="54"/>
      <c r="AI195" s="80"/>
      <c r="AJ195" s="80"/>
      <c r="AK195" s="80"/>
      <c r="AL195" s="80"/>
      <c r="AM195" s="54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38"/>
      <c r="AY195" s="54"/>
      <c r="AZ195" s="80"/>
      <c r="BA195" s="80"/>
      <c r="BB195" s="80"/>
      <c r="BC195" s="80"/>
      <c r="BD195" s="80"/>
      <c r="BE195" s="80"/>
      <c r="BF195" s="80"/>
      <c r="BG195" s="80"/>
      <c r="BH195" s="38"/>
      <c r="BI195" s="54"/>
      <c r="BJ195" s="81"/>
    </row>
    <row r="196" spans="1:62" x14ac:dyDescent="0.35">
      <c r="A196" s="115" t="s">
        <v>152</v>
      </c>
      <c r="B196" s="85" t="s">
        <v>152</v>
      </c>
      <c r="C196" s="85" t="s">
        <v>152</v>
      </c>
      <c r="D196" s="85" t="s">
        <v>152</v>
      </c>
      <c r="E196" s="15"/>
      <c r="F196" s="100"/>
      <c r="G196" s="54"/>
      <c r="H196" s="80"/>
      <c r="I196" s="80"/>
      <c r="J196" s="80"/>
      <c r="K196" s="80"/>
      <c r="L196" s="80"/>
      <c r="M196" s="38"/>
      <c r="N196" s="54"/>
      <c r="O196" s="80"/>
      <c r="P196" s="80"/>
      <c r="Q196" s="38"/>
      <c r="R196" s="54"/>
      <c r="S196" s="80"/>
      <c r="T196" s="80"/>
      <c r="U196" s="38"/>
      <c r="V196" s="75"/>
      <c r="W196" s="80"/>
      <c r="X196" s="80"/>
      <c r="Y196" s="54"/>
      <c r="Z196" s="80"/>
      <c r="AA196" s="80"/>
      <c r="AB196" s="80"/>
      <c r="AC196" s="80"/>
      <c r="AD196" s="80"/>
      <c r="AE196" s="80"/>
      <c r="AF196" s="80"/>
      <c r="AG196" s="38"/>
      <c r="AH196" s="54"/>
      <c r="AI196" s="80"/>
      <c r="AJ196" s="80"/>
      <c r="AK196" s="80"/>
      <c r="AL196" s="80"/>
      <c r="AM196" s="54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38"/>
      <c r="AY196" s="54"/>
      <c r="AZ196" s="80"/>
      <c r="BA196" s="80"/>
      <c r="BB196" s="80"/>
      <c r="BC196" s="80"/>
      <c r="BD196" s="80"/>
      <c r="BE196" s="80"/>
      <c r="BF196" s="80"/>
      <c r="BG196" s="80"/>
      <c r="BH196" s="38"/>
      <c r="BI196" s="54"/>
      <c r="BJ196" s="81"/>
    </row>
    <row r="197" spans="1:62" x14ac:dyDescent="0.35">
      <c r="A197" s="117">
        <v>6</v>
      </c>
      <c r="B197" s="84" t="s">
        <v>230</v>
      </c>
      <c r="C197" s="85" t="s">
        <v>152</v>
      </c>
      <c r="D197" s="86" t="s">
        <v>152</v>
      </c>
      <c r="E197" s="15"/>
      <c r="F197" s="100"/>
      <c r="G197" s="54"/>
      <c r="H197" s="80"/>
      <c r="I197" s="80"/>
      <c r="J197" s="80"/>
      <c r="K197" s="80"/>
      <c r="L197" s="80"/>
      <c r="M197" s="38"/>
      <c r="N197" s="54"/>
      <c r="O197" s="80"/>
      <c r="P197" s="80"/>
      <c r="Q197" s="38"/>
      <c r="R197" s="54"/>
      <c r="S197" s="80"/>
      <c r="T197" s="80"/>
      <c r="U197" s="38"/>
      <c r="V197" s="75"/>
      <c r="W197" s="80"/>
      <c r="X197" s="80"/>
      <c r="Y197" s="54"/>
      <c r="Z197" s="80"/>
      <c r="AA197" s="80"/>
      <c r="AB197" s="80"/>
      <c r="AC197" s="80"/>
      <c r="AD197" s="80"/>
      <c r="AE197" s="80"/>
      <c r="AF197" s="80"/>
      <c r="AG197" s="38"/>
      <c r="AH197" s="54"/>
      <c r="AI197" s="80"/>
      <c r="AJ197" s="80"/>
      <c r="AK197" s="80"/>
      <c r="AL197" s="80"/>
      <c r="AM197" s="54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38"/>
      <c r="AY197" s="54"/>
      <c r="AZ197" s="80"/>
      <c r="BA197" s="80"/>
      <c r="BB197" s="80"/>
      <c r="BC197" s="80"/>
      <c r="BD197" s="80"/>
      <c r="BE197" s="80"/>
      <c r="BF197" s="80"/>
      <c r="BG197" s="80"/>
      <c r="BH197" s="38"/>
      <c r="BI197" s="54"/>
      <c r="BJ197" s="81"/>
    </row>
    <row r="198" spans="1:62" x14ac:dyDescent="0.35">
      <c r="A198" s="115" t="s">
        <v>152</v>
      </c>
      <c r="B198" s="85" t="s">
        <v>152</v>
      </c>
      <c r="C198" s="85" t="s">
        <v>152</v>
      </c>
      <c r="D198" s="109" t="s">
        <v>152</v>
      </c>
      <c r="E198" s="15"/>
      <c r="F198" s="113"/>
      <c r="G198" s="103"/>
      <c r="M198" s="104"/>
      <c r="N198" s="103"/>
      <c r="Q198" s="104"/>
      <c r="R198" s="103"/>
      <c r="U198" s="104"/>
      <c r="W198" s="103"/>
      <c r="X198" s="104"/>
      <c r="Y198" s="103"/>
      <c r="AG198" s="104"/>
      <c r="AH198" s="103"/>
      <c r="AM198" s="103"/>
      <c r="AX198" s="104"/>
      <c r="AY198" s="103"/>
      <c r="BH198" s="104"/>
    </row>
    <row r="199" spans="1:62" x14ac:dyDescent="0.35">
      <c r="A199" s="116">
        <v>61</v>
      </c>
      <c r="B199" s="84" t="s">
        <v>110</v>
      </c>
      <c r="C199" s="85" t="s">
        <v>152</v>
      </c>
      <c r="D199" s="110" t="s">
        <v>152</v>
      </c>
      <c r="E199" s="15"/>
      <c r="F199" s="113"/>
      <c r="G199" s="103"/>
      <c r="M199" s="104"/>
      <c r="N199" s="103"/>
      <c r="Q199" s="104"/>
      <c r="R199" s="103"/>
      <c r="U199" s="104"/>
      <c r="W199" s="103"/>
      <c r="X199" s="104"/>
      <c r="Y199" s="103"/>
      <c r="AG199" s="104"/>
      <c r="AH199" s="103"/>
      <c r="AM199" s="103"/>
      <c r="AX199" s="104"/>
      <c r="AY199" s="103"/>
      <c r="BH199" s="104"/>
    </row>
    <row r="200" spans="1:62" x14ac:dyDescent="0.35">
      <c r="A200" s="114">
        <v>610010</v>
      </c>
      <c r="B200" s="87" t="s">
        <v>231</v>
      </c>
      <c r="C200" s="85" t="s">
        <v>107</v>
      </c>
      <c r="D200" s="111">
        <f>F200</f>
        <v>8029</v>
      </c>
      <c r="E200" s="16">
        <v>0.25</v>
      </c>
      <c r="F200" s="100">
        <f t="shared" ref="F200:F204" si="92">SUM(G200:AX200)</f>
        <v>8029</v>
      </c>
      <c r="G200" s="103"/>
      <c r="M200" s="104"/>
      <c r="N200" s="103"/>
      <c r="Q200" s="104"/>
      <c r="R200" s="103"/>
      <c r="U200" s="104"/>
      <c r="W200" s="103"/>
      <c r="X200" s="104"/>
      <c r="Y200" s="103"/>
      <c r="AF200" s="80">
        <f t="shared" ref="AF200" si="93">AF$11*$E200*$B$6</f>
        <v>3169.5</v>
      </c>
      <c r="AG200" s="38"/>
      <c r="AH200" s="103"/>
      <c r="AM200" s="103"/>
      <c r="AS200" s="80">
        <f t="shared" ref="AS200" si="94">AS$11*$E200*$B$6</f>
        <v>4859.5</v>
      </c>
      <c r="AX200" s="104"/>
      <c r="AY200" s="103"/>
      <c r="BH200" s="104"/>
    </row>
    <row r="201" spans="1:62" x14ac:dyDescent="0.35">
      <c r="A201" s="114">
        <v>610030</v>
      </c>
      <c r="B201" s="87" t="s">
        <v>232</v>
      </c>
      <c r="C201" s="85" t="s">
        <v>107</v>
      </c>
      <c r="D201" s="111">
        <f>F201</f>
        <v>17364</v>
      </c>
      <c r="E201" s="15">
        <v>6</v>
      </c>
      <c r="F201" s="100">
        <f t="shared" si="92"/>
        <v>17364</v>
      </c>
      <c r="G201" s="103"/>
      <c r="M201" s="104"/>
      <c r="N201" s="103"/>
      <c r="Q201" s="104"/>
      <c r="R201" s="103"/>
      <c r="U201" s="104"/>
      <c r="W201" s="103"/>
      <c r="X201" s="104"/>
      <c r="Y201" s="103"/>
      <c r="AC201" s="80">
        <f t="shared" ref="AC201" si="95">AC$11*$E201*$B$6</f>
        <v>17364</v>
      </c>
      <c r="AE201" s="80"/>
      <c r="AG201" s="104"/>
      <c r="AH201" s="103"/>
      <c r="AM201" s="103"/>
      <c r="AX201" s="104"/>
      <c r="AY201" s="103"/>
      <c r="BH201" s="104"/>
    </row>
    <row r="202" spans="1:62" x14ac:dyDescent="0.35">
      <c r="A202" s="114">
        <v>610040</v>
      </c>
      <c r="B202" s="87" t="s">
        <v>233</v>
      </c>
      <c r="C202" s="85" t="s">
        <v>97</v>
      </c>
      <c r="D202" s="111">
        <f>F202</f>
        <v>9850</v>
      </c>
      <c r="E202" s="15">
        <v>1</v>
      </c>
      <c r="F202" s="100">
        <f t="shared" si="92"/>
        <v>9850</v>
      </c>
      <c r="G202" s="103"/>
      <c r="M202" s="104"/>
      <c r="N202" s="103"/>
      <c r="Q202" s="104"/>
      <c r="R202" s="103"/>
      <c r="U202" s="104"/>
      <c r="W202" s="103"/>
      <c r="X202" s="104"/>
      <c r="Y202" s="103"/>
      <c r="AF202" s="80">
        <f>AF$12*$E202*$B$6</f>
        <v>4640</v>
      </c>
      <c r="AG202" s="104"/>
      <c r="AH202" s="103"/>
      <c r="AM202" s="103"/>
      <c r="AS202" s="80">
        <f>AS$12*$E202*$B$6</f>
        <v>5210</v>
      </c>
      <c r="AX202" s="104"/>
      <c r="AY202" s="103"/>
      <c r="BH202" s="104"/>
    </row>
    <row r="203" spans="1:62" x14ac:dyDescent="0.35">
      <c r="A203" s="114">
        <v>610050</v>
      </c>
      <c r="B203" s="87" t="s">
        <v>234</v>
      </c>
      <c r="C203" s="85" t="s">
        <v>107</v>
      </c>
      <c r="D203" s="111">
        <v>2900</v>
      </c>
      <c r="E203" s="15">
        <v>1</v>
      </c>
      <c r="F203" s="100">
        <f t="shared" si="92"/>
        <v>2894</v>
      </c>
      <c r="G203" s="103"/>
      <c r="M203" s="104"/>
      <c r="N203" s="103"/>
      <c r="Q203" s="104"/>
      <c r="R203" s="103"/>
      <c r="U203" s="104"/>
      <c r="W203" s="103"/>
      <c r="X203" s="104"/>
      <c r="Y203" s="103"/>
      <c r="AC203" s="80">
        <f t="shared" ref="AC203" si="96">AC$11*$E203*$B$6</f>
        <v>2894</v>
      </c>
      <c r="AG203" s="104"/>
      <c r="AH203" s="103"/>
      <c r="AM203" s="103"/>
      <c r="AX203" s="104"/>
      <c r="AY203" s="103"/>
      <c r="BH203" s="104"/>
    </row>
    <row r="204" spans="1:62" x14ac:dyDescent="0.35">
      <c r="A204" s="114">
        <v>610060</v>
      </c>
      <c r="B204" s="87" t="s">
        <v>235</v>
      </c>
      <c r="C204" s="85" t="s">
        <v>97</v>
      </c>
      <c r="D204" s="111">
        <v>1860</v>
      </c>
      <c r="E204" s="15">
        <v>1</v>
      </c>
      <c r="F204" s="100">
        <f t="shared" si="92"/>
        <v>1870</v>
      </c>
      <c r="G204" s="103"/>
      <c r="M204" s="104"/>
      <c r="N204" s="103"/>
      <c r="Q204" s="104"/>
      <c r="R204" s="103"/>
      <c r="U204" s="104"/>
      <c r="W204" s="103"/>
      <c r="X204" s="104"/>
      <c r="Y204" s="103"/>
      <c r="AC204" s="80">
        <f>AC$12*$E204*$B$6</f>
        <v>1870</v>
      </c>
      <c r="AG204" s="104"/>
      <c r="AH204" s="103"/>
      <c r="AM204" s="103"/>
      <c r="AX204" s="104"/>
      <c r="AY204" s="103"/>
      <c r="BH204" s="104"/>
    </row>
    <row r="205" spans="1:62" x14ac:dyDescent="0.35">
      <c r="A205" s="115" t="s">
        <v>152</v>
      </c>
      <c r="B205" s="85" t="s">
        <v>152</v>
      </c>
      <c r="C205" s="85" t="s">
        <v>152</v>
      </c>
      <c r="D205" s="109" t="s">
        <v>152</v>
      </c>
      <c r="E205" s="15"/>
      <c r="F205" s="113"/>
      <c r="G205" s="103"/>
      <c r="M205" s="104"/>
      <c r="N205" s="103"/>
      <c r="Q205" s="104"/>
      <c r="R205" s="103"/>
      <c r="U205" s="104"/>
      <c r="W205" s="103"/>
      <c r="X205" s="104"/>
      <c r="Y205" s="103"/>
      <c r="AC205" s="80"/>
      <c r="AG205" s="104"/>
      <c r="AH205" s="103"/>
      <c r="AM205" s="103"/>
      <c r="AX205" s="104"/>
      <c r="AY205" s="103"/>
      <c r="BH205" s="104"/>
    </row>
    <row r="206" spans="1:62" x14ac:dyDescent="0.35">
      <c r="A206" s="116">
        <v>62</v>
      </c>
      <c r="B206" s="84" t="s">
        <v>106</v>
      </c>
      <c r="C206" s="85" t="s">
        <v>152</v>
      </c>
      <c r="D206" s="110" t="s">
        <v>152</v>
      </c>
      <c r="E206" s="15"/>
      <c r="F206" s="113"/>
      <c r="G206" s="103"/>
      <c r="M206" s="104"/>
      <c r="N206" s="103"/>
      <c r="Q206" s="104"/>
      <c r="R206" s="103"/>
      <c r="U206" s="104"/>
      <c r="W206" s="103"/>
      <c r="X206" s="104"/>
      <c r="Y206" s="103"/>
      <c r="AG206" s="104"/>
      <c r="AH206" s="103"/>
      <c r="AM206" s="103"/>
      <c r="AX206" s="104"/>
      <c r="AY206" s="103"/>
      <c r="BH206" s="104"/>
    </row>
    <row r="207" spans="1:62" x14ac:dyDescent="0.35">
      <c r="A207" s="114">
        <v>620010</v>
      </c>
      <c r="B207" s="87" t="s">
        <v>236</v>
      </c>
      <c r="C207" s="85" t="s">
        <v>107</v>
      </c>
      <c r="D207" s="89">
        <f t="shared" ref="D207:D210" si="97">F207</f>
        <v>4000</v>
      </c>
      <c r="E207" s="15">
        <v>2</v>
      </c>
      <c r="F207" s="100">
        <f t="shared" ref="F207:F210" si="98">SUM(G207:AX207)</f>
        <v>4000</v>
      </c>
      <c r="G207" s="103"/>
      <c r="M207" s="104"/>
      <c r="N207" s="103"/>
      <c r="Q207" s="104"/>
      <c r="R207" s="103"/>
      <c r="U207" s="104"/>
      <c r="W207" s="103"/>
      <c r="X207" s="104"/>
      <c r="Y207" s="103"/>
      <c r="AD207" s="80">
        <f>(AD$11+(AD12*2))*$E207*$B$6</f>
        <v>4000</v>
      </c>
      <c r="AG207" s="104"/>
      <c r="AH207" s="103"/>
      <c r="AM207" s="103"/>
      <c r="AQ207" s="80"/>
      <c r="AR207" s="80"/>
      <c r="AX207" s="104"/>
      <c r="AY207" s="103"/>
      <c r="BH207" s="104"/>
    </row>
    <row r="208" spans="1:62" x14ac:dyDescent="0.35">
      <c r="A208" s="114">
        <v>620020</v>
      </c>
      <c r="B208" s="87" t="s">
        <v>108</v>
      </c>
      <c r="C208" s="85" t="s">
        <v>107</v>
      </c>
      <c r="D208" s="89">
        <f t="shared" si="97"/>
        <v>12200</v>
      </c>
      <c r="E208" s="15">
        <v>2</v>
      </c>
      <c r="F208" s="100">
        <f t="shared" si="98"/>
        <v>12200</v>
      </c>
      <c r="G208" s="103"/>
      <c r="M208" s="104"/>
      <c r="N208" s="103"/>
      <c r="Q208" s="104"/>
      <c r="R208" s="103"/>
      <c r="U208" s="104"/>
      <c r="W208" s="103"/>
      <c r="X208" s="104"/>
      <c r="Y208" s="103"/>
      <c r="AE208" s="80">
        <f>(AE$11+(AE12*2*3))*$E208*$B$6</f>
        <v>8720</v>
      </c>
      <c r="AG208" s="104"/>
      <c r="AH208" s="103"/>
      <c r="AM208" s="103"/>
      <c r="AR208" s="80">
        <f>(AR$11+(AR12*2*3))*$E208*$B$6</f>
        <v>3480</v>
      </c>
      <c r="AX208" s="104"/>
      <c r="AY208" s="103"/>
      <c r="BH208" s="104"/>
    </row>
    <row r="209" spans="1:60" x14ac:dyDescent="0.35">
      <c r="A209" s="114">
        <v>620030</v>
      </c>
      <c r="B209" s="87" t="s">
        <v>237</v>
      </c>
      <c r="C209" s="85" t="s">
        <v>107</v>
      </c>
      <c r="D209" s="89">
        <f t="shared" si="97"/>
        <v>3840</v>
      </c>
      <c r="E209" s="15">
        <v>6</v>
      </c>
      <c r="F209" s="100">
        <f t="shared" si="98"/>
        <v>3840</v>
      </c>
      <c r="G209" s="103"/>
      <c r="M209" s="104"/>
      <c r="N209" s="103"/>
      <c r="Q209" s="104"/>
      <c r="R209" s="103"/>
      <c r="U209" s="104"/>
      <c r="W209" s="103"/>
      <c r="X209" s="104"/>
      <c r="Y209" s="103"/>
      <c r="AD209" s="80">
        <f t="shared" ref="AD209" si="99">AD$11*$E209*$B$6</f>
        <v>3840</v>
      </c>
      <c r="AG209" s="104"/>
      <c r="AH209" s="103"/>
      <c r="AM209" s="103"/>
      <c r="AX209" s="104"/>
      <c r="AY209" s="103"/>
      <c r="BH209" s="104"/>
    </row>
    <row r="210" spans="1:60" x14ac:dyDescent="0.35">
      <c r="A210" s="114">
        <v>620040</v>
      </c>
      <c r="B210" s="87" t="s">
        <v>238</v>
      </c>
      <c r="C210" s="85" t="s">
        <v>107</v>
      </c>
      <c r="D210" s="89">
        <f t="shared" si="97"/>
        <v>7440</v>
      </c>
      <c r="E210" s="15">
        <v>6</v>
      </c>
      <c r="F210" s="100">
        <f t="shared" si="98"/>
        <v>7440</v>
      </c>
      <c r="G210" s="103"/>
      <c r="M210" s="104"/>
      <c r="N210" s="103"/>
      <c r="Q210" s="104"/>
      <c r="R210" s="103"/>
      <c r="U210" s="104"/>
      <c r="W210" s="103"/>
      <c r="X210" s="104"/>
      <c r="Y210" s="103"/>
      <c r="AE210" s="80">
        <f t="shared" ref="AE210" si="100">AE$11*$E210*$B$6</f>
        <v>6000</v>
      </c>
      <c r="AG210" s="104"/>
      <c r="AH210" s="103"/>
      <c r="AM210" s="103"/>
      <c r="AR210" s="80">
        <f t="shared" ref="AR210" si="101">AR$11*$E210*$B$6</f>
        <v>1440</v>
      </c>
      <c r="AX210" s="104"/>
      <c r="AY210" s="103"/>
      <c r="BH210" s="104"/>
    </row>
    <row r="211" spans="1:60" x14ac:dyDescent="0.35">
      <c r="A211" s="115" t="s">
        <v>152</v>
      </c>
      <c r="B211" s="85" t="s">
        <v>152</v>
      </c>
      <c r="C211" s="85" t="s">
        <v>152</v>
      </c>
      <c r="D211" s="109" t="s">
        <v>152</v>
      </c>
      <c r="E211" s="15"/>
      <c r="F211" s="113"/>
      <c r="G211" s="103"/>
      <c r="M211" s="104"/>
      <c r="N211" s="103"/>
      <c r="Q211" s="104"/>
      <c r="R211" s="103"/>
      <c r="U211" s="104"/>
      <c r="W211" s="103"/>
      <c r="X211" s="104"/>
      <c r="Y211" s="103"/>
      <c r="AG211" s="104"/>
      <c r="AH211" s="103"/>
      <c r="AM211" s="103"/>
      <c r="AX211" s="104"/>
      <c r="AY211" s="103"/>
      <c r="BH211" s="104"/>
    </row>
    <row r="212" spans="1:60" x14ac:dyDescent="0.35">
      <c r="A212" s="116">
        <v>63</v>
      </c>
      <c r="B212" s="84" t="s">
        <v>239</v>
      </c>
      <c r="C212" s="85" t="s">
        <v>152</v>
      </c>
      <c r="D212" s="110" t="s">
        <v>152</v>
      </c>
      <c r="E212" s="15"/>
      <c r="F212" s="113"/>
      <c r="G212" s="103"/>
      <c r="M212" s="104"/>
      <c r="N212" s="103"/>
      <c r="Q212" s="104"/>
      <c r="R212" s="103"/>
      <c r="U212" s="104"/>
      <c r="W212" s="103"/>
      <c r="X212" s="104"/>
      <c r="Y212" s="103"/>
      <c r="AG212" s="104"/>
      <c r="AH212" s="103"/>
      <c r="AM212" s="103"/>
      <c r="AX212" s="104"/>
      <c r="AY212" s="103"/>
      <c r="BH212" s="104"/>
    </row>
    <row r="213" spans="1:60" x14ac:dyDescent="0.35">
      <c r="A213" s="114">
        <v>630010</v>
      </c>
      <c r="B213" s="87" t="s">
        <v>240</v>
      </c>
      <c r="C213" s="85" t="s">
        <v>66</v>
      </c>
      <c r="D213" s="111">
        <v>14</v>
      </c>
      <c r="E213" s="16">
        <v>0.25</v>
      </c>
      <c r="F213" s="113">
        <v>14</v>
      </c>
      <c r="G213" s="103"/>
      <c r="M213" s="104"/>
      <c r="N213" s="103"/>
      <c r="Q213" s="104"/>
      <c r="R213" s="103"/>
      <c r="U213" s="104"/>
      <c r="W213" s="103"/>
      <c r="X213" s="104"/>
      <c r="Y213" s="103"/>
      <c r="AG213" s="104"/>
      <c r="AH213" s="103"/>
      <c r="AM213" s="103"/>
      <c r="AX213" s="104"/>
      <c r="AY213" s="103"/>
      <c r="BH213" s="104"/>
    </row>
    <row r="214" spans="1:60" x14ac:dyDescent="0.35">
      <c r="A214" s="115" t="s">
        <v>152</v>
      </c>
      <c r="B214" s="85" t="s">
        <v>152</v>
      </c>
      <c r="C214" s="85" t="s">
        <v>152</v>
      </c>
      <c r="D214" s="109" t="s">
        <v>152</v>
      </c>
      <c r="E214" s="15"/>
      <c r="F214" s="113"/>
      <c r="G214" s="103"/>
      <c r="M214" s="104"/>
      <c r="N214" s="103"/>
      <c r="Q214" s="104"/>
      <c r="R214" s="103"/>
      <c r="U214" s="104"/>
      <c r="W214" s="103"/>
      <c r="X214" s="104"/>
      <c r="Y214" s="103"/>
      <c r="AG214" s="104"/>
      <c r="AH214" s="103"/>
      <c r="AM214" s="103"/>
      <c r="AX214" s="104"/>
      <c r="AY214" s="103"/>
      <c r="BH214" s="104"/>
    </row>
    <row r="215" spans="1:60" x14ac:dyDescent="0.35">
      <c r="A215" s="117">
        <v>7</v>
      </c>
      <c r="B215" s="84" t="s">
        <v>241</v>
      </c>
      <c r="C215" s="85" t="s">
        <v>152</v>
      </c>
      <c r="D215" s="110" t="s">
        <v>152</v>
      </c>
      <c r="E215" s="15"/>
      <c r="F215" s="113"/>
      <c r="G215" s="103"/>
      <c r="M215" s="104"/>
      <c r="N215" s="103"/>
      <c r="Q215" s="104"/>
      <c r="R215" s="103"/>
      <c r="U215" s="104"/>
      <c r="W215" s="103"/>
      <c r="X215" s="104"/>
      <c r="Y215" s="103"/>
      <c r="AG215" s="104"/>
      <c r="AH215" s="103"/>
      <c r="AM215" s="103"/>
      <c r="AX215" s="104"/>
      <c r="AY215" s="103"/>
      <c r="BH215" s="104"/>
    </row>
    <row r="216" spans="1:60" x14ac:dyDescent="0.35">
      <c r="A216" s="115" t="s">
        <v>152</v>
      </c>
      <c r="B216" s="85" t="s">
        <v>152</v>
      </c>
      <c r="C216" s="85" t="s">
        <v>152</v>
      </c>
      <c r="D216" s="109" t="s">
        <v>152</v>
      </c>
      <c r="E216" s="15"/>
      <c r="F216" s="113"/>
      <c r="G216" s="103"/>
      <c r="M216" s="104"/>
      <c r="N216" s="103"/>
      <c r="Q216" s="104"/>
      <c r="R216" s="103"/>
      <c r="U216" s="104"/>
      <c r="W216" s="103"/>
      <c r="X216" s="104"/>
      <c r="Y216" s="103"/>
      <c r="AG216" s="104"/>
      <c r="AH216" s="103"/>
      <c r="AM216" s="103"/>
      <c r="AX216" s="104"/>
      <c r="AY216" s="103"/>
      <c r="BH216" s="104"/>
    </row>
    <row r="217" spans="1:60" x14ac:dyDescent="0.35">
      <c r="A217" s="116">
        <v>71</v>
      </c>
      <c r="B217" s="84" t="s">
        <v>242</v>
      </c>
      <c r="C217" s="85" t="s">
        <v>152</v>
      </c>
      <c r="D217" s="110" t="s">
        <v>152</v>
      </c>
      <c r="E217" s="15"/>
      <c r="F217" s="113"/>
      <c r="G217" s="103"/>
      <c r="M217" s="104"/>
      <c r="N217" s="103"/>
      <c r="Q217" s="104"/>
      <c r="R217" s="103"/>
      <c r="U217" s="104"/>
      <c r="W217" s="103"/>
      <c r="X217" s="104"/>
      <c r="Y217" s="103"/>
      <c r="AG217" s="104"/>
      <c r="AH217" s="103"/>
      <c r="AM217" s="103"/>
      <c r="AX217" s="104"/>
      <c r="AY217" s="103"/>
      <c r="BH217" s="104"/>
    </row>
    <row r="218" spans="1:60" x14ac:dyDescent="0.35">
      <c r="A218" s="114">
        <v>710010</v>
      </c>
      <c r="B218" s="87" t="s">
        <v>243</v>
      </c>
      <c r="C218" s="85" t="s">
        <v>166</v>
      </c>
      <c r="D218" s="111">
        <v>4000</v>
      </c>
      <c r="E218" s="15"/>
      <c r="F218" s="140">
        <f>D218</f>
        <v>4000</v>
      </c>
      <c r="G218" s="103"/>
      <c r="M218" s="104"/>
      <c r="N218" s="103"/>
      <c r="Q218" s="104"/>
      <c r="R218" s="103"/>
      <c r="U218" s="104"/>
      <c r="W218" s="103"/>
      <c r="X218" s="104"/>
      <c r="Y218" s="103"/>
      <c r="AG218" s="104"/>
      <c r="AH218" s="103"/>
      <c r="AM218" s="103"/>
      <c r="AX218" s="104"/>
      <c r="AY218" s="103"/>
      <c r="BH218" s="104"/>
    </row>
    <row r="219" spans="1:60" x14ac:dyDescent="0.35">
      <c r="A219" s="114">
        <v>710020</v>
      </c>
      <c r="B219" s="87" t="s">
        <v>244</v>
      </c>
      <c r="C219" s="85" t="s">
        <v>166</v>
      </c>
      <c r="D219" s="111">
        <v>500</v>
      </c>
      <c r="E219" s="15"/>
      <c r="F219" s="140">
        <f>D219</f>
        <v>500</v>
      </c>
      <c r="G219" s="103"/>
      <c r="M219" s="104"/>
      <c r="N219" s="103"/>
      <c r="Q219" s="104"/>
      <c r="R219" s="103"/>
      <c r="U219" s="104"/>
      <c r="W219" s="103"/>
      <c r="X219" s="104"/>
      <c r="Y219" s="103"/>
      <c r="AG219" s="104"/>
      <c r="AH219" s="103"/>
      <c r="AM219" s="103"/>
      <c r="AX219" s="104"/>
      <c r="AY219" s="103"/>
      <c r="BH219" s="104"/>
    </row>
    <row r="220" spans="1:60" x14ac:dyDescent="0.35">
      <c r="A220" s="114">
        <v>710030</v>
      </c>
      <c r="B220" s="87" t="s">
        <v>245</v>
      </c>
      <c r="C220" s="85" t="s">
        <v>166</v>
      </c>
      <c r="D220" s="111">
        <v>1000</v>
      </c>
      <c r="E220" s="15"/>
      <c r="F220" s="140">
        <f>D220</f>
        <v>1000</v>
      </c>
      <c r="G220" s="103"/>
      <c r="M220" s="104"/>
      <c r="N220" s="103"/>
      <c r="Q220" s="104"/>
      <c r="R220" s="103"/>
      <c r="U220" s="104"/>
      <c r="W220" s="103"/>
      <c r="X220" s="104"/>
      <c r="Y220" s="103"/>
      <c r="AG220" s="104"/>
      <c r="AH220" s="103"/>
      <c r="AM220" s="103"/>
      <c r="AX220" s="104"/>
      <c r="AY220" s="103"/>
      <c r="BH220" s="104"/>
    </row>
    <row r="221" spans="1:60" x14ac:dyDescent="0.35">
      <c r="A221" s="115" t="s">
        <v>152</v>
      </c>
      <c r="B221" s="85" t="s">
        <v>152</v>
      </c>
      <c r="C221" s="85" t="s">
        <v>152</v>
      </c>
      <c r="D221" s="109" t="s">
        <v>152</v>
      </c>
      <c r="E221" s="15"/>
      <c r="F221" s="113"/>
      <c r="G221" s="103"/>
      <c r="M221" s="104"/>
      <c r="N221" s="103"/>
      <c r="Q221" s="104"/>
      <c r="R221" s="103"/>
      <c r="U221" s="104"/>
      <c r="W221" s="103"/>
      <c r="X221" s="104"/>
      <c r="Y221" s="103"/>
      <c r="AG221" s="104"/>
      <c r="AH221" s="103"/>
      <c r="AM221" s="103"/>
      <c r="AX221" s="104"/>
      <c r="AY221" s="103"/>
      <c r="BH221" s="104"/>
    </row>
    <row r="222" spans="1:60" x14ac:dyDescent="0.35">
      <c r="A222" s="116">
        <v>72</v>
      </c>
      <c r="B222" s="84" t="s">
        <v>246</v>
      </c>
      <c r="C222" s="85" t="s">
        <v>152</v>
      </c>
      <c r="D222" s="110" t="s">
        <v>152</v>
      </c>
      <c r="E222" s="15"/>
      <c r="F222" s="113"/>
      <c r="G222" s="103"/>
      <c r="M222" s="104"/>
      <c r="N222" s="103"/>
      <c r="Q222" s="104"/>
      <c r="R222" s="103"/>
      <c r="U222" s="104"/>
      <c r="W222" s="103"/>
      <c r="X222" s="104"/>
      <c r="Y222" s="103"/>
      <c r="AG222" s="104"/>
      <c r="AH222" s="103"/>
      <c r="AM222" s="103"/>
      <c r="AX222" s="104"/>
      <c r="AY222" s="103"/>
      <c r="BH222" s="104"/>
    </row>
    <row r="223" spans="1:60" x14ac:dyDescent="0.35">
      <c r="A223" s="114">
        <v>720010</v>
      </c>
      <c r="B223" s="87" t="s">
        <v>247</v>
      </c>
      <c r="C223" s="85" t="s">
        <v>193</v>
      </c>
      <c r="D223" s="111">
        <v>550</v>
      </c>
      <c r="E223" s="15"/>
      <c r="F223" s="140">
        <f>D223</f>
        <v>550</v>
      </c>
      <c r="G223" s="103"/>
      <c r="M223" s="104"/>
      <c r="N223" s="103"/>
      <c r="Q223" s="104"/>
      <c r="R223" s="103"/>
      <c r="U223" s="104"/>
      <c r="W223" s="103"/>
      <c r="X223" s="104"/>
      <c r="Y223" s="103"/>
      <c r="AG223" s="104"/>
      <c r="AH223" s="103"/>
      <c r="AM223" s="103"/>
      <c r="AX223" s="104"/>
      <c r="AY223" s="103"/>
      <c r="BH223" s="104"/>
    </row>
    <row r="224" spans="1:60" x14ac:dyDescent="0.35">
      <c r="A224" s="114">
        <v>720020</v>
      </c>
      <c r="B224" s="87" t="s">
        <v>248</v>
      </c>
      <c r="C224" s="85" t="s">
        <v>193</v>
      </c>
      <c r="D224" s="111">
        <v>70</v>
      </c>
      <c r="E224" s="15"/>
      <c r="F224" s="140">
        <f>D224</f>
        <v>70</v>
      </c>
      <c r="G224" s="103"/>
      <c r="M224" s="104"/>
      <c r="N224" s="103"/>
      <c r="Q224" s="104"/>
      <c r="R224" s="103"/>
      <c r="U224" s="104"/>
      <c r="W224" s="103"/>
      <c r="X224" s="104"/>
      <c r="Y224" s="103"/>
      <c r="AG224" s="104"/>
      <c r="AH224" s="103"/>
      <c r="AM224" s="103"/>
      <c r="AX224" s="104"/>
      <c r="AY224" s="103"/>
      <c r="BH224" s="104"/>
    </row>
    <row r="225" spans="1:60" x14ac:dyDescent="0.35">
      <c r="A225" s="114">
        <v>720030</v>
      </c>
      <c r="B225" s="87" t="s">
        <v>249</v>
      </c>
      <c r="C225" s="85" t="s">
        <v>193</v>
      </c>
      <c r="D225" s="111">
        <v>450</v>
      </c>
      <c r="E225" s="15"/>
      <c r="F225" s="140">
        <f>D225</f>
        <v>450</v>
      </c>
      <c r="G225" s="103"/>
      <c r="M225" s="104"/>
      <c r="N225" s="103"/>
      <c r="Q225" s="104"/>
      <c r="R225" s="103"/>
      <c r="U225" s="104"/>
      <c r="W225" s="103"/>
      <c r="X225" s="104"/>
      <c r="Y225" s="103"/>
      <c r="AG225" s="104"/>
      <c r="AH225" s="103"/>
      <c r="AM225" s="103"/>
      <c r="AX225" s="104"/>
      <c r="AY225" s="103"/>
      <c r="BH225" s="104"/>
    </row>
    <row r="226" spans="1:60" x14ac:dyDescent="0.35">
      <c r="A226" s="114">
        <v>720040</v>
      </c>
      <c r="B226" s="87" t="s">
        <v>250</v>
      </c>
      <c r="C226" s="85" t="s">
        <v>193</v>
      </c>
      <c r="D226" s="111">
        <v>35</v>
      </c>
      <c r="E226" s="15"/>
      <c r="F226" s="140">
        <f>D226</f>
        <v>35</v>
      </c>
      <c r="G226" s="103"/>
      <c r="M226" s="104"/>
      <c r="N226" s="103"/>
      <c r="Q226" s="104"/>
      <c r="R226" s="103"/>
      <c r="U226" s="104"/>
      <c r="W226" s="103"/>
      <c r="X226" s="104"/>
      <c r="Y226" s="103"/>
      <c r="AG226" s="104"/>
      <c r="AH226" s="103"/>
      <c r="AM226" s="103"/>
      <c r="AX226" s="104"/>
      <c r="AY226" s="103"/>
      <c r="BH226" s="104"/>
    </row>
    <row r="227" spans="1:60" x14ac:dyDescent="0.35">
      <c r="A227" s="115" t="s">
        <v>152</v>
      </c>
      <c r="B227" s="85" t="s">
        <v>152</v>
      </c>
      <c r="C227" s="85" t="s">
        <v>152</v>
      </c>
      <c r="D227" s="109" t="s">
        <v>152</v>
      </c>
      <c r="E227" s="15"/>
      <c r="F227" s="113"/>
      <c r="G227" s="103"/>
      <c r="M227" s="104"/>
      <c r="N227" s="103"/>
      <c r="Q227" s="104"/>
      <c r="R227" s="103"/>
      <c r="U227" s="104"/>
      <c r="W227" s="103"/>
      <c r="X227" s="104"/>
      <c r="Y227" s="103"/>
      <c r="AG227" s="104"/>
      <c r="AH227" s="103"/>
      <c r="AM227" s="103"/>
      <c r="AX227" s="104"/>
      <c r="AY227" s="103"/>
      <c r="BH227" s="104"/>
    </row>
    <row r="228" spans="1:60" x14ac:dyDescent="0.35">
      <c r="A228" s="116">
        <v>73</v>
      </c>
      <c r="B228" s="84" t="s">
        <v>114</v>
      </c>
      <c r="C228" s="85" t="s">
        <v>152</v>
      </c>
      <c r="D228" s="110" t="s">
        <v>152</v>
      </c>
      <c r="E228" s="15"/>
      <c r="F228" s="113"/>
      <c r="G228" s="103"/>
      <c r="M228" s="104"/>
      <c r="N228" s="103"/>
      <c r="Q228" s="104"/>
      <c r="R228" s="103"/>
      <c r="U228" s="104"/>
      <c r="W228" s="103"/>
      <c r="X228" s="104"/>
      <c r="Y228" s="103"/>
      <c r="AG228" s="104"/>
      <c r="AH228" s="103"/>
      <c r="AM228" s="103"/>
      <c r="AX228" s="104"/>
      <c r="AY228" s="103"/>
      <c r="BH228" s="104"/>
    </row>
    <row r="229" spans="1:60" x14ac:dyDescent="0.35">
      <c r="A229" s="114">
        <v>730010</v>
      </c>
      <c r="B229" s="87" t="s">
        <v>251</v>
      </c>
      <c r="C229" s="85" t="s">
        <v>115</v>
      </c>
      <c r="D229" s="111">
        <v>2000</v>
      </c>
      <c r="E229" s="15"/>
      <c r="F229" s="140">
        <f>D229</f>
        <v>2000</v>
      </c>
      <c r="G229" s="103"/>
      <c r="M229" s="104"/>
      <c r="N229" s="103"/>
      <c r="Q229" s="104"/>
      <c r="R229" s="103"/>
      <c r="U229" s="104"/>
      <c r="W229" s="103"/>
      <c r="X229" s="104"/>
      <c r="Y229" s="103"/>
      <c r="AG229" s="104"/>
      <c r="AH229" s="103"/>
      <c r="AM229" s="103"/>
      <c r="AX229" s="104"/>
      <c r="AY229" s="103"/>
      <c r="BH229" s="104"/>
    </row>
    <row r="230" spans="1:60" x14ac:dyDescent="0.35">
      <c r="A230" s="114">
        <v>730020</v>
      </c>
      <c r="B230" s="87" t="s">
        <v>252</v>
      </c>
      <c r="C230" s="85" t="s">
        <v>115</v>
      </c>
      <c r="D230" s="111">
        <v>10</v>
      </c>
      <c r="E230" s="15"/>
      <c r="F230" s="140">
        <f>D230</f>
        <v>10</v>
      </c>
      <c r="G230" s="103"/>
      <c r="M230" s="104"/>
      <c r="N230" s="103"/>
      <c r="Q230" s="104"/>
      <c r="R230" s="103"/>
      <c r="U230" s="104"/>
      <c r="W230" s="103"/>
      <c r="X230" s="104"/>
      <c r="Y230" s="103"/>
      <c r="AG230" s="104"/>
      <c r="AH230" s="103"/>
      <c r="AM230" s="103"/>
      <c r="AX230" s="104"/>
      <c r="AY230" s="103"/>
      <c r="BH230" s="104"/>
    </row>
    <row r="231" spans="1:60" x14ac:dyDescent="0.35">
      <c r="A231" s="115" t="s">
        <v>152</v>
      </c>
      <c r="B231" s="85" t="s">
        <v>152</v>
      </c>
      <c r="C231" s="85" t="s">
        <v>152</v>
      </c>
      <c r="D231" s="109" t="s">
        <v>152</v>
      </c>
      <c r="E231" s="15"/>
      <c r="F231" s="113"/>
      <c r="G231" s="103"/>
      <c r="M231" s="104"/>
      <c r="N231" s="103"/>
      <c r="Q231" s="104"/>
      <c r="R231" s="103"/>
      <c r="U231" s="104"/>
      <c r="W231" s="103"/>
      <c r="X231" s="104"/>
      <c r="Y231" s="103"/>
      <c r="AG231" s="104"/>
      <c r="AH231" s="103"/>
      <c r="AM231" s="103"/>
      <c r="AX231" s="104"/>
      <c r="AY231" s="103"/>
      <c r="BH231" s="104"/>
    </row>
    <row r="232" spans="1:60" x14ac:dyDescent="0.35">
      <c r="A232" s="116">
        <v>74</v>
      </c>
      <c r="B232" s="84" t="s">
        <v>253</v>
      </c>
      <c r="C232" s="85" t="s">
        <v>152</v>
      </c>
      <c r="D232" s="110" t="s">
        <v>152</v>
      </c>
      <c r="E232" s="15"/>
      <c r="F232" s="113"/>
      <c r="G232" s="103"/>
      <c r="M232" s="104"/>
      <c r="N232" s="103"/>
      <c r="Q232" s="104"/>
      <c r="R232" s="103"/>
      <c r="U232" s="104"/>
      <c r="W232" s="103"/>
      <c r="X232" s="104"/>
      <c r="Y232" s="103"/>
      <c r="AG232" s="104"/>
      <c r="AH232" s="103"/>
      <c r="AM232" s="103"/>
      <c r="AX232" s="104"/>
      <c r="AY232" s="103"/>
      <c r="BH232" s="104"/>
    </row>
    <row r="233" spans="1:60" x14ac:dyDescent="0.35">
      <c r="A233" s="114">
        <v>740010</v>
      </c>
      <c r="B233" s="87" t="s">
        <v>254</v>
      </c>
      <c r="C233" s="85" t="s">
        <v>115</v>
      </c>
      <c r="D233" s="111">
        <v>12</v>
      </c>
      <c r="E233" s="15"/>
      <c r="F233" s="140">
        <f>D233</f>
        <v>12</v>
      </c>
      <c r="G233" s="103"/>
      <c r="M233" s="104"/>
      <c r="N233" s="103"/>
      <c r="Q233" s="104"/>
      <c r="R233" s="103"/>
      <c r="U233" s="104"/>
      <c r="W233" s="103"/>
      <c r="X233" s="104"/>
      <c r="Y233" s="103"/>
      <c r="AG233" s="104"/>
      <c r="AH233" s="103"/>
      <c r="AM233" s="103"/>
      <c r="AX233" s="104"/>
      <c r="AY233" s="103"/>
      <c r="BH233" s="104"/>
    </row>
    <row r="234" spans="1:60" x14ac:dyDescent="0.35">
      <c r="A234" s="114">
        <v>740020</v>
      </c>
      <c r="B234" s="87" t="s">
        <v>255</v>
      </c>
      <c r="C234" s="85" t="s">
        <v>115</v>
      </c>
      <c r="D234" s="111">
        <v>2</v>
      </c>
      <c r="E234" s="15"/>
      <c r="F234" s="140">
        <f>D234</f>
        <v>2</v>
      </c>
      <c r="G234" s="103"/>
      <c r="M234" s="104"/>
      <c r="N234" s="103"/>
      <c r="Q234" s="104"/>
      <c r="R234" s="103"/>
      <c r="U234" s="104"/>
      <c r="W234" s="103"/>
      <c r="X234" s="104"/>
      <c r="Y234" s="103"/>
      <c r="AG234" s="104"/>
      <c r="AH234" s="103"/>
      <c r="AM234" s="103"/>
      <c r="AX234" s="104"/>
      <c r="AY234" s="103"/>
      <c r="BH234" s="104"/>
    </row>
    <row r="235" spans="1:60" x14ac:dyDescent="0.35">
      <c r="A235" s="115" t="s">
        <v>152</v>
      </c>
      <c r="B235" s="85" t="s">
        <v>152</v>
      </c>
      <c r="C235" s="85" t="s">
        <v>152</v>
      </c>
      <c r="D235" s="109" t="s">
        <v>152</v>
      </c>
      <c r="E235" s="15"/>
      <c r="F235" s="113"/>
      <c r="G235" s="103"/>
      <c r="M235" s="104"/>
      <c r="N235" s="103"/>
      <c r="Q235" s="104"/>
      <c r="R235" s="103"/>
      <c r="U235" s="104"/>
      <c r="W235" s="103"/>
      <c r="X235" s="104"/>
      <c r="Y235" s="103"/>
      <c r="AG235" s="104"/>
      <c r="AH235" s="103"/>
      <c r="AM235" s="103"/>
      <c r="AX235" s="104"/>
      <c r="AY235" s="103"/>
      <c r="BH235" s="104"/>
    </row>
    <row r="236" spans="1:60" x14ac:dyDescent="0.35">
      <c r="A236" s="117">
        <v>8</v>
      </c>
      <c r="B236" s="84" t="s">
        <v>113</v>
      </c>
      <c r="C236" s="85" t="s">
        <v>152</v>
      </c>
      <c r="D236" s="110" t="s">
        <v>152</v>
      </c>
      <c r="E236" s="15"/>
      <c r="F236" s="113"/>
      <c r="G236" s="103"/>
      <c r="M236" s="104"/>
      <c r="N236" s="103"/>
      <c r="Q236" s="104"/>
      <c r="R236" s="103"/>
      <c r="U236" s="104"/>
      <c r="W236" s="103"/>
      <c r="X236" s="104"/>
      <c r="Y236" s="103"/>
      <c r="AG236" s="104"/>
      <c r="AH236" s="103"/>
      <c r="AM236" s="103"/>
      <c r="AX236" s="104"/>
      <c r="AY236" s="103"/>
      <c r="BH236" s="104"/>
    </row>
    <row r="237" spans="1:60" x14ac:dyDescent="0.35">
      <c r="A237" s="115" t="s">
        <v>152</v>
      </c>
      <c r="B237" s="85" t="s">
        <v>152</v>
      </c>
      <c r="C237" s="85" t="s">
        <v>152</v>
      </c>
      <c r="D237" s="109" t="s">
        <v>152</v>
      </c>
      <c r="E237" s="15"/>
      <c r="F237" s="113"/>
      <c r="G237" s="103"/>
      <c r="M237" s="104"/>
      <c r="N237" s="103"/>
      <c r="Q237" s="104"/>
      <c r="R237" s="103"/>
      <c r="U237" s="104"/>
      <c r="W237" s="103"/>
      <c r="X237" s="104"/>
      <c r="Y237" s="103"/>
      <c r="AG237" s="104"/>
      <c r="AH237" s="103"/>
      <c r="AM237" s="103"/>
      <c r="AX237" s="104"/>
      <c r="AY237" s="103"/>
      <c r="BH237" s="104"/>
    </row>
    <row r="238" spans="1:60" x14ac:dyDescent="0.35">
      <c r="A238" s="116">
        <v>81</v>
      </c>
      <c r="B238" s="84" t="s">
        <v>256</v>
      </c>
      <c r="C238" s="85" t="s">
        <v>152</v>
      </c>
      <c r="D238" s="110" t="s">
        <v>152</v>
      </c>
      <c r="E238" s="15"/>
      <c r="F238" s="113"/>
      <c r="G238" s="103"/>
      <c r="M238" s="104"/>
      <c r="N238" s="103"/>
      <c r="Q238" s="104"/>
      <c r="R238" s="103"/>
      <c r="U238" s="104"/>
      <c r="W238" s="103"/>
      <c r="X238" s="104"/>
      <c r="Y238" s="103"/>
      <c r="AG238" s="104"/>
      <c r="AH238" s="103"/>
      <c r="AM238" s="103"/>
      <c r="AX238" s="104"/>
      <c r="AY238" s="103"/>
      <c r="BH238" s="104"/>
    </row>
    <row r="239" spans="1:60" x14ac:dyDescent="0.35">
      <c r="A239" s="114">
        <v>810010</v>
      </c>
      <c r="B239" s="87" t="s">
        <v>257</v>
      </c>
      <c r="C239" s="85" t="s">
        <v>112</v>
      </c>
      <c r="D239" s="111">
        <v>80</v>
      </c>
      <c r="E239" s="15"/>
      <c r="F239" s="140">
        <f t="shared" ref="F239:F249" si="102">D239</f>
        <v>80</v>
      </c>
      <c r="G239" s="103"/>
      <c r="M239" s="104"/>
      <c r="N239" s="103"/>
      <c r="Q239" s="104"/>
      <c r="R239" s="103"/>
      <c r="U239" s="104"/>
      <c r="W239" s="103"/>
      <c r="X239" s="104"/>
      <c r="Y239" s="103"/>
      <c r="AG239" s="104"/>
      <c r="AH239" s="103"/>
      <c r="AM239" s="103"/>
      <c r="AX239" s="104"/>
      <c r="AY239" s="103"/>
      <c r="BH239" s="104"/>
    </row>
    <row r="240" spans="1:60" x14ac:dyDescent="0.35">
      <c r="A240" s="114">
        <v>810020</v>
      </c>
      <c r="B240" s="87" t="s">
        <v>258</v>
      </c>
      <c r="C240" s="85" t="s">
        <v>112</v>
      </c>
      <c r="D240" s="111">
        <v>80</v>
      </c>
      <c r="E240" s="15"/>
      <c r="F240" s="140">
        <f t="shared" si="102"/>
        <v>80</v>
      </c>
      <c r="G240" s="103"/>
      <c r="M240" s="104"/>
      <c r="N240" s="103"/>
      <c r="Q240" s="104"/>
      <c r="R240" s="103"/>
      <c r="U240" s="104"/>
      <c r="W240" s="103"/>
      <c r="X240" s="104"/>
      <c r="Y240" s="103"/>
      <c r="AG240" s="104"/>
      <c r="AH240" s="103"/>
      <c r="AM240" s="103"/>
      <c r="AX240" s="104"/>
      <c r="AY240" s="103"/>
      <c r="BH240" s="104"/>
    </row>
    <row r="241" spans="1:60" x14ac:dyDescent="0.35">
      <c r="A241" s="114">
        <v>810030</v>
      </c>
      <c r="B241" s="87" t="s">
        <v>121</v>
      </c>
      <c r="C241" s="85" t="s">
        <v>112</v>
      </c>
      <c r="D241" s="111">
        <v>132</v>
      </c>
      <c r="E241" s="15"/>
      <c r="F241" s="140">
        <f t="shared" si="102"/>
        <v>132</v>
      </c>
      <c r="G241" s="103"/>
      <c r="M241" s="104"/>
      <c r="N241" s="103"/>
      <c r="Q241" s="104"/>
      <c r="R241" s="103"/>
      <c r="U241" s="104"/>
      <c r="W241" s="103"/>
      <c r="X241" s="104"/>
      <c r="Y241" s="103"/>
      <c r="AG241" s="104"/>
      <c r="AH241" s="103"/>
      <c r="AM241" s="103"/>
      <c r="AX241" s="104"/>
      <c r="AY241" s="103"/>
      <c r="BH241" s="104"/>
    </row>
    <row r="242" spans="1:60" x14ac:dyDescent="0.35">
      <c r="A242" s="114">
        <v>810040</v>
      </c>
      <c r="B242" s="87" t="s">
        <v>259</v>
      </c>
      <c r="C242" s="85" t="s">
        <v>112</v>
      </c>
      <c r="D242" s="111">
        <v>80</v>
      </c>
      <c r="E242" s="15"/>
      <c r="F242" s="140">
        <f t="shared" si="102"/>
        <v>80</v>
      </c>
      <c r="G242" s="103"/>
      <c r="M242" s="104"/>
      <c r="N242" s="103"/>
      <c r="Q242" s="104"/>
      <c r="R242" s="103"/>
      <c r="U242" s="104"/>
      <c r="W242" s="103"/>
      <c r="X242" s="104"/>
      <c r="Y242" s="103"/>
      <c r="AG242" s="104"/>
      <c r="AH242" s="103"/>
      <c r="AM242" s="103"/>
      <c r="AX242" s="104"/>
      <c r="AY242" s="103"/>
      <c r="BH242" s="104"/>
    </row>
    <row r="243" spans="1:60" x14ac:dyDescent="0.35">
      <c r="A243" s="114">
        <v>810050</v>
      </c>
      <c r="B243" s="87" t="s">
        <v>260</v>
      </c>
      <c r="C243" s="85" t="s">
        <v>112</v>
      </c>
      <c r="D243" s="111">
        <v>80</v>
      </c>
      <c r="E243" s="15"/>
      <c r="F243" s="140">
        <f t="shared" si="102"/>
        <v>80</v>
      </c>
      <c r="G243" s="103"/>
      <c r="M243" s="104"/>
      <c r="N243" s="103"/>
      <c r="Q243" s="104"/>
      <c r="R243" s="103"/>
      <c r="U243" s="104"/>
      <c r="W243" s="103"/>
      <c r="X243" s="104"/>
      <c r="Y243" s="103"/>
      <c r="AG243" s="104"/>
      <c r="AH243" s="103"/>
      <c r="AM243" s="103"/>
      <c r="AX243" s="104"/>
      <c r="AY243" s="103"/>
      <c r="BH243" s="104"/>
    </row>
    <row r="244" spans="1:60" x14ac:dyDescent="0.35">
      <c r="A244" s="114">
        <v>810060</v>
      </c>
      <c r="B244" s="87" t="s">
        <v>261</v>
      </c>
      <c r="C244" s="85" t="s">
        <v>112</v>
      </c>
      <c r="D244" s="111">
        <v>40</v>
      </c>
      <c r="E244" s="15"/>
      <c r="F244" s="140">
        <f t="shared" si="102"/>
        <v>40</v>
      </c>
      <c r="G244" s="103"/>
      <c r="M244" s="104"/>
      <c r="N244" s="103"/>
      <c r="Q244" s="104"/>
      <c r="R244" s="103"/>
      <c r="U244" s="104"/>
      <c r="W244" s="103"/>
      <c r="X244" s="104"/>
      <c r="Y244" s="103"/>
      <c r="AG244" s="104"/>
      <c r="AH244" s="103"/>
      <c r="AM244" s="103"/>
      <c r="AX244" s="104"/>
      <c r="AY244" s="103"/>
      <c r="BH244" s="104"/>
    </row>
    <row r="245" spans="1:60" x14ac:dyDescent="0.35">
      <c r="A245" s="114">
        <v>810070</v>
      </c>
      <c r="B245" s="87" t="s">
        <v>262</v>
      </c>
      <c r="C245" s="85" t="s">
        <v>112</v>
      </c>
      <c r="D245" s="111">
        <v>120</v>
      </c>
      <c r="E245" s="15"/>
      <c r="F245" s="140">
        <f t="shared" si="102"/>
        <v>120</v>
      </c>
      <c r="G245" s="103"/>
      <c r="M245" s="104"/>
      <c r="N245" s="103"/>
      <c r="Q245" s="104"/>
      <c r="R245" s="103"/>
      <c r="U245" s="104"/>
      <c r="W245" s="103"/>
      <c r="X245" s="104"/>
      <c r="Y245" s="103"/>
      <c r="AG245" s="104"/>
      <c r="AH245" s="103"/>
      <c r="AM245" s="103"/>
      <c r="AX245" s="104"/>
      <c r="AY245" s="103"/>
      <c r="BH245" s="104"/>
    </row>
    <row r="246" spans="1:60" x14ac:dyDescent="0.35">
      <c r="A246" s="114">
        <v>810080</v>
      </c>
      <c r="B246" s="87" t="s">
        <v>263</v>
      </c>
      <c r="C246" s="85" t="s">
        <v>112</v>
      </c>
      <c r="D246" s="111">
        <v>80</v>
      </c>
      <c r="E246" s="15"/>
      <c r="F246" s="140">
        <f t="shared" si="102"/>
        <v>80</v>
      </c>
      <c r="G246" s="103"/>
      <c r="M246" s="104"/>
      <c r="N246" s="103"/>
      <c r="Q246" s="104"/>
      <c r="R246" s="103"/>
      <c r="U246" s="104"/>
      <c r="W246" s="103"/>
      <c r="X246" s="104"/>
      <c r="Y246" s="103"/>
      <c r="AG246" s="104"/>
      <c r="AH246" s="103"/>
      <c r="AM246" s="103"/>
      <c r="AX246" s="104"/>
      <c r="AY246" s="103"/>
      <c r="BH246" s="104"/>
    </row>
    <row r="247" spans="1:60" x14ac:dyDescent="0.35">
      <c r="A247" s="114">
        <v>810090</v>
      </c>
      <c r="B247" s="87" t="s">
        <v>111</v>
      </c>
      <c r="C247" s="85" t="s">
        <v>112</v>
      </c>
      <c r="D247" s="111">
        <v>80</v>
      </c>
      <c r="E247" s="15"/>
      <c r="F247" s="140">
        <f t="shared" si="102"/>
        <v>80</v>
      </c>
      <c r="G247" s="103"/>
      <c r="M247" s="104"/>
      <c r="N247" s="103"/>
      <c r="Q247" s="104"/>
      <c r="R247" s="103"/>
      <c r="U247" s="104"/>
      <c r="W247" s="103"/>
      <c r="X247" s="104"/>
      <c r="Y247" s="103"/>
      <c r="AG247" s="104"/>
      <c r="AH247" s="103"/>
      <c r="AM247" s="103"/>
      <c r="AX247" s="104"/>
      <c r="AY247" s="103"/>
      <c r="BH247" s="104"/>
    </row>
    <row r="248" spans="1:60" x14ac:dyDescent="0.35">
      <c r="A248" s="114">
        <v>810100</v>
      </c>
      <c r="B248" s="87" t="s">
        <v>264</v>
      </c>
      <c r="C248" s="85" t="s">
        <v>112</v>
      </c>
      <c r="D248" s="111">
        <v>80</v>
      </c>
      <c r="E248" s="15"/>
      <c r="F248" s="140">
        <f t="shared" si="102"/>
        <v>80</v>
      </c>
      <c r="G248" s="103"/>
      <c r="M248" s="104"/>
      <c r="N248" s="103"/>
      <c r="Q248" s="104"/>
      <c r="R248" s="103"/>
      <c r="U248" s="104"/>
      <c r="W248" s="103"/>
      <c r="X248" s="104"/>
      <c r="Y248" s="103"/>
      <c r="AG248" s="104"/>
      <c r="AH248" s="103"/>
      <c r="AM248" s="103"/>
      <c r="AX248" s="104"/>
      <c r="AY248" s="103"/>
      <c r="BH248" s="104"/>
    </row>
    <row r="249" spans="1:60" ht="15" thickBot="1" x14ac:dyDescent="0.4">
      <c r="A249" s="118">
        <v>810110</v>
      </c>
      <c r="B249" s="91" t="s">
        <v>265</v>
      </c>
      <c r="C249" s="92" t="s">
        <v>112</v>
      </c>
      <c r="D249" s="112">
        <v>80</v>
      </c>
      <c r="E249" s="39"/>
      <c r="F249" s="141">
        <f t="shared" si="102"/>
        <v>80</v>
      </c>
      <c r="G249" s="105"/>
      <c r="H249" s="93"/>
      <c r="I249" s="93"/>
      <c r="J249" s="93"/>
      <c r="K249" s="93"/>
      <c r="L249" s="93"/>
      <c r="M249" s="106"/>
      <c r="N249" s="105"/>
      <c r="O249" s="93"/>
      <c r="P249" s="93"/>
      <c r="Q249" s="106"/>
      <c r="R249" s="105"/>
      <c r="S249" s="93"/>
      <c r="T249" s="93"/>
      <c r="U249" s="106"/>
      <c r="V249" s="93"/>
      <c r="W249" s="105"/>
      <c r="X249" s="106"/>
      <c r="Y249" s="105"/>
      <c r="Z249" s="93"/>
      <c r="AA249" s="93"/>
      <c r="AB249" s="93"/>
      <c r="AC249" s="93"/>
      <c r="AD249" s="93"/>
      <c r="AE249" s="93"/>
      <c r="AF249" s="93"/>
      <c r="AG249" s="106"/>
      <c r="AH249" s="105"/>
      <c r="AI249" s="93"/>
      <c r="AJ249" s="93"/>
      <c r="AK249" s="93"/>
      <c r="AL249" s="93"/>
      <c r="AM249" s="105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106"/>
      <c r="AY249" s="105"/>
      <c r="AZ249" s="93"/>
      <c r="BA249" s="93"/>
      <c r="BB249" s="93"/>
      <c r="BC249" s="93"/>
      <c r="BD249" s="93"/>
      <c r="BE249" s="93"/>
      <c r="BF249" s="93"/>
      <c r="BG249" s="93"/>
      <c r="BH249" s="106"/>
    </row>
    <row r="250" spans="1:60" ht="15" thickTop="1" x14ac:dyDescent="0.35">
      <c r="A250" s="87" t="s">
        <v>152</v>
      </c>
      <c r="B250" s="85" t="s">
        <v>152</v>
      </c>
      <c r="C250" s="85" t="s">
        <v>152</v>
      </c>
      <c r="D250" s="85" t="s">
        <v>152</v>
      </c>
    </row>
    <row r="1048235" spans="7:7" x14ac:dyDescent="0.35">
      <c r="G1048235" s="90" t="s">
        <v>118</v>
      </c>
    </row>
  </sheetData>
  <sheetProtection algorithmName="SHA-512" hashValue="cApZNYCbWalLGjKm5nkBavxQ/7OpyWMdYzgZQndGjVncbuEK+uKKzsJ9hhyGKQF4z5OLpHlSobYXkxu1IkSvTQ==" saltValue="hhWLTFMc8DYhUIn3MCWZww==" spinCount="100000" sheet="1" objects="1" scenarios="1" selectLockedCells="1" selectUnlockedCells="1"/>
  <mergeCells count="9">
    <mergeCell ref="AH8:AL8"/>
    <mergeCell ref="G7:AL7"/>
    <mergeCell ref="AM7:AX7"/>
    <mergeCell ref="AY7:BH7"/>
    <mergeCell ref="G8:M8"/>
    <mergeCell ref="N8:Q8"/>
    <mergeCell ref="R8:U8"/>
    <mergeCell ref="Y8:AG8"/>
    <mergeCell ref="W8:X8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B1D9-FB7B-4F30-A0E3-256D6DFFB357}">
  <dimension ref="C1:O43"/>
  <sheetViews>
    <sheetView workbookViewId="0">
      <selection activeCell="G4" sqref="G4:G7"/>
    </sheetView>
  </sheetViews>
  <sheetFormatPr defaultRowHeight="14.5" x14ac:dyDescent="0.35"/>
  <cols>
    <col min="1" max="2" width="8.7265625" customWidth="1"/>
    <col min="3" max="3" width="18" customWidth="1"/>
    <col min="4" max="9" width="8.7265625" customWidth="1"/>
    <col min="12" max="12" width="30.3632812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L26</f>
        <v>Gazon (28x)</v>
      </c>
      <c r="D2">
        <f>COUNT(K12:K35)</f>
        <v>24</v>
      </c>
      <c r="F2">
        <f>SUM(N12:N35)</f>
        <v>11111</v>
      </c>
      <c r="J2">
        <v>3</v>
      </c>
      <c r="K2">
        <v>1</v>
      </c>
      <c r="L2" t="s">
        <v>27</v>
      </c>
      <c r="M2">
        <v>33</v>
      </c>
      <c r="N2">
        <v>16</v>
      </c>
      <c r="O2" t="s">
        <v>41</v>
      </c>
    </row>
    <row r="3" spans="3:15" x14ac:dyDescent="0.35">
      <c r="C3" t="str">
        <f>L36</f>
        <v>Gazon talud 1:3 (28x)</v>
      </c>
      <c r="D3">
        <f>COUNT(K36:K39)</f>
        <v>4</v>
      </c>
      <c r="F3">
        <f>SUM(N36:N39)</f>
        <v>1982</v>
      </c>
      <c r="J3">
        <v>14</v>
      </c>
      <c r="K3">
        <v>1</v>
      </c>
      <c r="L3" t="s">
        <v>27</v>
      </c>
      <c r="M3">
        <v>101</v>
      </c>
      <c r="N3">
        <v>51</v>
      </c>
      <c r="O3" t="s">
        <v>41</v>
      </c>
    </row>
    <row r="4" spans="3:15" x14ac:dyDescent="0.35">
      <c r="C4" t="str">
        <f>L40</f>
        <v>Schraal gras (2x)</v>
      </c>
      <c r="D4">
        <f>COUNT(K40:K41)</f>
        <v>2</v>
      </c>
      <c r="F4">
        <f>SUM(N40:N41)</f>
        <v>1199</v>
      </c>
      <c r="J4">
        <v>29</v>
      </c>
      <c r="K4">
        <v>1</v>
      </c>
      <c r="L4" t="s">
        <v>27</v>
      </c>
      <c r="M4">
        <v>50</v>
      </c>
      <c r="N4">
        <v>35</v>
      </c>
      <c r="O4" t="s">
        <v>41</v>
      </c>
    </row>
    <row r="5" spans="3:15" x14ac:dyDescent="0.35">
      <c r="C5" t="str">
        <f>L42</f>
        <v>Schraal gras talud 1:2 (2x)</v>
      </c>
      <c r="D5">
        <f>COUNT(K8)</f>
        <v>1</v>
      </c>
      <c r="F5">
        <f>SUM(N42)</f>
        <v>242</v>
      </c>
      <c r="J5">
        <v>30</v>
      </c>
      <c r="K5">
        <v>1</v>
      </c>
      <c r="L5" t="s">
        <v>27</v>
      </c>
      <c r="M5">
        <v>106</v>
      </c>
      <c r="N5">
        <v>98</v>
      </c>
      <c r="O5" t="s">
        <v>41</v>
      </c>
    </row>
    <row r="6" spans="3:15" x14ac:dyDescent="0.35">
      <c r="C6" t="str">
        <f>L2</f>
        <v>Blokhaag</v>
      </c>
      <c r="D6">
        <f>COUNT(K2:K7)</f>
        <v>6</v>
      </c>
      <c r="E6">
        <f>SUM(M2:M7)</f>
        <v>324</v>
      </c>
      <c r="F6">
        <f>SUM(N2:N7)</f>
        <v>233</v>
      </c>
      <c r="J6">
        <v>37</v>
      </c>
      <c r="K6">
        <v>1</v>
      </c>
      <c r="L6" t="s">
        <v>27</v>
      </c>
      <c r="M6">
        <v>20</v>
      </c>
      <c r="N6">
        <v>23</v>
      </c>
      <c r="O6" t="s">
        <v>41</v>
      </c>
    </row>
    <row r="7" spans="3:15" x14ac:dyDescent="0.35">
      <c r="C7" t="str">
        <f>L9</f>
        <v>Hagen 50-100 cm</v>
      </c>
      <c r="D7">
        <f>COUNT(K9:K11)</f>
        <v>3</v>
      </c>
      <c r="E7">
        <f>SUM(M9:M11)</f>
        <v>459</v>
      </c>
      <c r="F7">
        <f>SUM(N9:N11)</f>
        <v>193</v>
      </c>
      <c r="J7">
        <v>46</v>
      </c>
      <c r="K7">
        <v>1</v>
      </c>
      <c r="L7" t="s">
        <v>27</v>
      </c>
      <c r="M7">
        <v>14</v>
      </c>
      <c r="N7">
        <v>10</v>
      </c>
      <c r="O7" t="s">
        <v>41</v>
      </c>
    </row>
    <row r="8" spans="3:15" x14ac:dyDescent="0.35">
      <c r="C8" t="str">
        <f>L8</f>
        <v>Hagen &gt;150 cm</v>
      </c>
      <c r="D8">
        <f>COUNT(K8)</f>
        <v>1</v>
      </c>
      <c r="E8">
        <f>SUM(M8)</f>
        <v>270</v>
      </c>
      <c r="F8">
        <f>SUM(N8)</f>
        <v>282</v>
      </c>
      <c r="J8">
        <v>894</v>
      </c>
      <c r="K8">
        <v>1</v>
      </c>
      <c r="L8" t="s">
        <v>20</v>
      </c>
      <c r="M8">
        <v>270</v>
      </c>
      <c r="N8">
        <v>282</v>
      </c>
      <c r="O8" t="s">
        <v>41</v>
      </c>
    </row>
    <row r="9" spans="3:15" x14ac:dyDescent="0.35">
      <c r="C9" t="str">
        <f>L43</f>
        <v>Voetbal Bijveld Gras</v>
      </c>
      <c r="D9">
        <f>COUNT(K9)</f>
        <v>1</v>
      </c>
      <c r="F9">
        <f>SUM(N43)</f>
        <v>7781</v>
      </c>
      <c r="J9">
        <v>59</v>
      </c>
      <c r="K9">
        <v>1</v>
      </c>
      <c r="L9" t="s">
        <v>22</v>
      </c>
      <c r="M9">
        <v>249</v>
      </c>
      <c r="N9">
        <v>88</v>
      </c>
      <c r="O9" t="s">
        <v>41</v>
      </c>
    </row>
    <row r="10" spans="3:15" x14ac:dyDescent="0.35">
      <c r="J10">
        <v>1076</v>
      </c>
      <c r="K10">
        <v>1</v>
      </c>
      <c r="L10" t="s">
        <v>22</v>
      </c>
      <c r="M10">
        <v>118</v>
      </c>
      <c r="N10">
        <v>69</v>
      </c>
      <c r="O10" t="s">
        <v>41</v>
      </c>
    </row>
    <row r="11" spans="3:15" x14ac:dyDescent="0.35">
      <c r="J11">
        <v>1077</v>
      </c>
      <c r="K11">
        <v>1</v>
      </c>
      <c r="L11" t="s">
        <v>22</v>
      </c>
      <c r="M11">
        <v>92</v>
      </c>
      <c r="N11">
        <v>36</v>
      </c>
      <c r="O11" t="s">
        <v>41</v>
      </c>
    </row>
    <row r="12" spans="3:15" x14ac:dyDescent="0.35">
      <c r="J12">
        <v>5</v>
      </c>
      <c r="K12">
        <v>1</v>
      </c>
      <c r="L12" t="s">
        <v>15</v>
      </c>
      <c r="M12">
        <v>133</v>
      </c>
      <c r="N12">
        <v>726</v>
      </c>
      <c r="O12" t="s">
        <v>41</v>
      </c>
    </row>
    <row r="13" spans="3:15" x14ac:dyDescent="0.35">
      <c r="J13">
        <v>28</v>
      </c>
      <c r="K13">
        <v>1</v>
      </c>
      <c r="L13" t="s">
        <v>15</v>
      </c>
      <c r="M13">
        <v>116</v>
      </c>
      <c r="N13">
        <v>380</v>
      </c>
      <c r="O13" t="s">
        <v>41</v>
      </c>
    </row>
    <row r="14" spans="3:15" x14ac:dyDescent="0.35">
      <c r="J14">
        <v>43</v>
      </c>
      <c r="K14">
        <v>1</v>
      </c>
      <c r="L14" t="s">
        <v>15</v>
      </c>
      <c r="M14">
        <v>114</v>
      </c>
      <c r="N14">
        <v>542</v>
      </c>
      <c r="O14" t="s">
        <v>41</v>
      </c>
    </row>
    <row r="15" spans="3:15" x14ac:dyDescent="0.35">
      <c r="J15">
        <v>48</v>
      </c>
      <c r="K15">
        <v>1</v>
      </c>
      <c r="L15" t="s">
        <v>15</v>
      </c>
      <c r="M15">
        <v>149</v>
      </c>
      <c r="N15">
        <v>303</v>
      </c>
      <c r="O15" t="s">
        <v>41</v>
      </c>
    </row>
    <row r="16" spans="3:15" x14ac:dyDescent="0.35">
      <c r="J16">
        <v>53</v>
      </c>
      <c r="K16">
        <v>1</v>
      </c>
      <c r="L16" t="s">
        <v>15</v>
      </c>
      <c r="M16">
        <v>98</v>
      </c>
      <c r="N16">
        <v>352</v>
      </c>
      <c r="O16" t="s">
        <v>41</v>
      </c>
    </row>
    <row r="17" spans="10:15" x14ac:dyDescent="0.35">
      <c r="J17">
        <v>54</v>
      </c>
      <c r="K17">
        <v>1</v>
      </c>
      <c r="L17" t="s">
        <v>15</v>
      </c>
      <c r="M17">
        <v>227</v>
      </c>
      <c r="N17">
        <v>1205</v>
      </c>
      <c r="O17" t="s">
        <v>41</v>
      </c>
    </row>
    <row r="18" spans="10:15" x14ac:dyDescent="0.35">
      <c r="J18">
        <v>62</v>
      </c>
      <c r="K18">
        <v>1</v>
      </c>
      <c r="L18" t="s">
        <v>15</v>
      </c>
      <c r="M18">
        <v>237</v>
      </c>
      <c r="N18">
        <v>600</v>
      </c>
      <c r="O18" t="s">
        <v>41</v>
      </c>
    </row>
    <row r="19" spans="10:15" x14ac:dyDescent="0.35">
      <c r="J19">
        <v>574</v>
      </c>
      <c r="K19">
        <v>1</v>
      </c>
      <c r="L19" t="s">
        <v>15</v>
      </c>
      <c r="M19">
        <v>599</v>
      </c>
      <c r="N19">
        <v>4458</v>
      </c>
      <c r="O19" t="s">
        <v>41</v>
      </c>
    </row>
    <row r="20" spans="10:15" x14ac:dyDescent="0.35">
      <c r="J20">
        <v>662</v>
      </c>
      <c r="K20">
        <v>1</v>
      </c>
      <c r="L20" t="s">
        <v>15</v>
      </c>
      <c r="M20">
        <v>37</v>
      </c>
      <c r="N20">
        <v>75</v>
      </c>
      <c r="O20" t="s">
        <v>41</v>
      </c>
    </row>
    <row r="21" spans="10:15" x14ac:dyDescent="0.35">
      <c r="J21">
        <v>663</v>
      </c>
      <c r="K21">
        <v>1</v>
      </c>
      <c r="L21" t="s">
        <v>15</v>
      </c>
      <c r="M21">
        <v>67</v>
      </c>
      <c r="N21">
        <v>218</v>
      </c>
      <c r="O21" t="s">
        <v>41</v>
      </c>
    </row>
    <row r="22" spans="10:15" x14ac:dyDescent="0.35">
      <c r="J22">
        <v>669</v>
      </c>
      <c r="K22">
        <v>1</v>
      </c>
      <c r="L22" t="s">
        <v>15</v>
      </c>
      <c r="M22">
        <v>148</v>
      </c>
      <c r="N22">
        <v>162</v>
      </c>
      <c r="O22" t="s">
        <v>41</v>
      </c>
    </row>
    <row r="23" spans="10:15" x14ac:dyDescent="0.35">
      <c r="J23">
        <v>732</v>
      </c>
      <c r="K23">
        <v>1</v>
      </c>
      <c r="L23" t="s">
        <v>15</v>
      </c>
      <c r="M23">
        <v>27</v>
      </c>
      <c r="N23">
        <v>38</v>
      </c>
      <c r="O23" t="s">
        <v>41</v>
      </c>
    </row>
    <row r="24" spans="10:15" x14ac:dyDescent="0.35">
      <c r="J24">
        <v>798</v>
      </c>
      <c r="K24">
        <v>1</v>
      </c>
      <c r="L24" t="s">
        <v>15</v>
      </c>
      <c r="M24">
        <v>224</v>
      </c>
      <c r="N24">
        <v>161</v>
      </c>
      <c r="O24" t="s">
        <v>41</v>
      </c>
    </row>
    <row r="25" spans="10:15" x14ac:dyDescent="0.35">
      <c r="J25">
        <v>879</v>
      </c>
      <c r="K25">
        <v>1</v>
      </c>
      <c r="L25" t="s">
        <v>15</v>
      </c>
      <c r="M25">
        <v>34</v>
      </c>
      <c r="N25">
        <v>44</v>
      </c>
      <c r="O25" t="s">
        <v>41</v>
      </c>
    </row>
    <row r="26" spans="10:15" x14ac:dyDescent="0.35">
      <c r="J26">
        <v>889</v>
      </c>
      <c r="K26">
        <v>1</v>
      </c>
      <c r="L26" t="s">
        <v>15</v>
      </c>
      <c r="M26">
        <v>134</v>
      </c>
      <c r="N26">
        <v>808</v>
      </c>
      <c r="O26" t="s">
        <v>41</v>
      </c>
    </row>
    <row r="27" spans="10:15" x14ac:dyDescent="0.35">
      <c r="J27">
        <v>890</v>
      </c>
      <c r="K27">
        <v>1</v>
      </c>
      <c r="L27" t="s">
        <v>15</v>
      </c>
      <c r="M27">
        <v>29</v>
      </c>
      <c r="N27">
        <v>44</v>
      </c>
      <c r="O27" t="s">
        <v>41</v>
      </c>
    </row>
    <row r="28" spans="10:15" x14ac:dyDescent="0.35">
      <c r="J28">
        <v>1075</v>
      </c>
      <c r="K28">
        <v>1</v>
      </c>
      <c r="L28" t="s">
        <v>15</v>
      </c>
      <c r="M28">
        <v>178</v>
      </c>
      <c r="N28">
        <v>720</v>
      </c>
      <c r="O28" t="s">
        <v>41</v>
      </c>
    </row>
    <row r="29" spans="10:15" x14ac:dyDescent="0.35">
      <c r="J29">
        <v>1208</v>
      </c>
      <c r="K29">
        <v>1</v>
      </c>
      <c r="L29" t="s">
        <v>15</v>
      </c>
      <c r="M29">
        <v>79</v>
      </c>
      <c r="N29">
        <v>133</v>
      </c>
      <c r="O29" t="s">
        <v>41</v>
      </c>
    </row>
    <row r="30" spans="10:15" x14ac:dyDescent="0.35">
      <c r="J30">
        <v>1209</v>
      </c>
      <c r="K30">
        <v>1</v>
      </c>
      <c r="L30" t="s">
        <v>15</v>
      </c>
      <c r="M30">
        <v>18</v>
      </c>
      <c r="N30">
        <v>20</v>
      </c>
      <c r="O30" t="s">
        <v>41</v>
      </c>
    </row>
    <row r="31" spans="10:15" x14ac:dyDescent="0.35">
      <c r="J31">
        <v>1210</v>
      </c>
      <c r="K31">
        <v>1</v>
      </c>
      <c r="L31" t="s">
        <v>15</v>
      </c>
      <c r="M31">
        <v>29</v>
      </c>
      <c r="N31">
        <v>18</v>
      </c>
      <c r="O31" t="s">
        <v>41</v>
      </c>
    </row>
    <row r="32" spans="10:15" x14ac:dyDescent="0.35">
      <c r="J32">
        <v>1211</v>
      </c>
      <c r="K32">
        <v>1</v>
      </c>
      <c r="L32" t="s">
        <v>15</v>
      </c>
      <c r="M32">
        <v>20</v>
      </c>
      <c r="N32">
        <v>16</v>
      </c>
      <c r="O32" t="s">
        <v>41</v>
      </c>
    </row>
    <row r="33" spans="10:15" x14ac:dyDescent="0.35">
      <c r="J33">
        <v>1213</v>
      </c>
      <c r="K33">
        <v>1</v>
      </c>
      <c r="L33" t="s">
        <v>15</v>
      </c>
      <c r="M33">
        <v>35</v>
      </c>
      <c r="N33">
        <v>45</v>
      </c>
      <c r="O33" t="s">
        <v>41</v>
      </c>
    </row>
    <row r="34" spans="10:15" x14ac:dyDescent="0.35">
      <c r="J34">
        <v>1254</v>
      </c>
      <c r="K34">
        <v>1</v>
      </c>
      <c r="L34" t="s">
        <v>15</v>
      </c>
      <c r="M34">
        <v>41</v>
      </c>
      <c r="N34">
        <v>38</v>
      </c>
      <c r="O34" t="s">
        <v>41</v>
      </c>
    </row>
    <row r="35" spans="10:15" x14ac:dyDescent="0.35">
      <c r="J35">
        <v>1255</v>
      </c>
      <c r="K35">
        <v>1</v>
      </c>
      <c r="L35" t="s">
        <v>15</v>
      </c>
      <c r="M35">
        <v>28</v>
      </c>
      <c r="N35">
        <v>5</v>
      </c>
      <c r="O35" t="s">
        <v>41</v>
      </c>
    </row>
    <row r="36" spans="10:15" x14ac:dyDescent="0.35">
      <c r="J36">
        <v>63</v>
      </c>
      <c r="K36">
        <v>1</v>
      </c>
      <c r="L36" t="s">
        <v>16</v>
      </c>
      <c r="M36">
        <v>172</v>
      </c>
      <c r="N36">
        <v>524</v>
      </c>
      <c r="O36" t="s">
        <v>41</v>
      </c>
    </row>
    <row r="37" spans="10:15" x14ac:dyDescent="0.35">
      <c r="J37">
        <v>661</v>
      </c>
      <c r="K37">
        <v>1</v>
      </c>
      <c r="L37" t="s">
        <v>16</v>
      </c>
      <c r="M37">
        <v>148</v>
      </c>
      <c r="N37">
        <v>736</v>
      </c>
      <c r="O37" t="s">
        <v>41</v>
      </c>
    </row>
    <row r="38" spans="10:15" x14ac:dyDescent="0.35">
      <c r="J38">
        <v>670</v>
      </c>
      <c r="K38">
        <v>1</v>
      </c>
      <c r="L38" t="s">
        <v>16</v>
      </c>
      <c r="M38">
        <v>114</v>
      </c>
      <c r="N38">
        <v>564</v>
      </c>
      <c r="O38" t="s">
        <v>41</v>
      </c>
    </row>
    <row r="39" spans="10:15" x14ac:dyDescent="0.35">
      <c r="J39">
        <v>799</v>
      </c>
      <c r="K39">
        <v>1</v>
      </c>
      <c r="L39" t="s">
        <v>16</v>
      </c>
      <c r="M39">
        <v>162</v>
      </c>
      <c r="N39">
        <v>158</v>
      </c>
      <c r="O39" t="s">
        <v>41</v>
      </c>
    </row>
    <row r="40" spans="10:15" x14ac:dyDescent="0.35">
      <c r="J40">
        <v>6</v>
      </c>
      <c r="K40">
        <v>1</v>
      </c>
      <c r="L40" t="s">
        <v>30</v>
      </c>
      <c r="M40">
        <v>292</v>
      </c>
      <c r="N40">
        <v>900</v>
      </c>
      <c r="O40" t="s">
        <v>41</v>
      </c>
    </row>
    <row r="41" spans="10:15" x14ac:dyDescent="0.35">
      <c r="J41">
        <v>55</v>
      </c>
      <c r="K41">
        <v>1</v>
      </c>
      <c r="L41" t="s">
        <v>30</v>
      </c>
      <c r="M41">
        <v>82</v>
      </c>
      <c r="N41">
        <v>299</v>
      </c>
      <c r="O41" t="s">
        <v>41</v>
      </c>
    </row>
    <row r="42" spans="10:15" x14ac:dyDescent="0.35">
      <c r="J42">
        <v>4</v>
      </c>
      <c r="K42">
        <v>1</v>
      </c>
      <c r="L42" t="s">
        <v>31</v>
      </c>
      <c r="M42">
        <v>103</v>
      </c>
      <c r="N42">
        <v>242</v>
      </c>
      <c r="O42" t="s">
        <v>41</v>
      </c>
    </row>
    <row r="43" spans="10:15" x14ac:dyDescent="0.35">
      <c r="J43">
        <v>12</v>
      </c>
      <c r="K43">
        <v>1</v>
      </c>
      <c r="L43" t="s">
        <v>18</v>
      </c>
      <c r="M43">
        <v>358</v>
      </c>
      <c r="N43">
        <v>7781</v>
      </c>
      <c r="O43" t="s">
        <v>41</v>
      </c>
    </row>
  </sheetData>
  <sortState xmlns:xlrd2="http://schemas.microsoft.com/office/spreadsheetml/2017/richdata2" ref="J2:O43">
    <sortCondition ref="L1:L4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37378-733F-44FC-8E0A-C62BA43E500F}">
  <dimension ref="C1:O11"/>
  <sheetViews>
    <sheetView workbookViewId="0">
      <selection activeCell="I15" sqref="I15"/>
    </sheetView>
  </sheetViews>
  <sheetFormatPr defaultRowHeight="14.5" x14ac:dyDescent="0.35"/>
  <cols>
    <col min="1" max="2" width="8.7265625" customWidth="1"/>
    <col min="3" max="3" width="22.1796875" customWidth="1"/>
    <col min="4" max="9" width="8.7265625" customWidth="1"/>
    <col min="12" max="12" width="22.3632812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Gazon (28x)</v>
      </c>
      <c r="D2">
        <f>COUNT(K2:K4)</f>
        <v>3</v>
      </c>
      <c r="F2">
        <f>SUM(N2:N4)</f>
        <v>8204</v>
      </c>
      <c r="J2">
        <v>105</v>
      </c>
      <c r="K2">
        <v>1</v>
      </c>
      <c r="L2" t="s">
        <v>15</v>
      </c>
      <c r="M2">
        <v>234</v>
      </c>
      <c r="N2">
        <v>1700</v>
      </c>
      <c r="O2" t="s">
        <v>42</v>
      </c>
    </row>
    <row r="3" spans="3:15" x14ac:dyDescent="0.35">
      <c r="C3" t="str">
        <f>L5</f>
        <v>Gazon talud 1:3 (28x)</v>
      </c>
      <c r="D3">
        <f>COUNT(K5:K6)</f>
        <v>2</v>
      </c>
      <c r="F3">
        <f>SUM(N5:N6)</f>
        <v>679</v>
      </c>
      <c r="J3">
        <v>1140</v>
      </c>
      <c r="K3">
        <v>1</v>
      </c>
      <c r="L3" t="s">
        <v>15</v>
      </c>
      <c r="M3">
        <v>61</v>
      </c>
      <c r="N3">
        <v>230</v>
      </c>
      <c r="O3" t="s">
        <v>42</v>
      </c>
    </row>
    <row r="4" spans="3:15" x14ac:dyDescent="0.35">
      <c r="C4" t="str">
        <f>L7</f>
        <v>Hagen 50-100 cm</v>
      </c>
      <c r="D4">
        <f>COUNT(K7:K9)</f>
        <v>3</v>
      </c>
      <c r="E4">
        <f>SUM(M7:M9)</f>
        <v>70</v>
      </c>
      <c r="F4">
        <f>SUM(N7:N9)</f>
        <v>39</v>
      </c>
      <c r="K4">
        <v>1</v>
      </c>
      <c r="L4" t="s">
        <v>56</v>
      </c>
      <c r="N4">
        <v>6274</v>
      </c>
    </row>
    <row r="5" spans="3:15" x14ac:dyDescent="0.35">
      <c r="C5" t="str">
        <f>L10</f>
        <v>Voetbal Bijveld Gras</v>
      </c>
      <c r="D5">
        <f>COUNT(K10:K11)</f>
        <v>2</v>
      </c>
      <c r="F5">
        <f>SUM(N10:N11)</f>
        <v>15783</v>
      </c>
      <c r="J5">
        <v>95</v>
      </c>
      <c r="K5">
        <v>1</v>
      </c>
      <c r="L5" t="s">
        <v>16</v>
      </c>
      <c r="M5">
        <v>77</v>
      </c>
      <c r="N5">
        <v>341</v>
      </c>
      <c r="O5" t="s">
        <v>42</v>
      </c>
    </row>
    <row r="6" spans="3:15" x14ac:dyDescent="0.35">
      <c r="J6">
        <v>100</v>
      </c>
      <c r="K6">
        <v>1</v>
      </c>
      <c r="L6" t="s">
        <v>16</v>
      </c>
      <c r="M6">
        <v>76</v>
      </c>
      <c r="N6">
        <v>338</v>
      </c>
      <c r="O6" t="s">
        <v>42</v>
      </c>
    </row>
    <row r="7" spans="3:15" x14ac:dyDescent="0.35">
      <c r="J7">
        <v>90</v>
      </c>
      <c r="K7">
        <v>1</v>
      </c>
      <c r="L7" t="s">
        <v>22</v>
      </c>
      <c r="M7">
        <v>16</v>
      </c>
      <c r="N7">
        <v>12</v>
      </c>
      <c r="O7" t="s">
        <v>42</v>
      </c>
    </row>
    <row r="8" spans="3:15" x14ac:dyDescent="0.35">
      <c r="J8">
        <v>101</v>
      </c>
      <c r="K8">
        <v>1</v>
      </c>
      <c r="L8" t="s">
        <v>22</v>
      </c>
      <c r="M8">
        <v>19</v>
      </c>
      <c r="N8">
        <v>17</v>
      </c>
      <c r="O8" t="s">
        <v>42</v>
      </c>
    </row>
    <row r="9" spans="3:15" x14ac:dyDescent="0.35">
      <c r="J9">
        <v>1139</v>
      </c>
      <c r="K9">
        <v>1</v>
      </c>
      <c r="L9" t="s">
        <v>22</v>
      </c>
      <c r="M9">
        <v>35</v>
      </c>
      <c r="N9">
        <v>10</v>
      </c>
      <c r="O9" t="s">
        <v>42</v>
      </c>
    </row>
    <row r="10" spans="3:15" x14ac:dyDescent="0.35">
      <c r="J10">
        <v>112</v>
      </c>
      <c r="K10">
        <v>1</v>
      </c>
      <c r="L10" t="s">
        <v>18</v>
      </c>
      <c r="M10">
        <v>369</v>
      </c>
      <c r="N10">
        <v>8187</v>
      </c>
      <c r="O10" t="s">
        <v>42</v>
      </c>
    </row>
    <row r="11" spans="3:15" x14ac:dyDescent="0.35">
      <c r="J11">
        <v>1109</v>
      </c>
      <c r="K11">
        <v>1</v>
      </c>
      <c r="L11" t="s">
        <v>18</v>
      </c>
      <c r="M11">
        <v>350</v>
      </c>
      <c r="N11">
        <v>7596</v>
      </c>
      <c r="O11" t="s">
        <v>42</v>
      </c>
    </row>
  </sheetData>
  <sortState xmlns:xlrd2="http://schemas.microsoft.com/office/spreadsheetml/2017/richdata2" ref="J2:O10">
    <sortCondition ref="L1:L1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F510B-46F6-4336-8E5B-26B55D501865}">
  <dimension ref="C1:O10"/>
  <sheetViews>
    <sheetView topLeftCell="A7" workbookViewId="0">
      <selection activeCell="G4" sqref="G4:G7"/>
    </sheetView>
  </sheetViews>
  <sheetFormatPr defaultRowHeight="14.5" x14ac:dyDescent="0.35"/>
  <cols>
    <col min="1" max="2" width="8.7265625" customWidth="1"/>
    <col min="3" max="3" width="12.54296875" customWidth="1"/>
    <col min="4" max="5" width="8.7265625" customWidth="1"/>
    <col min="6" max="6" width="13.26953125" customWidth="1"/>
    <col min="7" max="9" width="8.7265625" customWidth="1"/>
    <col min="12" max="12" width="25.45312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Gazon (28x)</v>
      </c>
      <c r="D2">
        <f>COUNT(K2:K8)</f>
        <v>7</v>
      </c>
      <c r="F2">
        <f>SUM(N2:N8)</f>
        <v>4364</v>
      </c>
      <c r="J2">
        <v>110</v>
      </c>
      <c r="K2">
        <v>1</v>
      </c>
      <c r="L2" t="s">
        <v>15</v>
      </c>
      <c r="M2">
        <v>512</v>
      </c>
      <c r="N2">
        <v>1300</v>
      </c>
      <c r="O2" t="s">
        <v>43</v>
      </c>
    </row>
    <row r="3" spans="3:15" x14ac:dyDescent="0.35">
      <c r="C3" t="str">
        <f>L9</f>
        <v>Sportveld (36x)</v>
      </c>
      <c r="D3">
        <f>COUNT(K9)</f>
        <v>1</v>
      </c>
      <c r="F3">
        <f>SUM(N9)</f>
        <v>8021</v>
      </c>
      <c r="J3">
        <v>127</v>
      </c>
      <c r="K3">
        <v>1</v>
      </c>
      <c r="L3" t="s">
        <v>15</v>
      </c>
      <c r="M3">
        <v>62</v>
      </c>
      <c r="N3">
        <v>163</v>
      </c>
      <c r="O3" t="s">
        <v>43</v>
      </c>
    </row>
    <row r="4" spans="3:15" x14ac:dyDescent="0.35">
      <c r="C4" t="str">
        <f>L10</f>
        <v>Sportveld trainingsveld</v>
      </c>
      <c r="D4">
        <f>COUNT(K10)</f>
        <v>1</v>
      </c>
      <c r="F4">
        <f>SUM(N10)</f>
        <v>3974</v>
      </c>
      <c r="J4">
        <v>158</v>
      </c>
      <c r="K4">
        <v>1</v>
      </c>
      <c r="L4" t="s">
        <v>15</v>
      </c>
      <c r="M4">
        <v>123</v>
      </c>
      <c r="N4">
        <v>306</v>
      </c>
      <c r="O4" t="s">
        <v>43</v>
      </c>
    </row>
    <row r="5" spans="3:15" x14ac:dyDescent="0.35">
      <c r="J5">
        <v>163</v>
      </c>
      <c r="K5">
        <v>1</v>
      </c>
      <c r="L5" t="s">
        <v>15</v>
      </c>
      <c r="M5">
        <v>148</v>
      </c>
      <c r="N5">
        <v>313</v>
      </c>
      <c r="O5" t="s">
        <v>43</v>
      </c>
    </row>
    <row r="6" spans="3:15" x14ac:dyDescent="0.35">
      <c r="J6">
        <v>168</v>
      </c>
      <c r="K6">
        <v>1</v>
      </c>
      <c r="L6" t="s">
        <v>15</v>
      </c>
      <c r="M6">
        <v>576</v>
      </c>
      <c r="N6">
        <v>1693</v>
      </c>
      <c r="O6" t="s">
        <v>43</v>
      </c>
    </row>
    <row r="7" spans="3:15" x14ac:dyDescent="0.35">
      <c r="J7">
        <v>711</v>
      </c>
      <c r="K7">
        <v>1</v>
      </c>
      <c r="L7" t="s">
        <v>15</v>
      </c>
      <c r="M7">
        <v>40</v>
      </c>
      <c r="N7">
        <v>17</v>
      </c>
      <c r="O7" t="s">
        <v>43</v>
      </c>
    </row>
    <row r="8" spans="3:15" x14ac:dyDescent="0.35">
      <c r="J8">
        <v>712</v>
      </c>
      <c r="K8">
        <v>1</v>
      </c>
      <c r="L8" t="s">
        <v>15</v>
      </c>
      <c r="M8">
        <v>113</v>
      </c>
      <c r="N8">
        <v>572</v>
      </c>
      <c r="O8" t="s">
        <v>43</v>
      </c>
    </row>
    <row r="9" spans="3:15" x14ac:dyDescent="0.35">
      <c r="J9">
        <v>124</v>
      </c>
      <c r="K9">
        <v>1</v>
      </c>
      <c r="L9" t="s">
        <v>17</v>
      </c>
      <c r="M9">
        <v>370</v>
      </c>
      <c r="N9">
        <v>8021</v>
      </c>
      <c r="O9" t="s">
        <v>43</v>
      </c>
    </row>
    <row r="10" spans="3:15" x14ac:dyDescent="0.35">
      <c r="J10">
        <v>120</v>
      </c>
      <c r="K10">
        <v>1</v>
      </c>
      <c r="L10" t="s">
        <v>26</v>
      </c>
      <c r="M10">
        <v>257</v>
      </c>
      <c r="N10">
        <v>3974</v>
      </c>
      <c r="O10" t="s">
        <v>43</v>
      </c>
    </row>
  </sheetData>
  <sortState xmlns:xlrd2="http://schemas.microsoft.com/office/spreadsheetml/2017/richdata2" ref="J2:O10">
    <sortCondition ref="L1:L1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6ECD0-7204-4C5F-9B07-F4B5D3D8F0F7}">
  <dimension ref="C1:U116"/>
  <sheetViews>
    <sheetView topLeftCell="A72" workbookViewId="0">
      <selection activeCell="G4" sqref="G4:G7"/>
    </sheetView>
  </sheetViews>
  <sheetFormatPr defaultRowHeight="14.5" x14ac:dyDescent="0.35"/>
  <cols>
    <col min="3" max="3" width="22.08984375" customWidth="1"/>
    <col min="12" max="12" width="22.0898437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B watergang (secundaire)</v>
      </c>
      <c r="D2">
        <f>COUNT(K2:K6)</f>
        <v>5</v>
      </c>
      <c r="E2">
        <f>SUM(M2:M6)</f>
        <v>809</v>
      </c>
      <c r="F2">
        <f>SUM(N2:N6)</f>
        <v>449</v>
      </c>
      <c r="J2">
        <v>845</v>
      </c>
      <c r="K2">
        <v>1</v>
      </c>
      <c r="L2" t="s">
        <v>44</v>
      </c>
      <c r="M2">
        <v>310</v>
      </c>
      <c r="N2">
        <v>157</v>
      </c>
      <c r="O2" t="s">
        <v>45</v>
      </c>
    </row>
    <row r="3" spans="3:15" x14ac:dyDescent="0.35">
      <c r="C3" t="str">
        <f>L7</f>
        <v>C watergang (greppel)</v>
      </c>
      <c r="D3">
        <f>COUNT(K7:K8)</f>
        <v>2</v>
      </c>
      <c r="E3">
        <f>SUM(M7:M8)</f>
        <v>533</v>
      </c>
      <c r="F3">
        <f>SUM(N7:N8)</f>
        <v>286</v>
      </c>
      <c r="J3">
        <v>858</v>
      </c>
      <c r="K3">
        <v>1</v>
      </c>
      <c r="L3" t="s">
        <v>44</v>
      </c>
      <c r="M3">
        <v>235</v>
      </c>
      <c r="N3">
        <v>123</v>
      </c>
      <c r="O3" t="s">
        <v>45</v>
      </c>
    </row>
    <row r="4" spans="3:15" x14ac:dyDescent="0.35">
      <c r="C4" t="str">
        <f>L9</f>
        <v>Gazon (28x)</v>
      </c>
      <c r="D4">
        <f>COUNT(K9:K49)</f>
        <v>41</v>
      </c>
      <c r="F4">
        <f>SUM(N9:N49)</f>
        <v>44788</v>
      </c>
      <c r="J4">
        <v>865</v>
      </c>
      <c r="K4">
        <v>1</v>
      </c>
      <c r="L4" t="s">
        <v>44</v>
      </c>
      <c r="M4">
        <v>103</v>
      </c>
      <c r="N4">
        <v>75</v>
      </c>
      <c r="O4" t="s">
        <v>45</v>
      </c>
    </row>
    <row r="5" spans="3:15" x14ac:dyDescent="0.35">
      <c r="C5" t="str">
        <f>L50</f>
        <v>Gras ruigte (1x)</v>
      </c>
      <c r="D5">
        <f>COUNT(K50:K55)</f>
        <v>6</v>
      </c>
      <c r="F5">
        <f>SUM(N50:N55)</f>
        <v>12335</v>
      </c>
      <c r="J5">
        <v>867</v>
      </c>
      <c r="K5">
        <v>1</v>
      </c>
      <c r="L5" t="s">
        <v>44</v>
      </c>
      <c r="M5">
        <v>102</v>
      </c>
      <c r="N5">
        <v>74</v>
      </c>
      <c r="O5" t="s">
        <v>45</v>
      </c>
    </row>
    <row r="6" spans="3:15" x14ac:dyDescent="0.35">
      <c r="C6" t="str">
        <f>L85</f>
        <v>Schraal gras (2x)</v>
      </c>
      <c r="D6">
        <f>COUNT(K85:K94)</f>
        <v>10</v>
      </c>
      <c r="F6">
        <f>SUM(N85:N94)</f>
        <v>6679</v>
      </c>
      <c r="J6">
        <v>937</v>
      </c>
      <c r="K6">
        <v>1</v>
      </c>
      <c r="L6" t="s">
        <v>44</v>
      </c>
      <c r="M6">
        <v>59</v>
      </c>
      <c r="N6">
        <v>20</v>
      </c>
      <c r="O6" t="s">
        <v>45</v>
      </c>
    </row>
    <row r="7" spans="3:15" x14ac:dyDescent="0.35">
      <c r="C7" t="str">
        <f>L95</f>
        <v>Schraal gras talud 1:2 (2x)</v>
      </c>
      <c r="D7">
        <f>COUNT(K95:K104)</f>
        <v>10</v>
      </c>
      <c r="F7">
        <f>SUM(N95:N104)</f>
        <v>3158</v>
      </c>
      <c r="J7">
        <v>355</v>
      </c>
      <c r="K7">
        <v>1</v>
      </c>
      <c r="L7" t="s">
        <v>46</v>
      </c>
      <c r="M7">
        <v>302</v>
      </c>
      <c r="N7">
        <v>170</v>
      </c>
      <c r="O7" t="s">
        <v>45</v>
      </c>
    </row>
    <row r="8" spans="3:15" x14ac:dyDescent="0.35">
      <c r="C8" t="str">
        <f>L56</f>
        <v>Blokhaag</v>
      </c>
      <c r="D8">
        <f>COUNT(K56:K58)</f>
        <v>3</v>
      </c>
      <c r="E8">
        <f>SUM(M56:M58)</f>
        <v>522</v>
      </c>
      <c r="F8">
        <f>SUM(N56:N58)</f>
        <v>2466</v>
      </c>
      <c r="J8">
        <v>417</v>
      </c>
      <c r="K8">
        <v>1</v>
      </c>
      <c r="L8" t="s">
        <v>46</v>
      </c>
      <c r="M8">
        <v>231</v>
      </c>
      <c r="N8">
        <v>116</v>
      </c>
      <c r="O8" t="s">
        <v>45</v>
      </c>
    </row>
    <row r="9" spans="3:15" x14ac:dyDescent="0.35">
      <c r="C9" t="str">
        <f>L59</f>
        <v>Hagen &lt;50 cm</v>
      </c>
      <c r="D9">
        <f>COUNT(K59)</f>
        <v>1</v>
      </c>
      <c r="E9">
        <f>SUM(M59)</f>
        <v>360</v>
      </c>
      <c r="F9">
        <f>SUM(N59)</f>
        <v>111</v>
      </c>
      <c r="J9">
        <v>341</v>
      </c>
      <c r="K9">
        <v>1</v>
      </c>
      <c r="L9" t="s">
        <v>15</v>
      </c>
      <c r="M9">
        <v>167</v>
      </c>
      <c r="N9">
        <v>834</v>
      </c>
      <c r="O9" t="s">
        <v>45</v>
      </c>
    </row>
    <row r="10" spans="3:15" x14ac:dyDescent="0.35">
      <c r="C10" t="str">
        <f>L60</f>
        <v>Hagen 50-100 cm</v>
      </c>
      <c r="D10">
        <f>COUNT(K60:K65)</f>
        <v>6</v>
      </c>
      <c r="E10">
        <f>SUM(M60:M65)</f>
        <v>609</v>
      </c>
      <c r="F10">
        <f>SUM(N60:N65)</f>
        <v>230</v>
      </c>
      <c r="J10">
        <v>345</v>
      </c>
      <c r="K10">
        <v>1</v>
      </c>
      <c r="L10" t="s">
        <v>15</v>
      </c>
      <c r="M10">
        <v>131</v>
      </c>
      <c r="N10">
        <v>757</v>
      </c>
      <c r="O10" t="s">
        <v>45</v>
      </c>
    </row>
    <row r="11" spans="3:15" x14ac:dyDescent="0.35">
      <c r="C11" t="str">
        <f>L66</f>
        <v>Hagen 100-150 cm</v>
      </c>
      <c r="D11">
        <f>COUNT(K66:K75)</f>
        <v>10</v>
      </c>
      <c r="E11">
        <f>SUM(M66:M75)</f>
        <v>883</v>
      </c>
      <c r="F11">
        <f>SUM(N66:N75)</f>
        <v>450</v>
      </c>
      <c r="J11">
        <v>350</v>
      </c>
      <c r="K11">
        <v>1</v>
      </c>
      <c r="L11" t="s">
        <v>15</v>
      </c>
      <c r="M11">
        <v>33</v>
      </c>
      <c r="N11">
        <v>53</v>
      </c>
      <c r="O11" t="s">
        <v>45</v>
      </c>
    </row>
    <row r="12" spans="3:15" x14ac:dyDescent="0.35">
      <c r="C12" t="str">
        <f>L76</f>
        <v>Hagen &gt;150 cm</v>
      </c>
      <c r="D12">
        <f>COUNT(K76:K78)</f>
        <v>3</v>
      </c>
      <c r="E12">
        <f>SUM(M76:M78)</f>
        <v>206</v>
      </c>
      <c r="F12">
        <f>SUM(N76:N78)</f>
        <v>66</v>
      </c>
      <c r="J12">
        <v>354</v>
      </c>
      <c r="K12">
        <v>1</v>
      </c>
      <c r="L12" t="s">
        <v>15</v>
      </c>
      <c r="M12">
        <v>92</v>
      </c>
      <c r="N12">
        <v>424</v>
      </c>
      <c r="O12" t="s">
        <v>45</v>
      </c>
    </row>
    <row r="13" spans="3:15" x14ac:dyDescent="0.35">
      <c r="C13" t="str">
        <f>L79</f>
        <v>Honkbalveld Barotop</v>
      </c>
      <c r="D13">
        <f>COUNT(K79:K84)</f>
        <v>6</v>
      </c>
      <c r="F13">
        <f>SUM(N79:N84)</f>
        <v>6458</v>
      </c>
      <c r="J13">
        <v>356</v>
      </c>
      <c r="K13">
        <v>1</v>
      </c>
      <c r="L13" t="s">
        <v>15</v>
      </c>
      <c r="M13">
        <v>128</v>
      </c>
      <c r="N13">
        <v>569</v>
      </c>
      <c r="O13" t="s">
        <v>45</v>
      </c>
    </row>
    <row r="14" spans="3:15" x14ac:dyDescent="0.35">
      <c r="C14" t="str">
        <f>L105</f>
        <v>Sportveld (36x)</v>
      </c>
      <c r="D14">
        <f>COUNT(K105:K113)</f>
        <v>9</v>
      </c>
      <c r="F14">
        <f>SUM(N105:N113)</f>
        <v>54468</v>
      </c>
      <c r="J14">
        <v>362</v>
      </c>
      <c r="K14">
        <v>1</v>
      </c>
      <c r="L14" t="s">
        <v>15</v>
      </c>
      <c r="M14">
        <v>47</v>
      </c>
      <c r="N14">
        <v>121</v>
      </c>
      <c r="O14" t="s">
        <v>45</v>
      </c>
    </row>
    <row r="15" spans="3:15" x14ac:dyDescent="0.35">
      <c r="C15" t="str">
        <f>L114</f>
        <v>Sportveld trainingsveld</v>
      </c>
      <c r="D15">
        <f>COUNT(K114:K116)</f>
        <v>3</v>
      </c>
      <c r="F15">
        <f>SUM(N114:N116)</f>
        <v>7909</v>
      </c>
      <c r="J15">
        <v>363</v>
      </c>
      <c r="K15">
        <v>1</v>
      </c>
      <c r="L15" t="s">
        <v>15</v>
      </c>
      <c r="M15">
        <v>57</v>
      </c>
      <c r="N15">
        <v>53</v>
      </c>
      <c r="O15" t="s">
        <v>45</v>
      </c>
    </row>
    <row r="16" spans="3:15" x14ac:dyDescent="0.35">
      <c r="J16">
        <v>364</v>
      </c>
      <c r="K16">
        <v>1</v>
      </c>
      <c r="L16" t="s">
        <v>15</v>
      </c>
      <c r="M16">
        <v>56</v>
      </c>
      <c r="N16">
        <v>199</v>
      </c>
      <c r="O16" t="s">
        <v>45</v>
      </c>
    </row>
    <row r="17" spans="10:15" x14ac:dyDescent="0.35">
      <c r="J17">
        <v>375</v>
      </c>
      <c r="K17">
        <v>1</v>
      </c>
      <c r="L17" t="s">
        <v>15</v>
      </c>
      <c r="M17">
        <v>51</v>
      </c>
      <c r="N17">
        <v>130</v>
      </c>
      <c r="O17" t="s">
        <v>45</v>
      </c>
    </row>
    <row r="18" spans="10:15" x14ac:dyDescent="0.35">
      <c r="J18">
        <v>386</v>
      </c>
      <c r="K18">
        <v>1</v>
      </c>
      <c r="L18" t="s">
        <v>15</v>
      </c>
      <c r="M18">
        <v>136</v>
      </c>
      <c r="N18">
        <v>576</v>
      </c>
      <c r="O18" t="s">
        <v>45</v>
      </c>
    </row>
    <row r="19" spans="10:15" x14ac:dyDescent="0.35">
      <c r="J19">
        <v>393</v>
      </c>
      <c r="K19">
        <v>1</v>
      </c>
      <c r="L19" t="s">
        <v>15</v>
      </c>
      <c r="M19">
        <v>90</v>
      </c>
      <c r="N19">
        <v>348</v>
      </c>
      <c r="O19" t="s">
        <v>45</v>
      </c>
    </row>
    <row r="20" spans="10:15" x14ac:dyDescent="0.35">
      <c r="J20">
        <v>394</v>
      </c>
      <c r="K20">
        <v>1</v>
      </c>
      <c r="L20" t="s">
        <v>15</v>
      </c>
      <c r="M20">
        <v>117</v>
      </c>
      <c r="N20">
        <v>403</v>
      </c>
      <c r="O20" t="s">
        <v>45</v>
      </c>
    </row>
    <row r="21" spans="10:15" x14ac:dyDescent="0.35">
      <c r="J21">
        <v>395</v>
      </c>
      <c r="K21">
        <v>1</v>
      </c>
      <c r="L21" t="s">
        <v>15</v>
      </c>
      <c r="M21">
        <v>191</v>
      </c>
      <c r="N21">
        <v>422</v>
      </c>
      <c r="O21" t="s">
        <v>45</v>
      </c>
    </row>
    <row r="22" spans="10:15" x14ac:dyDescent="0.35">
      <c r="J22">
        <v>396</v>
      </c>
      <c r="K22">
        <v>1</v>
      </c>
      <c r="L22" t="s">
        <v>15</v>
      </c>
      <c r="M22">
        <v>66</v>
      </c>
      <c r="N22">
        <v>182</v>
      </c>
      <c r="O22" t="s">
        <v>45</v>
      </c>
    </row>
    <row r="23" spans="10:15" x14ac:dyDescent="0.35">
      <c r="J23">
        <v>406</v>
      </c>
      <c r="K23">
        <v>1</v>
      </c>
      <c r="L23" t="s">
        <v>15</v>
      </c>
      <c r="M23">
        <v>45</v>
      </c>
      <c r="N23">
        <v>122</v>
      </c>
      <c r="O23" t="s">
        <v>45</v>
      </c>
    </row>
    <row r="24" spans="10:15" x14ac:dyDescent="0.35">
      <c r="J24">
        <v>408</v>
      </c>
      <c r="K24">
        <v>1</v>
      </c>
      <c r="L24" t="s">
        <v>15</v>
      </c>
      <c r="M24">
        <v>168</v>
      </c>
      <c r="N24">
        <v>632</v>
      </c>
      <c r="O24" t="s">
        <v>45</v>
      </c>
    </row>
    <row r="25" spans="10:15" x14ac:dyDescent="0.35">
      <c r="J25">
        <v>418</v>
      </c>
      <c r="K25">
        <v>1</v>
      </c>
      <c r="L25" t="s">
        <v>15</v>
      </c>
      <c r="M25">
        <v>24</v>
      </c>
      <c r="N25">
        <v>36</v>
      </c>
      <c r="O25" t="s">
        <v>45</v>
      </c>
    </row>
    <row r="26" spans="10:15" x14ac:dyDescent="0.35">
      <c r="J26">
        <v>476</v>
      </c>
      <c r="K26">
        <v>1</v>
      </c>
      <c r="L26" t="s">
        <v>15</v>
      </c>
      <c r="M26">
        <v>161</v>
      </c>
      <c r="N26">
        <v>1053</v>
      </c>
      <c r="O26" t="s">
        <v>45</v>
      </c>
    </row>
    <row r="27" spans="10:15" x14ac:dyDescent="0.35">
      <c r="J27">
        <v>616</v>
      </c>
      <c r="K27">
        <v>1</v>
      </c>
      <c r="L27" t="s">
        <v>15</v>
      </c>
      <c r="M27">
        <v>33</v>
      </c>
      <c r="N27">
        <v>47</v>
      </c>
      <c r="O27" t="s">
        <v>45</v>
      </c>
    </row>
    <row r="28" spans="10:15" x14ac:dyDescent="0.35">
      <c r="J28">
        <v>837</v>
      </c>
      <c r="K28">
        <v>1</v>
      </c>
      <c r="L28" t="s">
        <v>15</v>
      </c>
      <c r="M28">
        <v>834</v>
      </c>
      <c r="N28">
        <v>21312</v>
      </c>
      <c r="O28" t="s">
        <v>45</v>
      </c>
    </row>
    <row r="29" spans="10:15" x14ac:dyDescent="0.35">
      <c r="J29">
        <v>838</v>
      </c>
      <c r="K29">
        <v>1</v>
      </c>
      <c r="L29" t="s">
        <v>15</v>
      </c>
      <c r="M29">
        <v>155</v>
      </c>
      <c r="N29">
        <v>1215</v>
      </c>
      <c r="O29" t="s">
        <v>45</v>
      </c>
    </row>
    <row r="30" spans="10:15" x14ac:dyDescent="0.35">
      <c r="J30">
        <v>843</v>
      </c>
      <c r="K30">
        <v>1</v>
      </c>
      <c r="L30" t="s">
        <v>15</v>
      </c>
      <c r="M30">
        <v>647</v>
      </c>
      <c r="N30" s="6">
        <f>1560+U110</f>
        <v>3905</v>
      </c>
      <c r="O30" t="s">
        <v>45</v>
      </c>
    </row>
    <row r="31" spans="10:15" x14ac:dyDescent="0.35">
      <c r="J31">
        <v>853</v>
      </c>
      <c r="K31">
        <v>1</v>
      </c>
      <c r="L31" t="s">
        <v>15</v>
      </c>
      <c r="M31">
        <v>92</v>
      </c>
      <c r="N31">
        <v>156</v>
      </c>
      <c r="O31" t="s">
        <v>45</v>
      </c>
    </row>
    <row r="32" spans="10:15" x14ac:dyDescent="0.35">
      <c r="J32">
        <v>861</v>
      </c>
      <c r="K32">
        <v>1</v>
      </c>
      <c r="L32" t="s">
        <v>15</v>
      </c>
      <c r="M32">
        <v>121</v>
      </c>
      <c r="N32">
        <v>441</v>
      </c>
      <c r="O32" t="s">
        <v>45</v>
      </c>
    </row>
    <row r="33" spans="10:15" x14ac:dyDescent="0.35">
      <c r="J33">
        <v>966</v>
      </c>
      <c r="K33">
        <v>1</v>
      </c>
      <c r="L33" t="s">
        <v>15</v>
      </c>
      <c r="M33">
        <v>355</v>
      </c>
      <c r="N33">
        <v>921</v>
      </c>
      <c r="O33" t="s">
        <v>45</v>
      </c>
    </row>
    <row r="34" spans="10:15" x14ac:dyDescent="0.35">
      <c r="J34">
        <v>970</v>
      </c>
      <c r="K34">
        <v>1</v>
      </c>
      <c r="L34" t="s">
        <v>15</v>
      </c>
      <c r="M34">
        <v>178</v>
      </c>
      <c r="N34">
        <v>257</v>
      </c>
      <c r="O34" t="s">
        <v>45</v>
      </c>
    </row>
    <row r="35" spans="10:15" x14ac:dyDescent="0.35">
      <c r="J35">
        <v>971</v>
      </c>
      <c r="K35">
        <v>1</v>
      </c>
      <c r="L35" t="s">
        <v>15</v>
      </c>
      <c r="M35">
        <v>114</v>
      </c>
      <c r="N35">
        <v>169</v>
      </c>
      <c r="O35" t="s">
        <v>45</v>
      </c>
    </row>
    <row r="36" spans="10:15" x14ac:dyDescent="0.35">
      <c r="J36">
        <v>972</v>
      </c>
      <c r="K36">
        <v>1</v>
      </c>
      <c r="L36" t="s">
        <v>15</v>
      </c>
      <c r="M36">
        <v>72</v>
      </c>
      <c r="N36">
        <v>240</v>
      </c>
      <c r="O36" t="s">
        <v>45</v>
      </c>
    </row>
    <row r="37" spans="10:15" x14ac:dyDescent="0.35">
      <c r="J37">
        <v>973</v>
      </c>
      <c r="K37">
        <v>1</v>
      </c>
      <c r="L37" t="s">
        <v>15</v>
      </c>
      <c r="M37">
        <v>23</v>
      </c>
      <c r="N37">
        <v>1</v>
      </c>
      <c r="O37" t="s">
        <v>45</v>
      </c>
    </row>
    <row r="38" spans="10:15" x14ac:dyDescent="0.35">
      <c r="J38">
        <v>975</v>
      </c>
      <c r="K38">
        <v>1</v>
      </c>
      <c r="L38" t="s">
        <v>15</v>
      </c>
      <c r="M38">
        <v>158</v>
      </c>
      <c r="N38">
        <v>230</v>
      </c>
      <c r="O38" t="s">
        <v>45</v>
      </c>
    </row>
    <row r="39" spans="10:15" x14ac:dyDescent="0.35">
      <c r="J39">
        <v>984</v>
      </c>
      <c r="K39">
        <v>1</v>
      </c>
      <c r="L39" t="s">
        <v>15</v>
      </c>
      <c r="M39">
        <v>264</v>
      </c>
      <c r="N39">
        <v>672</v>
      </c>
      <c r="O39" t="s">
        <v>45</v>
      </c>
    </row>
    <row r="40" spans="10:15" x14ac:dyDescent="0.35">
      <c r="J40">
        <v>985</v>
      </c>
      <c r="K40">
        <v>1</v>
      </c>
      <c r="L40" t="s">
        <v>15</v>
      </c>
      <c r="M40">
        <v>195</v>
      </c>
      <c r="N40">
        <v>297</v>
      </c>
      <c r="O40" t="s">
        <v>45</v>
      </c>
    </row>
    <row r="41" spans="10:15" x14ac:dyDescent="0.35">
      <c r="J41">
        <v>987</v>
      </c>
      <c r="K41">
        <v>1</v>
      </c>
      <c r="L41" t="s">
        <v>15</v>
      </c>
      <c r="M41">
        <v>223</v>
      </c>
      <c r="N41">
        <v>422</v>
      </c>
      <c r="O41" t="s">
        <v>45</v>
      </c>
    </row>
    <row r="42" spans="10:15" x14ac:dyDescent="0.35">
      <c r="J42">
        <v>1000</v>
      </c>
      <c r="K42">
        <v>1</v>
      </c>
      <c r="L42" t="s">
        <v>15</v>
      </c>
      <c r="M42">
        <v>94</v>
      </c>
      <c r="N42">
        <v>20</v>
      </c>
      <c r="O42" t="s">
        <v>45</v>
      </c>
    </row>
    <row r="43" spans="10:15" x14ac:dyDescent="0.35">
      <c r="J43">
        <v>1003</v>
      </c>
      <c r="K43">
        <v>1</v>
      </c>
      <c r="L43" t="s">
        <v>15</v>
      </c>
      <c r="M43">
        <v>181</v>
      </c>
      <c r="N43">
        <v>35</v>
      </c>
      <c r="O43" t="s">
        <v>45</v>
      </c>
    </row>
    <row r="44" spans="10:15" x14ac:dyDescent="0.35">
      <c r="J44">
        <v>1015</v>
      </c>
      <c r="K44">
        <v>1</v>
      </c>
      <c r="L44" t="s">
        <v>15</v>
      </c>
      <c r="M44">
        <v>150</v>
      </c>
      <c r="N44">
        <v>144</v>
      </c>
      <c r="O44" t="s">
        <v>45</v>
      </c>
    </row>
    <row r="45" spans="10:15" x14ac:dyDescent="0.35">
      <c r="J45">
        <v>1016</v>
      </c>
      <c r="K45">
        <v>1</v>
      </c>
      <c r="L45" t="s">
        <v>15</v>
      </c>
      <c r="M45">
        <v>20</v>
      </c>
      <c r="N45">
        <v>24</v>
      </c>
      <c r="O45" t="s">
        <v>45</v>
      </c>
    </row>
    <row r="46" spans="10:15" x14ac:dyDescent="0.35">
      <c r="J46">
        <v>1087</v>
      </c>
      <c r="K46">
        <v>1</v>
      </c>
      <c r="L46" t="s">
        <v>15</v>
      </c>
      <c r="M46">
        <v>499</v>
      </c>
      <c r="N46">
        <v>2108</v>
      </c>
      <c r="O46" t="s">
        <v>45</v>
      </c>
    </row>
    <row r="47" spans="10:15" x14ac:dyDescent="0.35">
      <c r="J47">
        <v>1094</v>
      </c>
      <c r="K47">
        <v>1</v>
      </c>
      <c r="L47" t="s">
        <v>15</v>
      </c>
      <c r="M47">
        <v>648</v>
      </c>
      <c r="N47">
        <v>1791</v>
      </c>
      <c r="O47" t="s">
        <v>45</v>
      </c>
    </row>
    <row r="48" spans="10:15" x14ac:dyDescent="0.35">
      <c r="J48">
        <v>1095</v>
      </c>
      <c r="K48">
        <v>1</v>
      </c>
      <c r="L48" t="s">
        <v>15</v>
      </c>
      <c r="M48">
        <v>801</v>
      </c>
      <c r="N48" s="6">
        <v>3139</v>
      </c>
      <c r="O48" t="s">
        <v>45</v>
      </c>
    </row>
    <row r="49" spans="10:15" x14ac:dyDescent="0.35">
      <c r="J49">
        <v>1292</v>
      </c>
      <c r="K49">
        <v>1</v>
      </c>
      <c r="L49" t="s">
        <v>15</v>
      </c>
      <c r="M49">
        <v>155</v>
      </c>
      <c r="N49">
        <v>328</v>
      </c>
      <c r="O49" t="s">
        <v>45</v>
      </c>
    </row>
    <row r="50" spans="10:15" x14ac:dyDescent="0.35">
      <c r="J50">
        <v>839</v>
      </c>
      <c r="K50">
        <v>1</v>
      </c>
      <c r="L50" t="s">
        <v>47</v>
      </c>
      <c r="M50">
        <v>207</v>
      </c>
      <c r="N50">
        <v>2303</v>
      </c>
      <c r="O50" t="s">
        <v>45</v>
      </c>
    </row>
    <row r="51" spans="10:15" x14ac:dyDescent="0.35">
      <c r="J51">
        <v>840</v>
      </c>
      <c r="K51">
        <v>1</v>
      </c>
      <c r="L51" t="s">
        <v>47</v>
      </c>
      <c r="M51">
        <v>443</v>
      </c>
      <c r="N51">
        <v>8189</v>
      </c>
      <c r="O51" t="s">
        <v>45</v>
      </c>
    </row>
    <row r="52" spans="10:15" x14ac:dyDescent="0.35">
      <c r="J52">
        <v>996</v>
      </c>
      <c r="K52">
        <v>1</v>
      </c>
      <c r="L52" t="s">
        <v>47</v>
      </c>
      <c r="M52">
        <v>6</v>
      </c>
      <c r="N52">
        <v>2</v>
      </c>
      <c r="O52" t="s">
        <v>45</v>
      </c>
    </row>
    <row r="53" spans="10:15" x14ac:dyDescent="0.35">
      <c r="J53">
        <v>998</v>
      </c>
      <c r="K53">
        <v>1</v>
      </c>
      <c r="L53" t="s">
        <v>47</v>
      </c>
      <c r="M53">
        <v>14</v>
      </c>
      <c r="N53">
        <v>6</v>
      </c>
      <c r="O53" t="s">
        <v>45</v>
      </c>
    </row>
    <row r="54" spans="10:15" x14ac:dyDescent="0.35">
      <c r="J54">
        <v>1009</v>
      </c>
      <c r="K54">
        <v>1</v>
      </c>
      <c r="L54" t="s">
        <v>47</v>
      </c>
      <c r="M54">
        <v>118</v>
      </c>
      <c r="N54">
        <v>403</v>
      </c>
      <c r="O54" t="s">
        <v>45</v>
      </c>
    </row>
    <row r="55" spans="10:15" x14ac:dyDescent="0.35">
      <c r="J55">
        <v>1105</v>
      </c>
      <c r="K55">
        <v>1</v>
      </c>
      <c r="L55" t="s">
        <v>47</v>
      </c>
      <c r="M55">
        <v>152</v>
      </c>
      <c r="N55">
        <v>1432</v>
      </c>
      <c r="O55" t="s">
        <v>45</v>
      </c>
    </row>
    <row r="56" spans="10:15" x14ac:dyDescent="0.35">
      <c r="J56">
        <v>382</v>
      </c>
      <c r="K56">
        <v>1</v>
      </c>
      <c r="L56" t="s">
        <v>27</v>
      </c>
      <c r="M56">
        <v>53</v>
      </c>
      <c r="N56">
        <v>174</v>
      </c>
      <c r="O56" t="s">
        <v>45</v>
      </c>
    </row>
    <row r="57" spans="10:15" x14ac:dyDescent="0.35">
      <c r="J57">
        <v>855</v>
      </c>
      <c r="K57">
        <v>1</v>
      </c>
      <c r="L57" t="s">
        <v>27</v>
      </c>
      <c r="M57">
        <v>299</v>
      </c>
      <c r="N57">
        <v>1622</v>
      </c>
      <c r="O57" t="s">
        <v>45</v>
      </c>
    </row>
    <row r="58" spans="10:15" x14ac:dyDescent="0.35">
      <c r="J58">
        <v>1265</v>
      </c>
      <c r="K58">
        <v>1</v>
      </c>
      <c r="L58" t="s">
        <v>27</v>
      </c>
      <c r="M58">
        <v>170</v>
      </c>
      <c r="N58">
        <v>670</v>
      </c>
      <c r="O58" t="s">
        <v>45</v>
      </c>
    </row>
    <row r="59" spans="10:15" x14ac:dyDescent="0.35">
      <c r="J59">
        <v>1001</v>
      </c>
      <c r="K59">
        <v>1</v>
      </c>
      <c r="L59" t="s">
        <v>21</v>
      </c>
      <c r="M59">
        <v>360</v>
      </c>
      <c r="N59">
        <v>111</v>
      </c>
      <c r="O59" t="s">
        <v>45</v>
      </c>
    </row>
    <row r="60" spans="10:15" x14ac:dyDescent="0.35">
      <c r="J60">
        <v>301</v>
      </c>
      <c r="K60">
        <v>1</v>
      </c>
      <c r="L60" t="s">
        <v>22</v>
      </c>
      <c r="M60">
        <v>98</v>
      </c>
      <c r="N60">
        <v>25</v>
      </c>
      <c r="O60" t="s">
        <v>45</v>
      </c>
    </row>
    <row r="61" spans="10:15" x14ac:dyDescent="0.35">
      <c r="J61">
        <v>612</v>
      </c>
      <c r="K61">
        <v>1</v>
      </c>
      <c r="L61" t="s">
        <v>22</v>
      </c>
      <c r="M61">
        <v>110</v>
      </c>
      <c r="N61">
        <v>57</v>
      </c>
      <c r="O61" t="s">
        <v>45</v>
      </c>
    </row>
    <row r="62" spans="10:15" x14ac:dyDescent="0.35">
      <c r="J62">
        <v>988</v>
      </c>
      <c r="K62">
        <v>1</v>
      </c>
      <c r="L62" t="s">
        <v>22</v>
      </c>
      <c r="M62">
        <v>197</v>
      </c>
      <c r="N62">
        <v>56</v>
      </c>
      <c r="O62" t="s">
        <v>45</v>
      </c>
    </row>
    <row r="63" spans="10:15" x14ac:dyDescent="0.35">
      <c r="J63">
        <v>994</v>
      </c>
      <c r="K63">
        <v>1</v>
      </c>
      <c r="L63" t="s">
        <v>22</v>
      </c>
      <c r="M63">
        <v>160</v>
      </c>
      <c r="N63">
        <v>73</v>
      </c>
      <c r="O63" t="s">
        <v>45</v>
      </c>
    </row>
    <row r="64" spans="10:15" x14ac:dyDescent="0.35">
      <c r="J64">
        <v>995</v>
      </c>
      <c r="K64">
        <v>1</v>
      </c>
      <c r="L64" t="s">
        <v>22</v>
      </c>
      <c r="M64">
        <v>29</v>
      </c>
      <c r="N64">
        <v>13</v>
      </c>
      <c r="O64" t="s">
        <v>45</v>
      </c>
    </row>
    <row r="65" spans="10:15" x14ac:dyDescent="0.35">
      <c r="J65">
        <v>997</v>
      </c>
      <c r="K65">
        <v>1</v>
      </c>
      <c r="L65" t="s">
        <v>22</v>
      </c>
      <c r="M65">
        <v>15</v>
      </c>
      <c r="N65">
        <v>6</v>
      </c>
      <c r="O65" t="s">
        <v>45</v>
      </c>
    </row>
    <row r="66" spans="10:15" x14ac:dyDescent="0.35">
      <c r="J66">
        <v>933</v>
      </c>
      <c r="K66">
        <v>1</v>
      </c>
      <c r="L66" t="s">
        <v>23</v>
      </c>
      <c r="M66">
        <v>95</v>
      </c>
      <c r="N66">
        <v>54</v>
      </c>
      <c r="O66" t="s">
        <v>45</v>
      </c>
    </row>
    <row r="67" spans="10:15" x14ac:dyDescent="0.35">
      <c r="J67">
        <v>934</v>
      </c>
      <c r="K67">
        <v>1</v>
      </c>
      <c r="L67" t="s">
        <v>23</v>
      </c>
      <c r="M67">
        <v>128</v>
      </c>
      <c r="N67">
        <v>73</v>
      </c>
      <c r="O67" t="s">
        <v>45</v>
      </c>
    </row>
    <row r="68" spans="10:15" x14ac:dyDescent="0.35">
      <c r="J68">
        <v>976</v>
      </c>
      <c r="K68">
        <v>1</v>
      </c>
      <c r="L68" t="s">
        <v>23</v>
      </c>
      <c r="M68">
        <v>132</v>
      </c>
      <c r="N68">
        <v>65</v>
      </c>
      <c r="O68" t="s">
        <v>45</v>
      </c>
    </row>
    <row r="69" spans="10:15" x14ac:dyDescent="0.35">
      <c r="J69">
        <v>977</v>
      </c>
      <c r="K69">
        <v>1</v>
      </c>
      <c r="L69" t="s">
        <v>23</v>
      </c>
      <c r="M69">
        <v>109</v>
      </c>
      <c r="N69">
        <v>69</v>
      </c>
      <c r="O69" t="s">
        <v>45</v>
      </c>
    </row>
    <row r="70" spans="10:15" x14ac:dyDescent="0.35">
      <c r="J70">
        <v>990</v>
      </c>
      <c r="K70">
        <v>1</v>
      </c>
      <c r="L70" t="s">
        <v>23</v>
      </c>
      <c r="M70">
        <v>96</v>
      </c>
      <c r="N70">
        <v>52</v>
      </c>
      <c r="O70" t="s">
        <v>45</v>
      </c>
    </row>
    <row r="71" spans="10:15" x14ac:dyDescent="0.35">
      <c r="J71">
        <v>992</v>
      </c>
      <c r="K71">
        <v>1</v>
      </c>
      <c r="L71" t="s">
        <v>23</v>
      </c>
      <c r="M71">
        <v>16</v>
      </c>
      <c r="N71">
        <v>5</v>
      </c>
      <c r="O71" t="s">
        <v>45</v>
      </c>
    </row>
    <row r="72" spans="10:15" x14ac:dyDescent="0.35">
      <c r="J72">
        <v>999</v>
      </c>
      <c r="K72">
        <v>1</v>
      </c>
      <c r="L72" t="s">
        <v>23</v>
      </c>
      <c r="M72">
        <v>93</v>
      </c>
      <c r="N72">
        <v>25</v>
      </c>
      <c r="O72" t="s">
        <v>45</v>
      </c>
    </row>
    <row r="73" spans="10:15" x14ac:dyDescent="0.35">
      <c r="J73">
        <v>1296</v>
      </c>
      <c r="K73">
        <v>1</v>
      </c>
      <c r="L73" t="s">
        <v>23</v>
      </c>
      <c r="M73">
        <v>79</v>
      </c>
      <c r="N73">
        <v>32</v>
      </c>
      <c r="O73" t="s">
        <v>45</v>
      </c>
    </row>
    <row r="74" spans="10:15" x14ac:dyDescent="0.35">
      <c r="J74">
        <v>1298</v>
      </c>
      <c r="K74">
        <v>1</v>
      </c>
      <c r="L74" t="s">
        <v>23</v>
      </c>
      <c r="M74">
        <v>91</v>
      </c>
      <c r="N74">
        <v>50</v>
      </c>
      <c r="O74" t="s">
        <v>45</v>
      </c>
    </row>
    <row r="75" spans="10:15" x14ac:dyDescent="0.35">
      <c r="J75">
        <v>1299</v>
      </c>
      <c r="K75">
        <v>1</v>
      </c>
      <c r="L75" t="s">
        <v>23</v>
      </c>
      <c r="M75">
        <v>44</v>
      </c>
      <c r="N75">
        <v>25</v>
      </c>
      <c r="O75" t="s">
        <v>45</v>
      </c>
    </row>
    <row r="76" spans="10:15" x14ac:dyDescent="0.35">
      <c r="J76">
        <v>993</v>
      </c>
      <c r="K76">
        <v>1</v>
      </c>
      <c r="L76" t="s">
        <v>20</v>
      </c>
      <c r="M76">
        <v>113</v>
      </c>
      <c r="N76">
        <v>30</v>
      </c>
      <c r="O76" t="s">
        <v>45</v>
      </c>
    </row>
    <row r="77" spans="10:15" x14ac:dyDescent="0.35">
      <c r="J77">
        <v>1099</v>
      </c>
      <c r="K77">
        <v>1</v>
      </c>
      <c r="L77" t="s">
        <v>20</v>
      </c>
      <c r="M77">
        <v>26</v>
      </c>
      <c r="N77">
        <v>7</v>
      </c>
      <c r="O77" t="s">
        <v>45</v>
      </c>
    </row>
    <row r="78" spans="10:15" x14ac:dyDescent="0.35">
      <c r="J78">
        <v>1262</v>
      </c>
      <c r="K78">
        <v>1</v>
      </c>
      <c r="L78" t="s">
        <v>20</v>
      </c>
      <c r="M78">
        <v>67</v>
      </c>
      <c r="N78">
        <v>29</v>
      </c>
      <c r="O78" t="s">
        <v>45</v>
      </c>
    </row>
    <row r="79" spans="10:15" x14ac:dyDescent="0.35">
      <c r="J79">
        <v>1089</v>
      </c>
      <c r="K79">
        <v>1</v>
      </c>
      <c r="L79" t="s">
        <v>48</v>
      </c>
      <c r="M79">
        <v>596</v>
      </c>
      <c r="N79">
        <v>1279</v>
      </c>
      <c r="O79" t="s">
        <v>45</v>
      </c>
    </row>
    <row r="80" spans="10:15" x14ac:dyDescent="0.35">
      <c r="J80">
        <v>1090</v>
      </c>
      <c r="K80">
        <v>1</v>
      </c>
      <c r="L80" t="s">
        <v>48</v>
      </c>
      <c r="M80">
        <v>234</v>
      </c>
      <c r="N80">
        <v>201</v>
      </c>
      <c r="O80" t="s">
        <v>45</v>
      </c>
    </row>
    <row r="81" spans="10:15" x14ac:dyDescent="0.35">
      <c r="J81">
        <v>1091</v>
      </c>
      <c r="K81">
        <v>1</v>
      </c>
      <c r="L81" t="s">
        <v>48</v>
      </c>
      <c r="M81">
        <v>286</v>
      </c>
      <c r="N81">
        <v>1133</v>
      </c>
      <c r="O81" t="s">
        <v>45</v>
      </c>
    </row>
    <row r="82" spans="10:15" x14ac:dyDescent="0.35">
      <c r="J82">
        <v>1096</v>
      </c>
      <c r="K82">
        <v>1</v>
      </c>
      <c r="L82" t="s">
        <v>48</v>
      </c>
      <c r="M82">
        <v>75</v>
      </c>
      <c r="N82">
        <v>229</v>
      </c>
      <c r="O82" t="s">
        <v>45</v>
      </c>
    </row>
    <row r="83" spans="10:15" x14ac:dyDescent="0.35">
      <c r="J83">
        <v>1098</v>
      </c>
      <c r="K83">
        <v>1</v>
      </c>
      <c r="L83" t="s">
        <v>48</v>
      </c>
      <c r="M83">
        <v>565</v>
      </c>
      <c r="N83">
        <v>2009</v>
      </c>
      <c r="O83" t="s">
        <v>45</v>
      </c>
    </row>
    <row r="84" spans="10:15" x14ac:dyDescent="0.35">
      <c r="K84">
        <v>1</v>
      </c>
      <c r="L84" t="s">
        <v>48</v>
      </c>
      <c r="N84" s="6">
        <v>1607</v>
      </c>
    </row>
    <row r="85" spans="10:15" x14ac:dyDescent="0.35">
      <c r="J85">
        <v>384</v>
      </c>
      <c r="K85">
        <v>1</v>
      </c>
      <c r="L85" t="s">
        <v>30</v>
      </c>
      <c r="M85">
        <v>109</v>
      </c>
      <c r="N85">
        <v>296</v>
      </c>
      <c r="O85" t="s">
        <v>45</v>
      </c>
    </row>
    <row r="86" spans="10:15" x14ac:dyDescent="0.35">
      <c r="J86">
        <v>407</v>
      </c>
      <c r="K86">
        <v>1</v>
      </c>
      <c r="L86" t="s">
        <v>30</v>
      </c>
      <c r="M86">
        <v>295</v>
      </c>
      <c r="N86">
        <v>988</v>
      </c>
      <c r="O86" t="s">
        <v>45</v>
      </c>
    </row>
    <row r="87" spans="10:15" x14ac:dyDescent="0.35">
      <c r="J87">
        <v>425</v>
      </c>
      <c r="K87">
        <v>1</v>
      </c>
      <c r="L87" t="s">
        <v>30</v>
      </c>
      <c r="M87">
        <v>16</v>
      </c>
      <c r="N87">
        <v>15</v>
      </c>
      <c r="O87" t="s">
        <v>45</v>
      </c>
    </row>
    <row r="88" spans="10:15" x14ac:dyDescent="0.35">
      <c r="J88">
        <v>599</v>
      </c>
      <c r="K88">
        <v>1</v>
      </c>
      <c r="L88" t="s">
        <v>30</v>
      </c>
      <c r="M88">
        <v>114</v>
      </c>
      <c r="N88">
        <v>290</v>
      </c>
      <c r="O88" t="s">
        <v>45</v>
      </c>
    </row>
    <row r="89" spans="10:15" x14ac:dyDescent="0.35">
      <c r="J89">
        <v>848</v>
      </c>
      <c r="K89">
        <v>1</v>
      </c>
      <c r="L89" t="s">
        <v>30</v>
      </c>
      <c r="M89">
        <v>368</v>
      </c>
      <c r="N89">
        <v>1137</v>
      </c>
      <c r="O89" t="s">
        <v>45</v>
      </c>
    </row>
    <row r="90" spans="10:15" x14ac:dyDescent="0.35">
      <c r="J90">
        <v>854</v>
      </c>
      <c r="K90">
        <v>1</v>
      </c>
      <c r="L90" t="s">
        <v>30</v>
      </c>
      <c r="M90">
        <v>436</v>
      </c>
      <c r="N90">
        <v>2602</v>
      </c>
      <c r="O90" t="s">
        <v>45</v>
      </c>
    </row>
    <row r="91" spans="10:15" x14ac:dyDescent="0.35">
      <c r="J91">
        <v>969</v>
      </c>
      <c r="K91">
        <v>1</v>
      </c>
      <c r="L91" t="s">
        <v>30</v>
      </c>
      <c r="M91">
        <v>90</v>
      </c>
      <c r="N91">
        <v>268</v>
      </c>
      <c r="O91" t="s">
        <v>45</v>
      </c>
    </row>
    <row r="92" spans="10:15" x14ac:dyDescent="0.35">
      <c r="J92">
        <v>974</v>
      </c>
      <c r="K92">
        <v>1</v>
      </c>
      <c r="L92" t="s">
        <v>30</v>
      </c>
      <c r="M92">
        <v>244</v>
      </c>
      <c r="N92">
        <v>809</v>
      </c>
      <c r="O92" t="s">
        <v>45</v>
      </c>
    </row>
    <row r="93" spans="10:15" x14ac:dyDescent="0.35">
      <c r="J93">
        <v>1004</v>
      </c>
      <c r="K93">
        <v>1</v>
      </c>
      <c r="L93" t="s">
        <v>30</v>
      </c>
      <c r="M93">
        <v>44</v>
      </c>
      <c r="N93">
        <v>109</v>
      </c>
      <c r="O93" t="s">
        <v>45</v>
      </c>
    </row>
    <row r="94" spans="10:15" x14ac:dyDescent="0.35">
      <c r="J94">
        <v>1272</v>
      </c>
      <c r="K94">
        <v>1</v>
      </c>
      <c r="L94" t="s">
        <v>30</v>
      </c>
      <c r="M94">
        <v>193</v>
      </c>
      <c r="N94">
        <v>165</v>
      </c>
      <c r="O94" t="s">
        <v>45</v>
      </c>
    </row>
    <row r="95" spans="10:15" x14ac:dyDescent="0.35">
      <c r="J95">
        <v>410</v>
      </c>
      <c r="K95">
        <v>1</v>
      </c>
      <c r="L95" t="s">
        <v>31</v>
      </c>
      <c r="M95">
        <v>471</v>
      </c>
      <c r="N95">
        <v>467</v>
      </c>
      <c r="O95" t="s">
        <v>45</v>
      </c>
    </row>
    <row r="96" spans="10:15" x14ac:dyDescent="0.35">
      <c r="J96">
        <v>584</v>
      </c>
      <c r="K96">
        <v>1</v>
      </c>
      <c r="L96" t="s">
        <v>31</v>
      </c>
      <c r="M96">
        <v>296</v>
      </c>
      <c r="N96">
        <v>332</v>
      </c>
      <c r="O96" t="s">
        <v>45</v>
      </c>
    </row>
    <row r="97" spans="10:21" x14ac:dyDescent="0.35">
      <c r="J97">
        <v>844</v>
      </c>
      <c r="K97">
        <v>1</v>
      </c>
      <c r="L97" t="s">
        <v>31</v>
      </c>
      <c r="M97">
        <v>633</v>
      </c>
      <c r="N97">
        <v>636</v>
      </c>
      <c r="O97" t="s">
        <v>45</v>
      </c>
    </row>
    <row r="98" spans="10:21" x14ac:dyDescent="0.35">
      <c r="J98">
        <v>846</v>
      </c>
      <c r="K98">
        <v>1</v>
      </c>
      <c r="L98" t="s">
        <v>31</v>
      </c>
      <c r="M98">
        <v>620</v>
      </c>
      <c r="N98">
        <v>661</v>
      </c>
      <c r="O98" t="s">
        <v>45</v>
      </c>
    </row>
    <row r="99" spans="10:21" x14ac:dyDescent="0.35">
      <c r="J99">
        <v>857</v>
      </c>
      <c r="K99">
        <v>1</v>
      </c>
      <c r="L99" t="s">
        <v>31</v>
      </c>
      <c r="M99">
        <v>480</v>
      </c>
      <c r="N99">
        <v>554</v>
      </c>
      <c r="O99" t="s">
        <v>45</v>
      </c>
    </row>
    <row r="100" spans="10:21" x14ac:dyDescent="0.35">
      <c r="J100">
        <v>863</v>
      </c>
      <c r="K100">
        <v>1</v>
      </c>
      <c r="L100" t="s">
        <v>31</v>
      </c>
      <c r="M100">
        <v>213</v>
      </c>
      <c r="N100">
        <v>190</v>
      </c>
      <c r="O100" t="s">
        <v>45</v>
      </c>
    </row>
    <row r="101" spans="10:21" x14ac:dyDescent="0.35">
      <c r="J101">
        <v>866</v>
      </c>
      <c r="K101">
        <v>1</v>
      </c>
      <c r="L101" t="s">
        <v>31</v>
      </c>
      <c r="M101">
        <v>211</v>
      </c>
      <c r="N101">
        <v>195</v>
      </c>
      <c r="O101" t="s">
        <v>45</v>
      </c>
    </row>
    <row r="102" spans="10:21" x14ac:dyDescent="0.35">
      <c r="J102">
        <v>935</v>
      </c>
      <c r="K102">
        <v>1</v>
      </c>
      <c r="L102" t="s">
        <v>31</v>
      </c>
      <c r="M102">
        <v>62</v>
      </c>
      <c r="N102">
        <v>58</v>
      </c>
      <c r="O102" t="s">
        <v>45</v>
      </c>
    </row>
    <row r="103" spans="10:21" x14ac:dyDescent="0.35">
      <c r="J103">
        <v>936</v>
      </c>
      <c r="K103">
        <v>1</v>
      </c>
      <c r="L103" t="s">
        <v>31</v>
      </c>
      <c r="M103">
        <v>61</v>
      </c>
      <c r="N103">
        <v>53</v>
      </c>
      <c r="O103" t="s">
        <v>45</v>
      </c>
    </row>
    <row r="104" spans="10:21" x14ac:dyDescent="0.35">
      <c r="J104">
        <v>1270</v>
      </c>
      <c r="K104">
        <v>1</v>
      </c>
      <c r="L104" t="s">
        <v>31</v>
      </c>
      <c r="M104">
        <v>58</v>
      </c>
      <c r="N104">
        <v>12</v>
      </c>
      <c r="O104" t="s">
        <v>45</v>
      </c>
    </row>
    <row r="105" spans="10:21" x14ac:dyDescent="0.35">
      <c r="J105">
        <v>372</v>
      </c>
      <c r="K105">
        <v>1</v>
      </c>
      <c r="L105" t="s">
        <v>17</v>
      </c>
      <c r="M105">
        <v>358</v>
      </c>
      <c r="N105">
        <v>7712</v>
      </c>
      <c r="O105" t="s">
        <v>45</v>
      </c>
    </row>
    <row r="106" spans="10:21" x14ac:dyDescent="0.35">
      <c r="J106" s="13" t="s">
        <v>116</v>
      </c>
      <c r="K106">
        <v>1</v>
      </c>
      <c r="L106" t="s">
        <v>17</v>
      </c>
      <c r="N106">
        <v>7686</v>
      </c>
      <c r="O106" t="s">
        <v>45</v>
      </c>
    </row>
    <row r="107" spans="10:21" x14ac:dyDescent="0.35">
      <c r="J107" s="13" t="s">
        <v>117</v>
      </c>
      <c r="K107">
        <v>1</v>
      </c>
      <c r="L107" t="s">
        <v>17</v>
      </c>
      <c r="N107">
        <v>1776</v>
      </c>
      <c r="O107" t="s">
        <v>45</v>
      </c>
    </row>
    <row r="108" spans="10:21" x14ac:dyDescent="0.35">
      <c r="J108">
        <v>484</v>
      </c>
      <c r="K108">
        <v>1</v>
      </c>
      <c r="L108" t="s">
        <v>17</v>
      </c>
      <c r="M108">
        <v>558</v>
      </c>
      <c r="N108">
        <v>9533</v>
      </c>
      <c r="O108" t="s">
        <v>45</v>
      </c>
    </row>
    <row r="109" spans="10:21" x14ac:dyDescent="0.35">
      <c r="J109">
        <v>851</v>
      </c>
      <c r="K109">
        <v>1</v>
      </c>
      <c r="L109" t="s">
        <v>17</v>
      </c>
      <c r="M109">
        <v>270</v>
      </c>
      <c r="N109">
        <v>3622</v>
      </c>
      <c r="O109" t="s">
        <v>45</v>
      </c>
    </row>
    <row r="110" spans="10:21" x14ac:dyDescent="0.35">
      <c r="J110">
        <v>860</v>
      </c>
      <c r="K110">
        <v>1</v>
      </c>
      <c r="L110" t="s">
        <v>17</v>
      </c>
      <c r="M110">
        <v>1093</v>
      </c>
      <c r="N110">
        <v>23596</v>
      </c>
      <c r="O110" t="s">
        <v>45</v>
      </c>
      <c r="U110">
        <f>(12476+20+11)-(N106+N107+700)</f>
        <v>2345</v>
      </c>
    </row>
    <row r="111" spans="10:21" x14ac:dyDescent="0.35">
      <c r="K111">
        <v>1</v>
      </c>
      <c r="L111" t="s">
        <v>17</v>
      </c>
      <c r="O111" t="s">
        <v>45</v>
      </c>
    </row>
    <row r="112" spans="10:21" x14ac:dyDescent="0.35">
      <c r="K112">
        <v>1</v>
      </c>
      <c r="L112" t="s">
        <v>17</v>
      </c>
      <c r="O112" t="s">
        <v>45</v>
      </c>
    </row>
    <row r="113" spans="10:19" x14ac:dyDescent="0.35">
      <c r="J113">
        <v>1092</v>
      </c>
      <c r="K113">
        <v>1</v>
      </c>
      <c r="L113" t="s">
        <v>17</v>
      </c>
      <c r="M113">
        <v>127</v>
      </c>
      <c r="N113">
        <v>543</v>
      </c>
      <c r="O113" t="s">
        <v>45</v>
      </c>
    </row>
    <row r="114" spans="10:19" x14ac:dyDescent="0.35">
      <c r="J114">
        <v>365</v>
      </c>
      <c r="K114">
        <v>1</v>
      </c>
      <c r="L114" t="s">
        <v>26</v>
      </c>
      <c r="M114">
        <v>243</v>
      </c>
      <c r="N114">
        <v>3522</v>
      </c>
      <c r="O114" t="s">
        <v>45</v>
      </c>
    </row>
    <row r="115" spans="10:19" x14ac:dyDescent="0.35">
      <c r="J115">
        <v>442</v>
      </c>
      <c r="K115">
        <v>1</v>
      </c>
      <c r="L115" t="s">
        <v>26</v>
      </c>
      <c r="M115">
        <v>267</v>
      </c>
      <c r="N115" s="6">
        <v>4378</v>
      </c>
      <c r="O115" t="s">
        <v>45</v>
      </c>
      <c r="S115">
        <v>4327</v>
      </c>
    </row>
    <row r="116" spans="10:19" x14ac:dyDescent="0.35">
      <c r="J116">
        <v>991</v>
      </c>
      <c r="K116">
        <v>1</v>
      </c>
      <c r="L116" t="s">
        <v>26</v>
      </c>
      <c r="M116">
        <v>15</v>
      </c>
      <c r="N116">
        <v>9</v>
      </c>
      <c r="O116" t="s">
        <v>45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08774-4BC5-4B21-98A1-33843D02F2B8}">
  <dimension ref="C1:O68"/>
  <sheetViews>
    <sheetView workbookViewId="0">
      <selection activeCell="J65" sqref="J65:J68"/>
    </sheetView>
  </sheetViews>
  <sheetFormatPr defaultRowHeight="14.5" x14ac:dyDescent="0.35"/>
  <cols>
    <col min="3" max="3" width="18.54296875" customWidth="1"/>
    <col min="12" max="12" width="25.0898437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B watergang (secundaire)</v>
      </c>
      <c r="D2">
        <f>COUNT(K2:K3)</f>
        <v>2</v>
      </c>
      <c r="E2">
        <f>SUM(M2:M3)</f>
        <v>565</v>
      </c>
      <c r="F2">
        <f>SUM(N2:N3)</f>
        <v>953</v>
      </c>
      <c r="J2">
        <v>332</v>
      </c>
      <c r="K2">
        <v>1</v>
      </c>
      <c r="L2" t="s">
        <v>44</v>
      </c>
      <c r="M2">
        <v>386</v>
      </c>
      <c r="N2">
        <v>527</v>
      </c>
      <c r="O2" t="s">
        <v>49</v>
      </c>
    </row>
    <row r="3" spans="3:15" x14ac:dyDescent="0.35">
      <c r="C3" t="str">
        <f>L4</f>
        <v>Gazon (28x)</v>
      </c>
      <c r="D3">
        <f>COUNT(K4:K32)</f>
        <v>29</v>
      </c>
      <c r="F3">
        <f>SUM(N4:N32)</f>
        <v>12096</v>
      </c>
      <c r="J3">
        <v>338</v>
      </c>
      <c r="K3">
        <v>1</v>
      </c>
      <c r="L3" t="s">
        <v>44</v>
      </c>
      <c r="M3">
        <v>179</v>
      </c>
      <c r="N3">
        <v>426</v>
      </c>
      <c r="O3" t="s">
        <v>49</v>
      </c>
    </row>
    <row r="4" spans="3:15" x14ac:dyDescent="0.35">
      <c r="C4" t="str">
        <f>L33</f>
        <v>Gazon talud 1:3 (28x)</v>
      </c>
      <c r="D4">
        <f>COUNT(K33:K35)</f>
        <v>3</v>
      </c>
      <c r="F4">
        <f>SUM(N33:N35)</f>
        <v>1798</v>
      </c>
      <c r="J4">
        <v>319</v>
      </c>
      <c r="K4">
        <v>1</v>
      </c>
      <c r="L4" t="s">
        <v>15</v>
      </c>
      <c r="M4">
        <v>156</v>
      </c>
      <c r="N4">
        <v>576</v>
      </c>
      <c r="O4" t="s">
        <v>49</v>
      </c>
    </row>
    <row r="5" spans="3:15" x14ac:dyDescent="0.35">
      <c r="C5" t="str">
        <f>L61</f>
        <v>Schraal gras (2x)</v>
      </c>
      <c r="D5">
        <f>COUNT(K61:K62)</f>
        <v>2</v>
      </c>
      <c r="F5">
        <f>SUM(N61:N62)</f>
        <v>7352</v>
      </c>
      <c r="J5">
        <v>325</v>
      </c>
      <c r="K5">
        <v>1</v>
      </c>
      <c r="L5" t="s">
        <v>15</v>
      </c>
      <c r="M5">
        <v>82</v>
      </c>
      <c r="N5">
        <v>263</v>
      </c>
      <c r="O5" t="s">
        <v>49</v>
      </c>
    </row>
    <row r="6" spans="3:15" x14ac:dyDescent="0.35">
      <c r="C6" t="str">
        <f>L63</f>
        <v>Schraal gras talud 1:2 (2x)</v>
      </c>
      <c r="D6">
        <f>COUNT(K63:K64)</f>
        <v>2</v>
      </c>
      <c r="F6">
        <f>SUM(N63:N64)</f>
        <v>1808</v>
      </c>
      <c r="J6">
        <v>333</v>
      </c>
      <c r="K6">
        <v>1</v>
      </c>
      <c r="L6" t="s">
        <v>15</v>
      </c>
      <c r="M6">
        <v>90</v>
      </c>
      <c r="N6">
        <v>240</v>
      </c>
      <c r="O6" t="s">
        <v>49</v>
      </c>
    </row>
    <row r="7" spans="3:15" x14ac:dyDescent="0.35">
      <c r="C7" t="str">
        <f>L36</f>
        <v>Blokhaag</v>
      </c>
      <c r="D7">
        <f>COUNT(K36:K40)</f>
        <v>5</v>
      </c>
      <c r="E7">
        <f>SUM(M36:M40)</f>
        <v>234</v>
      </c>
      <c r="F7">
        <f>SUM(N36:N40)</f>
        <v>112</v>
      </c>
      <c r="J7">
        <v>402</v>
      </c>
      <c r="K7">
        <v>1</v>
      </c>
      <c r="L7" t="s">
        <v>15</v>
      </c>
      <c r="M7">
        <v>295</v>
      </c>
      <c r="N7">
        <v>1121</v>
      </c>
      <c r="O7" t="s">
        <v>49</v>
      </c>
    </row>
    <row r="8" spans="3:15" x14ac:dyDescent="0.35">
      <c r="C8" t="str">
        <f>L46</f>
        <v>Hagen 50-100 cm</v>
      </c>
      <c r="D8">
        <f>COUNT(K46:K60)</f>
        <v>15</v>
      </c>
      <c r="E8">
        <f>SUM(M60:M62)</f>
        <v>764</v>
      </c>
      <c r="F8">
        <f>SUM(N46:N60)</f>
        <v>290</v>
      </c>
      <c r="J8">
        <v>403</v>
      </c>
      <c r="K8">
        <v>1</v>
      </c>
      <c r="L8" t="s">
        <v>15</v>
      </c>
      <c r="M8">
        <v>278</v>
      </c>
      <c r="N8">
        <v>2582</v>
      </c>
      <c r="O8" t="s">
        <v>49</v>
      </c>
    </row>
    <row r="9" spans="3:15" x14ac:dyDescent="0.35">
      <c r="C9" t="str">
        <f>L44</f>
        <v>Hagen 100-150 cm</v>
      </c>
      <c r="D9">
        <f>COUNT(K44:K45)</f>
        <v>2</v>
      </c>
      <c r="E9">
        <f>SUM(M44:M45)</f>
        <v>442</v>
      </c>
      <c r="F9">
        <f>SUM(N44:N45)</f>
        <v>177</v>
      </c>
      <c r="J9">
        <v>411</v>
      </c>
      <c r="K9">
        <v>1</v>
      </c>
      <c r="L9" t="s">
        <v>15</v>
      </c>
      <c r="M9">
        <v>18</v>
      </c>
      <c r="N9">
        <v>16</v>
      </c>
      <c r="O9" t="s">
        <v>49</v>
      </c>
    </row>
    <row r="10" spans="3:15" x14ac:dyDescent="0.35">
      <c r="C10" t="str">
        <f>L41</f>
        <v>Hagen &gt;150 cm</v>
      </c>
      <c r="D10">
        <f>COUNT(K41:K43)</f>
        <v>3</v>
      </c>
      <c r="E10">
        <f>SUM(M41:M43)</f>
        <v>291</v>
      </c>
      <c r="F10">
        <f>SUM(N41:N43)</f>
        <v>139</v>
      </c>
      <c r="J10">
        <v>422</v>
      </c>
      <c r="K10">
        <v>1</v>
      </c>
      <c r="L10" t="s">
        <v>15</v>
      </c>
      <c r="M10">
        <v>63</v>
      </c>
      <c r="N10">
        <v>119</v>
      </c>
      <c r="O10" t="s">
        <v>49</v>
      </c>
    </row>
    <row r="11" spans="3:15" x14ac:dyDescent="0.35">
      <c r="C11" t="str">
        <f>L65</f>
        <v>Sportveld (36x)</v>
      </c>
      <c r="D11">
        <f>COUNT(K65)</f>
        <v>1</v>
      </c>
      <c r="F11">
        <f>SUM(N65)</f>
        <v>8148</v>
      </c>
      <c r="J11">
        <v>429</v>
      </c>
      <c r="K11">
        <v>1</v>
      </c>
      <c r="L11" t="s">
        <v>15</v>
      </c>
      <c r="M11">
        <v>416</v>
      </c>
      <c r="N11">
        <v>1862</v>
      </c>
      <c r="O11" t="s">
        <v>49</v>
      </c>
    </row>
    <row r="12" spans="3:15" x14ac:dyDescent="0.35">
      <c r="C12" t="str">
        <f>L66</f>
        <v>Voetbal Bijveld Gras</v>
      </c>
      <c r="D12">
        <f>COUNT(K66)</f>
        <v>1</v>
      </c>
      <c r="F12">
        <f>SUM(N66)</f>
        <v>8271</v>
      </c>
      <c r="J12">
        <v>472</v>
      </c>
      <c r="K12">
        <v>1</v>
      </c>
      <c r="L12" t="s">
        <v>15</v>
      </c>
      <c r="M12">
        <v>105</v>
      </c>
      <c r="N12">
        <v>318</v>
      </c>
      <c r="O12" t="s">
        <v>49</v>
      </c>
    </row>
    <row r="13" spans="3:15" x14ac:dyDescent="0.35">
      <c r="C13" t="str">
        <f>L67</f>
        <v>Voetbal Trainingsveld Gras</v>
      </c>
      <c r="D13">
        <f>COUNT(K67:K68)</f>
        <v>2</v>
      </c>
      <c r="F13">
        <f>SUM(N67:N68)</f>
        <v>3291</v>
      </c>
      <c r="J13">
        <v>624</v>
      </c>
      <c r="K13">
        <v>1</v>
      </c>
      <c r="L13" t="s">
        <v>15</v>
      </c>
      <c r="M13">
        <v>491</v>
      </c>
      <c r="N13">
        <v>1105</v>
      </c>
      <c r="O13" t="s">
        <v>49</v>
      </c>
    </row>
    <row r="14" spans="3:15" x14ac:dyDescent="0.35">
      <c r="J14">
        <v>627</v>
      </c>
      <c r="K14">
        <v>1</v>
      </c>
      <c r="L14" t="s">
        <v>15</v>
      </c>
      <c r="M14">
        <v>58</v>
      </c>
      <c r="N14">
        <v>177</v>
      </c>
      <c r="O14" t="s">
        <v>49</v>
      </c>
    </row>
    <row r="15" spans="3:15" x14ac:dyDescent="0.35">
      <c r="J15">
        <v>693</v>
      </c>
      <c r="K15">
        <v>1</v>
      </c>
      <c r="L15" t="s">
        <v>15</v>
      </c>
      <c r="M15">
        <v>215</v>
      </c>
      <c r="N15">
        <v>495</v>
      </c>
      <c r="O15" t="s">
        <v>49</v>
      </c>
    </row>
    <row r="16" spans="3:15" x14ac:dyDescent="0.35">
      <c r="J16">
        <v>763</v>
      </c>
      <c r="K16">
        <v>1</v>
      </c>
      <c r="L16" t="s">
        <v>15</v>
      </c>
      <c r="M16">
        <v>20</v>
      </c>
      <c r="N16">
        <v>19</v>
      </c>
      <c r="O16" t="s">
        <v>49</v>
      </c>
    </row>
    <row r="17" spans="10:15" x14ac:dyDescent="0.35">
      <c r="J17">
        <v>764</v>
      </c>
      <c r="K17">
        <v>1</v>
      </c>
      <c r="L17" t="s">
        <v>15</v>
      </c>
      <c r="M17">
        <v>39</v>
      </c>
      <c r="N17">
        <v>20</v>
      </c>
      <c r="O17" t="s">
        <v>49</v>
      </c>
    </row>
    <row r="18" spans="10:15" x14ac:dyDescent="0.35">
      <c r="J18">
        <v>765</v>
      </c>
      <c r="K18">
        <v>1</v>
      </c>
      <c r="L18" t="s">
        <v>15</v>
      </c>
      <c r="M18">
        <v>29</v>
      </c>
      <c r="N18">
        <v>48</v>
      </c>
      <c r="O18" t="s">
        <v>49</v>
      </c>
    </row>
    <row r="19" spans="10:15" x14ac:dyDescent="0.35">
      <c r="J19">
        <v>835</v>
      </c>
      <c r="K19">
        <v>1</v>
      </c>
      <c r="L19" t="s">
        <v>15</v>
      </c>
      <c r="M19">
        <v>52</v>
      </c>
      <c r="N19">
        <v>156</v>
      </c>
      <c r="O19" t="s">
        <v>49</v>
      </c>
    </row>
    <row r="20" spans="10:15" x14ac:dyDescent="0.35">
      <c r="J20">
        <v>836</v>
      </c>
      <c r="K20">
        <v>1</v>
      </c>
      <c r="L20" t="s">
        <v>15</v>
      </c>
      <c r="M20">
        <v>63</v>
      </c>
      <c r="N20">
        <v>98</v>
      </c>
      <c r="O20" t="s">
        <v>49</v>
      </c>
    </row>
    <row r="21" spans="10:15" x14ac:dyDescent="0.35">
      <c r="J21">
        <v>1020</v>
      </c>
      <c r="K21">
        <v>1</v>
      </c>
      <c r="L21" t="s">
        <v>15</v>
      </c>
      <c r="M21">
        <v>164</v>
      </c>
      <c r="N21">
        <v>762</v>
      </c>
      <c r="O21" t="s">
        <v>49</v>
      </c>
    </row>
    <row r="22" spans="10:15" x14ac:dyDescent="0.35">
      <c r="J22">
        <v>1025</v>
      </c>
      <c r="K22">
        <v>1</v>
      </c>
      <c r="L22" t="s">
        <v>15</v>
      </c>
      <c r="M22">
        <v>88</v>
      </c>
      <c r="N22">
        <v>341</v>
      </c>
      <c r="O22" t="s">
        <v>49</v>
      </c>
    </row>
    <row r="23" spans="10:15" x14ac:dyDescent="0.35">
      <c r="J23">
        <v>1037</v>
      </c>
      <c r="K23">
        <v>1</v>
      </c>
      <c r="L23" t="s">
        <v>15</v>
      </c>
      <c r="M23">
        <v>2</v>
      </c>
      <c r="N23">
        <v>0</v>
      </c>
      <c r="O23" t="s">
        <v>49</v>
      </c>
    </row>
    <row r="24" spans="10:15" x14ac:dyDescent="0.35">
      <c r="J24">
        <v>1040</v>
      </c>
      <c r="K24">
        <v>1</v>
      </c>
      <c r="L24" t="s">
        <v>15</v>
      </c>
      <c r="M24">
        <v>56</v>
      </c>
      <c r="N24">
        <v>167</v>
      </c>
      <c r="O24" t="s">
        <v>49</v>
      </c>
    </row>
    <row r="25" spans="10:15" x14ac:dyDescent="0.35">
      <c r="J25">
        <v>1043</v>
      </c>
      <c r="K25">
        <v>1</v>
      </c>
      <c r="L25" t="s">
        <v>15</v>
      </c>
      <c r="M25">
        <v>17</v>
      </c>
      <c r="N25">
        <v>12</v>
      </c>
      <c r="O25" t="s">
        <v>49</v>
      </c>
    </row>
    <row r="26" spans="10:15" x14ac:dyDescent="0.35">
      <c r="J26">
        <v>1045</v>
      </c>
      <c r="K26">
        <v>1</v>
      </c>
      <c r="L26" t="s">
        <v>15</v>
      </c>
      <c r="M26">
        <v>23</v>
      </c>
      <c r="N26">
        <v>4</v>
      </c>
      <c r="O26" t="s">
        <v>49</v>
      </c>
    </row>
    <row r="27" spans="10:15" x14ac:dyDescent="0.35">
      <c r="J27">
        <v>1053</v>
      </c>
      <c r="K27">
        <v>1</v>
      </c>
      <c r="L27" t="s">
        <v>15</v>
      </c>
      <c r="M27">
        <v>251</v>
      </c>
      <c r="N27">
        <v>519</v>
      </c>
      <c r="O27" t="s">
        <v>49</v>
      </c>
    </row>
    <row r="28" spans="10:15" x14ac:dyDescent="0.35">
      <c r="J28">
        <v>1054</v>
      </c>
      <c r="K28">
        <v>1</v>
      </c>
      <c r="L28" t="s">
        <v>15</v>
      </c>
      <c r="M28">
        <v>98</v>
      </c>
      <c r="N28">
        <v>289</v>
      </c>
      <c r="O28" t="s">
        <v>49</v>
      </c>
    </row>
    <row r="29" spans="10:15" x14ac:dyDescent="0.35">
      <c r="J29">
        <v>1055</v>
      </c>
      <c r="K29">
        <v>1</v>
      </c>
      <c r="L29" t="s">
        <v>15</v>
      </c>
      <c r="M29">
        <v>31</v>
      </c>
      <c r="N29">
        <v>44</v>
      </c>
      <c r="O29" t="s">
        <v>49</v>
      </c>
    </row>
    <row r="30" spans="10:15" x14ac:dyDescent="0.35">
      <c r="J30">
        <v>1056</v>
      </c>
      <c r="K30">
        <v>1</v>
      </c>
      <c r="L30" t="s">
        <v>15</v>
      </c>
      <c r="M30">
        <v>301</v>
      </c>
      <c r="N30">
        <v>632</v>
      </c>
      <c r="O30" t="s">
        <v>49</v>
      </c>
    </row>
    <row r="31" spans="10:15" x14ac:dyDescent="0.35">
      <c r="J31">
        <v>1058</v>
      </c>
      <c r="K31">
        <v>1</v>
      </c>
      <c r="L31" t="s">
        <v>15</v>
      </c>
      <c r="M31">
        <v>31</v>
      </c>
      <c r="N31">
        <v>37</v>
      </c>
      <c r="O31" t="s">
        <v>49</v>
      </c>
    </row>
    <row r="32" spans="10:15" x14ac:dyDescent="0.35">
      <c r="J32">
        <v>1065</v>
      </c>
      <c r="K32">
        <v>1</v>
      </c>
      <c r="L32" t="s">
        <v>15</v>
      </c>
      <c r="M32">
        <v>209</v>
      </c>
      <c r="N32">
        <v>74</v>
      </c>
      <c r="O32" t="s">
        <v>49</v>
      </c>
    </row>
    <row r="33" spans="10:15" x14ac:dyDescent="0.35">
      <c r="J33">
        <v>423</v>
      </c>
      <c r="K33">
        <v>1</v>
      </c>
      <c r="L33" t="s">
        <v>16</v>
      </c>
      <c r="M33">
        <v>112</v>
      </c>
      <c r="N33">
        <v>406</v>
      </c>
      <c r="O33" t="s">
        <v>49</v>
      </c>
    </row>
    <row r="34" spans="10:15" x14ac:dyDescent="0.35">
      <c r="J34">
        <v>445</v>
      </c>
      <c r="K34">
        <v>1</v>
      </c>
      <c r="L34" t="s">
        <v>16</v>
      </c>
      <c r="M34">
        <v>222</v>
      </c>
      <c r="N34">
        <v>681</v>
      </c>
      <c r="O34" t="s">
        <v>49</v>
      </c>
    </row>
    <row r="35" spans="10:15" x14ac:dyDescent="0.35">
      <c r="J35">
        <v>1019</v>
      </c>
      <c r="K35">
        <v>1</v>
      </c>
      <c r="L35" t="s">
        <v>16</v>
      </c>
      <c r="M35">
        <v>203</v>
      </c>
      <c r="N35">
        <v>711</v>
      </c>
      <c r="O35" t="s">
        <v>49</v>
      </c>
    </row>
    <row r="36" spans="10:15" x14ac:dyDescent="0.35">
      <c r="J36">
        <v>324</v>
      </c>
      <c r="K36">
        <v>1</v>
      </c>
      <c r="L36" t="s">
        <v>27</v>
      </c>
      <c r="M36">
        <v>18</v>
      </c>
      <c r="N36">
        <v>17</v>
      </c>
      <c r="O36" t="s">
        <v>49</v>
      </c>
    </row>
    <row r="37" spans="10:15" x14ac:dyDescent="0.35">
      <c r="J37">
        <v>331</v>
      </c>
      <c r="K37">
        <v>1</v>
      </c>
      <c r="L37" t="s">
        <v>27</v>
      </c>
      <c r="M37">
        <v>24</v>
      </c>
      <c r="N37">
        <v>22</v>
      </c>
      <c r="O37" t="s">
        <v>49</v>
      </c>
    </row>
    <row r="38" spans="10:15" x14ac:dyDescent="0.35">
      <c r="J38">
        <v>349</v>
      </c>
      <c r="K38">
        <v>1</v>
      </c>
      <c r="L38" t="s">
        <v>27</v>
      </c>
      <c r="M38">
        <v>12</v>
      </c>
      <c r="N38">
        <v>4</v>
      </c>
      <c r="O38" t="s">
        <v>49</v>
      </c>
    </row>
    <row r="39" spans="10:15" x14ac:dyDescent="0.35">
      <c r="J39">
        <v>373</v>
      </c>
      <c r="K39">
        <v>1</v>
      </c>
      <c r="L39" t="s">
        <v>27</v>
      </c>
      <c r="M39">
        <v>21</v>
      </c>
      <c r="N39">
        <v>24</v>
      </c>
      <c r="O39" t="s">
        <v>49</v>
      </c>
    </row>
    <row r="40" spans="10:15" x14ac:dyDescent="0.35">
      <c r="J40">
        <v>447</v>
      </c>
      <c r="K40">
        <v>1</v>
      </c>
      <c r="L40" t="s">
        <v>27</v>
      </c>
      <c r="M40">
        <v>159</v>
      </c>
      <c r="N40">
        <v>45</v>
      </c>
      <c r="O40" t="s">
        <v>49</v>
      </c>
    </row>
    <row r="41" spans="10:15" x14ac:dyDescent="0.35">
      <c r="J41">
        <v>1066</v>
      </c>
      <c r="K41">
        <v>1</v>
      </c>
      <c r="L41" t="s">
        <v>20</v>
      </c>
      <c r="M41">
        <v>212</v>
      </c>
      <c r="N41">
        <v>95</v>
      </c>
      <c r="O41" t="s">
        <v>49</v>
      </c>
    </row>
    <row r="42" spans="10:15" x14ac:dyDescent="0.35">
      <c r="J42">
        <v>1347</v>
      </c>
      <c r="K42">
        <v>1</v>
      </c>
      <c r="L42" t="s">
        <v>20</v>
      </c>
      <c r="M42">
        <v>49</v>
      </c>
      <c r="N42">
        <v>31</v>
      </c>
      <c r="O42" t="s">
        <v>49</v>
      </c>
    </row>
    <row r="43" spans="10:15" x14ac:dyDescent="0.35">
      <c r="J43">
        <v>1348</v>
      </c>
      <c r="K43">
        <v>1</v>
      </c>
      <c r="L43" t="s">
        <v>20</v>
      </c>
      <c r="M43">
        <v>30</v>
      </c>
      <c r="N43">
        <v>13</v>
      </c>
      <c r="O43" t="s">
        <v>49</v>
      </c>
    </row>
    <row r="44" spans="10:15" x14ac:dyDescent="0.35">
      <c r="J44">
        <v>1026</v>
      </c>
      <c r="K44">
        <v>1</v>
      </c>
      <c r="L44" t="s">
        <v>23</v>
      </c>
      <c r="M44">
        <v>419</v>
      </c>
      <c r="N44">
        <v>168</v>
      </c>
      <c r="O44" t="s">
        <v>49</v>
      </c>
    </row>
    <row r="45" spans="10:15" x14ac:dyDescent="0.35">
      <c r="J45">
        <v>1028</v>
      </c>
      <c r="K45">
        <v>1</v>
      </c>
      <c r="L45" t="s">
        <v>23</v>
      </c>
      <c r="M45">
        <v>23</v>
      </c>
      <c r="N45">
        <v>9</v>
      </c>
      <c r="O45" t="s">
        <v>49</v>
      </c>
    </row>
    <row r="46" spans="10:15" x14ac:dyDescent="0.35">
      <c r="J46">
        <v>323</v>
      </c>
      <c r="K46">
        <v>1</v>
      </c>
      <c r="L46" t="s">
        <v>22</v>
      </c>
      <c r="M46">
        <v>96</v>
      </c>
      <c r="N46">
        <v>46</v>
      </c>
      <c r="O46" t="s">
        <v>49</v>
      </c>
    </row>
    <row r="47" spans="10:15" x14ac:dyDescent="0.35">
      <c r="J47">
        <v>359</v>
      </c>
      <c r="K47">
        <v>1</v>
      </c>
      <c r="L47" t="s">
        <v>22</v>
      </c>
      <c r="M47">
        <v>31</v>
      </c>
      <c r="N47">
        <v>10</v>
      </c>
      <c r="O47" t="s">
        <v>49</v>
      </c>
    </row>
    <row r="48" spans="10:15" x14ac:dyDescent="0.35">
      <c r="J48">
        <v>435</v>
      </c>
      <c r="K48">
        <v>1</v>
      </c>
      <c r="L48" t="s">
        <v>22</v>
      </c>
      <c r="M48">
        <v>83</v>
      </c>
      <c r="N48">
        <v>41</v>
      </c>
      <c r="O48" t="s">
        <v>49</v>
      </c>
    </row>
    <row r="49" spans="10:15" x14ac:dyDescent="0.35">
      <c r="J49">
        <v>631</v>
      </c>
      <c r="K49">
        <v>1</v>
      </c>
      <c r="L49" t="s">
        <v>22</v>
      </c>
      <c r="M49">
        <v>29</v>
      </c>
      <c r="N49">
        <v>16</v>
      </c>
      <c r="O49" t="s">
        <v>49</v>
      </c>
    </row>
    <row r="50" spans="10:15" x14ac:dyDescent="0.35">
      <c r="J50">
        <v>632</v>
      </c>
      <c r="K50">
        <v>1</v>
      </c>
      <c r="L50" t="s">
        <v>22</v>
      </c>
      <c r="M50">
        <v>20</v>
      </c>
      <c r="N50">
        <v>5</v>
      </c>
      <c r="O50" t="s">
        <v>49</v>
      </c>
    </row>
    <row r="51" spans="10:15" x14ac:dyDescent="0.35">
      <c r="J51">
        <v>1030</v>
      </c>
      <c r="K51">
        <v>1</v>
      </c>
      <c r="L51" t="s">
        <v>22</v>
      </c>
      <c r="M51">
        <v>21</v>
      </c>
      <c r="N51">
        <v>8</v>
      </c>
      <c r="O51" t="s">
        <v>49</v>
      </c>
    </row>
    <row r="52" spans="10:15" x14ac:dyDescent="0.35">
      <c r="J52">
        <v>1035</v>
      </c>
      <c r="K52">
        <v>1</v>
      </c>
      <c r="L52" t="s">
        <v>22</v>
      </c>
      <c r="M52">
        <v>85</v>
      </c>
      <c r="N52">
        <v>25</v>
      </c>
      <c r="O52" t="s">
        <v>49</v>
      </c>
    </row>
    <row r="53" spans="10:15" x14ac:dyDescent="0.35">
      <c r="J53">
        <v>1038</v>
      </c>
      <c r="K53">
        <v>1</v>
      </c>
      <c r="L53" t="s">
        <v>22</v>
      </c>
      <c r="M53">
        <v>43</v>
      </c>
      <c r="N53">
        <v>14</v>
      </c>
      <c r="O53" t="s">
        <v>49</v>
      </c>
    </row>
    <row r="54" spans="10:15" x14ac:dyDescent="0.35">
      <c r="J54">
        <v>1039</v>
      </c>
      <c r="K54">
        <v>1</v>
      </c>
      <c r="L54" t="s">
        <v>22</v>
      </c>
      <c r="M54">
        <v>38</v>
      </c>
      <c r="N54">
        <v>12</v>
      </c>
      <c r="O54" t="s">
        <v>49</v>
      </c>
    </row>
    <row r="55" spans="10:15" x14ac:dyDescent="0.35">
      <c r="J55">
        <v>1042</v>
      </c>
      <c r="K55">
        <v>1</v>
      </c>
      <c r="L55" t="s">
        <v>22</v>
      </c>
      <c r="M55">
        <v>39</v>
      </c>
      <c r="N55">
        <v>13</v>
      </c>
      <c r="O55" t="s">
        <v>49</v>
      </c>
    </row>
    <row r="56" spans="10:15" x14ac:dyDescent="0.35">
      <c r="J56">
        <v>1061</v>
      </c>
      <c r="K56">
        <v>1</v>
      </c>
      <c r="L56" t="s">
        <v>22</v>
      </c>
      <c r="M56">
        <v>91</v>
      </c>
      <c r="N56">
        <v>30</v>
      </c>
      <c r="O56" t="s">
        <v>49</v>
      </c>
    </row>
    <row r="57" spans="10:15" x14ac:dyDescent="0.35">
      <c r="J57">
        <v>1062</v>
      </c>
      <c r="K57">
        <v>1</v>
      </c>
      <c r="L57" t="s">
        <v>22</v>
      </c>
      <c r="M57">
        <v>55</v>
      </c>
      <c r="N57">
        <v>23</v>
      </c>
      <c r="O57" t="s">
        <v>49</v>
      </c>
    </row>
    <row r="58" spans="10:15" x14ac:dyDescent="0.35">
      <c r="J58">
        <v>1063</v>
      </c>
      <c r="K58">
        <v>1</v>
      </c>
      <c r="L58" t="s">
        <v>22</v>
      </c>
      <c r="M58">
        <v>16</v>
      </c>
      <c r="N58">
        <v>6</v>
      </c>
      <c r="O58" t="s">
        <v>49</v>
      </c>
    </row>
    <row r="59" spans="10:15" x14ac:dyDescent="0.35">
      <c r="J59">
        <v>1067</v>
      </c>
      <c r="K59">
        <v>1</v>
      </c>
      <c r="L59" t="s">
        <v>22</v>
      </c>
      <c r="M59">
        <v>97</v>
      </c>
      <c r="N59">
        <v>25</v>
      </c>
      <c r="O59" t="s">
        <v>49</v>
      </c>
    </row>
    <row r="60" spans="10:15" x14ac:dyDescent="0.35">
      <c r="J60">
        <v>1068</v>
      </c>
      <c r="K60">
        <v>1</v>
      </c>
      <c r="L60" t="s">
        <v>22</v>
      </c>
      <c r="M60">
        <v>25</v>
      </c>
      <c r="N60">
        <v>16</v>
      </c>
      <c r="O60" t="s">
        <v>49</v>
      </c>
    </row>
    <row r="61" spans="10:15" x14ac:dyDescent="0.35">
      <c r="J61">
        <v>1018</v>
      </c>
      <c r="K61">
        <v>1</v>
      </c>
      <c r="L61" t="s">
        <v>30</v>
      </c>
      <c r="M61">
        <v>486</v>
      </c>
      <c r="N61">
        <v>3434</v>
      </c>
      <c r="O61" t="s">
        <v>49</v>
      </c>
    </row>
    <row r="62" spans="10:15" x14ac:dyDescent="0.35">
      <c r="J62">
        <v>1021</v>
      </c>
      <c r="K62">
        <v>1</v>
      </c>
      <c r="L62" t="s">
        <v>30</v>
      </c>
      <c r="M62">
        <v>253</v>
      </c>
      <c r="N62">
        <v>3918</v>
      </c>
      <c r="O62" t="s">
        <v>49</v>
      </c>
    </row>
    <row r="63" spans="10:15" x14ac:dyDescent="0.35">
      <c r="J63">
        <v>392</v>
      </c>
      <c r="K63">
        <v>1</v>
      </c>
      <c r="L63" t="s">
        <v>31</v>
      </c>
      <c r="M63">
        <v>795</v>
      </c>
      <c r="N63">
        <v>1342</v>
      </c>
      <c r="O63" t="s">
        <v>49</v>
      </c>
    </row>
    <row r="64" spans="10:15" x14ac:dyDescent="0.35">
      <c r="J64">
        <v>397</v>
      </c>
      <c r="K64">
        <v>1</v>
      </c>
      <c r="L64" t="s">
        <v>31</v>
      </c>
      <c r="M64">
        <v>372</v>
      </c>
      <c r="N64">
        <v>466</v>
      </c>
      <c r="O64" t="s">
        <v>49</v>
      </c>
    </row>
    <row r="65" spans="10:15" x14ac:dyDescent="0.35">
      <c r="J65">
        <v>404</v>
      </c>
      <c r="K65">
        <v>1</v>
      </c>
      <c r="L65" t="s">
        <v>17</v>
      </c>
      <c r="M65">
        <v>368</v>
      </c>
      <c r="N65">
        <v>8148</v>
      </c>
      <c r="O65" t="s">
        <v>49</v>
      </c>
    </row>
    <row r="66" spans="10:15" x14ac:dyDescent="0.35">
      <c r="J66">
        <v>1017</v>
      </c>
      <c r="K66">
        <v>1</v>
      </c>
      <c r="L66" t="s">
        <v>18</v>
      </c>
      <c r="M66">
        <v>384</v>
      </c>
      <c r="N66">
        <v>8271</v>
      </c>
      <c r="O66" t="s">
        <v>49</v>
      </c>
    </row>
    <row r="67" spans="10:15" x14ac:dyDescent="0.35">
      <c r="J67">
        <v>830</v>
      </c>
      <c r="K67">
        <v>1</v>
      </c>
      <c r="L67" t="s">
        <v>50</v>
      </c>
      <c r="M67">
        <v>239</v>
      </c>
      <c r="N67">
        <v>3264</v>
      </c>
      <c r="O67" t="s">
        <v>49</v>
      </c>
    </row>
    <row r="68" spans="10:15" x14ac:dyDescent="0.35">
      <c r="J68">
        <v>1027</v>
      </c>
      <c r="K68">
        <v>1</v>
      </c>
      <c r="L68" t="s">
        <v>50</v>
      </c>
      <c r="M68">
        <v>69</v>
      </c>
      <c r="N68">
        <v>27</v>
      </c>
      <c r="O68" t="s">
        <v>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B074-C7CA-4584-851F-DF76554D1487}">
  <dimension ref="C1:O14"/>
  <sheetViews>
    <sheetView workbookViewId="0">
      <selection activeCell="J65" sqref="J65:J68"/>
    </sheetView>
  </sheetViews>
  <sheetFormatPr defaultRowHeight="14.5" x14ac:dyDescent="0.35"/>
  <cols>
    <col min="3" max="3" width="20.54296875" customWidth="1"/>
    <col min="12" max="12" width="22.3632812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B watergang (secundaire)</v>
      </c>
      <c r="D2">
        <f>COUNT(K2)</f>
        <v>1</v>
      </c>
      <c r="E2">
        <f>SUM(M2)</f>
        <v>317</v>
      </c>
      <c r="F2">
        <f>SUM(N2)</f>
        <v>325</v>
      </c>
      <c r="J2">
        <v>109</v>
      </c>
      <c r="K2">
        <v>1</v>
      </c>
      <c r="L2" t="s">
        <v>44</v>
      </c>
      <c r="M2">
        <v>317</v>
      </c>
      <c r="N2">
        <v>325</v>
      </c>
      <c r="O2" t="s">
        <v>51</v>
      </c>
    </row>
    <row r="3" spans="3:15" x14ac:dyDescent="0.35">
      <c r="C3" t="str">
        <f>L3</f>
        <v>Gazon (28x)</v>
      </c>
      <c r="D3">
        <f>COUNT(K3:K11)</f>
        <v>9</v>
      </c>
      <c r="F3">
        <f>SUM(N3:N11)</f>
        <v>9265</v>
      </c>
      <c r="J3">
        <v>65</v>
      </c>
      <c r="K3">
        <v>1</v>
      </c>
      <c r="L3" t="s">
        <v>15</v>
      </c>
      <c r="M3">
        <v>41</v>
      </c>
      <c r="N3">
        <v>48</v>
      </c>
      <c r="O3" t="s">
        <v>51</v>
      </c>
    </row>
    <row r="4" spans="3:15" x14ac:dyDescent="0.35">
      <c r="C4" t="str">
        <f>L12</f>
        <v>Gazon talud 1:3 (28x)</v>
      </c>
      <c r="D4">
        <f>COUNT(K12)</f>
        <v>1</v>
      </c>
      <c r="F4">
        <f>SUM(N12)</f>
        <v>177</v>
      </c>
      <c r="J4">
        <v>70</v>
      </c>
      <c r="K4">
        <v>1</v>
      </c>
      <c r="L4" t="s">
        <v>15</v>
      </c>
      <c r="M4">
        <v>60</v>
      </c>
      <c r="N4">
        <v>29</v>
      </c>
      <c r="O4" t="s">
        <v>51</v>
      </c>
    </row>
    <row r="5" spans="3:15" x14ac:dyDescent="0.35">
      <c r="C5" t="str">
        <f>L13</f>
        <v>Schraal gras (2x)</v>
      </c>
      <c r="D5">
        <f>COUNT(K13)</f>
        <v>1</v>
      </c>
      <c r="F5">
        <f>SUM(N13)</f>
        <v>562</v>
      </c>
      <c r="J5">
        <v>73</v>
      </c>
      <c r="K5">
        <v>1</v>
      </c>
      <c r="L5" t="s">
        <v>15</v>
      </c>
      <c r="M5">
        <v>36</v>
      </c>
      <c r="N5">
        <v>36</v>
      </c>
      <c r="O5" t="s">
        <v>51</v>
      </c>
    </row>
    <row r="6" spans="3:15" x14ac:dyDescent="0.35">
      <c r="C6" t="str">
        <f>L14</f>
        <v>Sportveld (36x)</v>
      </c>
      <c r="D6">
        <f>COUNT(K14)</f>
        <v>1</v>
      </c>
      <c r="F6">
        <f>SUM(N14)</f>
        <v>7944</v>
      </c>
      <c r="J6">
        <v>74</v>
      </c>
      <c r="K6">
        <v>1</v>
      </c>
      <c r="L6" t="s">
        <v>15</v>
      </c>
      <c r="M6">
        <v>33</v>
      </c>
      <c r="N6">
        <v>52</v>
      </c>
      <c r="O6" t="s">
        <v>51</v>
      </c>
    </row>
    <row r="7" spans="3:15" x14ac:dyDescent="0.35">
      <c r="J7">
        <v>77</v>
      </c>
      <c r="K7">
        <v>1</v>
      </c>
      <c r="L7" t="s">
        <v>15</v>
      </c>
      <c r="M7">
        <v>1195</v>
      </c>
      <c r="N7">
        <v>3638</v>
      </c>
      <c r="O7" t="s">
        <v>51</v>
      </c>
    </row>
    <row r="8" spans="3:15" x14ac:dyDescent="0.35">
      <c r="J8">
        <v>81</v>
      </c>
      <c r="K8">
        <v>1</v>
      </c>
      <c r="L8" t="s">
        <v>15</v>
      </c>
      <c r="M8">
        <v>86</v>
      </c>
      <c r="N8">
        <v>312</v>
      </c>
      <c r="O8" t="s">
        <v>51</v>
      </c>
    </row>
    <row r="9" spans="3:15" x14ac:dyDescent="0.35">
      <c r="J9">
        <v>84</v>
      </c>
      <c r="K9">
        <v>1</v>
      </c>
      <c r="L9" t="s">
        <v>15</v>
      </c>
      <c r="M9">
        <v>490</v>
      </c>
      <c r="N9">
        <v>4720</v>
      </c>
      <c r="O9" t="s">
        <v>51</v>
      </c>
    </row>
    <row r="10" spans="3:15" x14ac:dyDescent="0.35">
      <c r="J10">
        <v>665</v>
      </c>
      <c r="K10">
        <v>1</v>
      </c>
      <c r="L10" t="s">
        <v>15</v>
      </c>
      <c r="M10">
        <v>239</v>
      </c>
      <c r="N10">
        <v>308</v>
      </c>
      <c r="O10" t="s">
        <v>51</v>
      </c>
    </row>
    <row r="11" spans="3:15" x14ac:dyDescent="0.35">
      <c r="J11">
        <v>1070</v>
      </c>
      <c r="K11">
        <v>1</v>
      </c>
      <c r="L11" t="s">
        <v>15</v>
      </c>
      <c r="M11">
        <v>520</v>
      </c>
      <c r="N11">
        <v>122</v>
      </c>
      <c r="O11" t="s">
        <v>51</v>
      </c>
    </row>
    <row r="12" spans="3:15" x14ac:dyDescent="0.35">
      <c r="J12">
        <v>72</v>
      </c>
      <c r="K12">
        <v>1</v>
      </c>
      <c r="L12" t="s">
        <v>16</v>
      </c>
      <c r="M12">
        <v>56</v>
      </c>
      <c r="N12">
        <v>177</v>
      </c>
      <c r="O12" t="s">
        <v>51</v>
      </c>
    </row>
    <row r="13" spans="3:15" x14ac:dyDescent="0.35">
      <c r="J13">
        <v>108</v>
      </c>
      <c r="K13">
        <v>1</v>
      </c>
      <c r="L13" t="s">
        <v>30</v>
      </c>
      <c r="M13">
        <v>205</v>
      </c>
      <c r="N13">
        <v>562</v>
      </c>
      <c r="O13" t="s">
        <v>51</v>
      </c>
    </row>
    <row r="14" spans="3:15" x14ac:dyDescent="0.35">
      <c r="J14">
        <v>82</v>
      </c>
      <c r="K14">
        <v>1</v>
      </c>
      <c r="L14" t="s">
        <v>17</v>
      </c>
      <c r="M14">
        <v>363</v>
      </c>
      <c r="N14">
        <v>7944</v>
      </c>
      <c r="O14" t="s">
        <v>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901E-30F8-4010-8FF1-80D59C7165F1}">
  <dimension ref="C1:O49"/>
  <sheetViews>
    <sheetView workbookViewId="0">
      <selection activeCell="J65" sqref="J65:J68"/>
    </sheetView>
  </sheetViews>
  <sheetFormatPr defaultRowHeight="14.5" x14ac:dyDescent="0.35"/>
  <cols>
    <col min="3" max="3" width="18.26953125" customWidth="1"/>
    <col min="12" max="12" width="31.3632812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L34</f>
        <v>Oevervegetatie</v>
      </c>
      <c r="D2">
        <f>COUNT(K34:K38)</f>
        <v>5</v>
      </c>
      <c r="E2">
        <f>SUM(M34:M38)</f>
        <v>776</v>
      </c>
      <c r="F2">
        <f>SUM(N34:N38)</f>
        <v>1237</v>
      </c>
      <c r="J2">
        <v>226</v>
      </c>
      <c r="K2">
        <v>1</v>
      </c>
      <c r="L2" t="s">
        <v>15</v>
      </c>
      <c r="M2">
        <v>124</v>
      </c>
      <c r="N2">
        <v>340</v>
      </c>
      <c r="O2" t="s">
        <v>52</v>
      </c>
    </row>
    <row r="3" spans="3:15" x14ac:dyDescent="0.35">
      <c r="C3" t="str">
        <f>L2</f>
        <v>Gazon (28x)</v>
      </c>
      <c r="D3">
        <f>COUNT(K2:K17)</f>
        <v>15</v>
      </c>
      <c r="F3">
        <f>SUM(N2:N17)</f>
        <v>14708</v>
      </c>
      <c r="J3">
        <v>230</v>
      </c>
      <c r="K3">
        <v>1</v>
      </c>
      <c r="L3" t="s">
        <v>15</v>
      </c>
      <c r="M3">
        <v>80</v>
      </c>
      <c r="N3">
        <v>270</v>
      </c>
      <c r="O3" t="s">
        <v>52</v>
      </c>
    </row>
    <row r="4" spans="3:15" x14ac:dyDescent="0.35">
      <c r="C4" t="str">
        <f>L18</f>
        <v>Gazon talud 1:3 (28x)</v>
      </c>
      <c r="D4">
        <f>COUNT(K18:K20)</f>
        <v>3</v>
      </c>
      <c r="F4">
        <f>SUM(N18:N20)</f>
        <v>8282</v>
      </c>
      <c r="J4">
        <v>242</v>
      </c>
      <c r="K4">
        <v>1</v>
      </c>
      <c r="L4" t="s">
        <v>15</v>
      </c>
      <c r="M4">
        <v>182</v>
      </c>
      <c r="N4">
        <v>1173</v>
      </c>
      <c r="O4" t="s">
        <v>52</v>
      </c>
    </row>
    <row r="5" spans="3:15" x14ac:dyDescent="0.35">
      <c r="C5" t="str">
        <f>L21</f>
        <v>Gras ruigte (1x)</v>
      </c>
      <c r="D5">
        <f>COUNT(K21:K23)</f>
        <v>3</v>
      </c>
      <c r="F5">
        <f>SUM(N21:N23)</f>
        <v>183</v>
      </c>
      <c r="J5">
        <v>244</v>
      </c>
      <c r="K5">
        <v>1</v>
      </c>
      <c r="L5" t="s">
        <v>15</v>
      </c>
      <c r="M5">
        <v>1114</v>
      </c>
      <c r="N5">
        <v>7788</v>
      </c>
      <c r="O5" t="s">
        <v>52</v>
      </c>
    </row>
    <row r="6" spans="3:15" x14ac:dyDescent="0.35">
      <c r="C6" t="str">
        <f>L39</f>
        <v>Schraal gras (2x)</v>
      </c>
      <c r="D6">
        <f>COUNT(K39)</f>
        <v>1</v>
      </c>
      <c r="F6">
        <f>SUM(N39)</f>
        <v>2861</v>
      </c>
      <c r="J6">
        <v>246</v>
      </c>
      <c r="K6">
        <v>1</v>
      </c>
      <c r="L6" t="s">
        <v>15</v>
      </c>
      <c r="M6">
        <v>171</v>
      </c>
      <c r="N6">
        <v>872</v>
      </c>
      <c r="O6" t="s">
        <v>52</v>
      </c>
    </row>
    <row r="7" spans="3:15" x14ac:dyDescent="0.35">
      <c r="C7" t="str">
        <f>L40</f>
        <v>Schraal gras talud 1:2 (2x)</v>
      </c>
      <c r="D7">
        <f>COUNT(K40:K41)</f>
        <v>2</v>
      </c>
      <c r="F7">
        <f>SUM(N40:N41)</f>
        <v>943</v>
      </c>
      <c r="J7">
        <v>250</v>
      </c>
      <c r="K7">
        <v>1</v>
      </c>
      <c r="L7" t="s">
        <v>15</v>
      </c>
      <c r="M7">
        <v>284</v>
      </c>
      <c r="N7">
        <v>1159</v>
      </c>
      <c r="O7" t="s">
        <v>52</v>
      </c>
    </row>
    <row r="8" spans="3:15" x14ac:dyDescent="0.35">
      <c r="C8" t="str">
        <f>L24</f>
        <v>Blokhaag</v>
      </c>
      <c r="D8">
        <f>COUNT(K24:K27)</f>
        <v>4</v>
      </c>
      <c r="E8">
        <f>SUM(M24:M27)</f>
        <v>654</v>
      </c>
      <c r="F8">
        <f>SUM(N24:N27)</f>
        <v>1525</v>
      </c>
      <c r="J8">
        <v>255</v>
      </c>
      <c r="K8">
        <v>1</v>
      </c>
      <c r="L8" t="s">
        <v>15</v>
      </c>
      <c r="M8">
        <v>41</v>
      </c>
      <c r="N8">
        <v>105</v>
      </c>
      <c r="O8" t="s">
        <v>52</v>
      </c>
    </row>
    <row r="9" spans="3:15" x14ac:dyDescent="0.35">
      <c r="C9" t="str">
        <f>L31</f>
        <v>Hagen 100-150 cm</v>
      </c>
      <c r="D9">
        <f>COUNT(K31:K33)</f>
        <v>3</v>
      </c>
      <c r="E9">
        <f>SUM(M29:M31)</f>
        <v>685</v>
      </c>
      <c r="F9">
        <f>SUM(N31:N33)</f>
        <v>133</v>
      </c>
    </row>
    <row r="10" spans="3:15" x14ac:dyDescent="0.35">
      <c r="C10" t="str">
        <f>L28</f>
        <v>Hagen &gt;150 cm</v>
      </c>
      <c r="D10">
        <f>COUNT(K28:K30)</f>
        <v>3</v>
      </c>
      <c r="E10">
        <f>SUM(M28:M30)</f>
        <v>900</v>
      </c>
      <c r="F10">
        <f>SUM(N28:N30)</f>
        <v>655</v>
      </c>
      <c r="J10">
        <v>281</v>
      </c>
      <c r="K10">
        <v>1</v>
      </c>
      <c r="L10" t="s">
        <v>15</v>
      </c>
      <c r="M10">
        <v>172</v>
      </c>
      <c r="N10">
        <v>685</v>
      </c>
      <c r="O10" t="s">
        <v>52</v>
      </c>
    </row>
    <row r="11" spans="3:15" x14ac:dyDescent="0.35">
      <c r="C11" t="str">
        <f>L42</f>
        <v>Sportveld trainingsveld</v>
      </c>
      <c r="D11">
        <f>COUNT(K42)</f>
        <v>1</v>
      </c>
      <c r="F11">
        <f>SUM(N42)</f>
        <v>9769</v>
      </c>
      <c r="J11">
        <v>715</v>
      </c>
      <c r="K11">
        <v>1</v>
      </c>
      <c r="L11" t="s">
        <v>15</v>
      </c>
      <c r="M11">
        <v>630</v>
      </c>
      <c r="N11">
        <v>1085</v>
      </c>
      <c r="O11" t="s">
        <v>52</v>
      </c>
    </row>
    <row r="12" spans="3:15" x14ac:dyDescent="0.35">
      <c r="C12" t="str">
        <f>L43</f>
        <v>Tennisbaan Gravel</v>
      </c>
      <c r="D12">
        <f>COUNT(K43)</f>
        <v>1</v>
      </c>
      <c r="F12">
        <f>SUM(N43)</f>
        <v>1880</v>
      </c>
      <c r="J12">
        <v>953</v>
      </c>
      <c r="K12">
        <v>1</v>
      </c>
      <c r="L12" t="s">
        <v>15</v>
      </c>
      <c r="M12">
        <v>84</v>
      </c>
      <c r="N12">
        <v>63</v>
      </c>
      <c r="O12" t="s">
        <v>52</v>
      </c>
    </row>
    <row r="13" spans="3:15" x14ac:dyDescent="0.35">
      <c r="C13" t="str">
        <f>L44</f>
        <v>Voetbal Bijveld Gras</v>
      </c>
      <c r="D13">
        <f>COUNT(K44:K46)</f>
        <v>3</v>
      </c>
      <c r="F13">
        <f>SUM(N44:N46)</f>
        <v>22622</v>
      </c>
      <c r="J13">
        <v>955</v>
      </c>
      <c r="K13">
        <v>1</v>
      </c>
      <c r="L13" t="s">
        <v>15</v>
      </c>
      <c r="M13">
        <v>120</v>
      </c>
      <c r="N13">
        <v>243</v>
      </c>
      <c r="O13" t="s">
        <v>52</v>
      </c>
    </row>
    <row r="14" spans="3:15" x14ac:dyDescent="0.35">
      <c r="C14" t="str">
        <f>L47</f>
        <v>Voetbal Hoofdveld Gras</v>
      </c>
      <c r="D14">
        <f>COUNT(K47)</f>
        <v>1</v>
      </c>
      <c r="F14">
        <f>SUM(N47)</f>
        <v>8966</v>
      </c>
      <c r="J14">
        <v>962</v>
      </c>
      <c r="K14">
        <v>1</v>
      </c>
      <c r="L14" t="s">
        <v>15</v>
      </c>
      <c r="M14">
        <v>49</v>
      </c>
      <c r="N14">
        <v>98</v>
      </c>
      <c r="O14" t="s">
        <v>52</v>
      </c>
    </row>
    <row r="15" spans="3:15" x14ac:dyDescent="0.35">
      <c r="C15" t="str">
        <f>L48</f>
        <v>Voetbal Trainingsveld Gras</v>
      </c>
      <c r="D15">
        <f>COUNT(K48)</f>
        <v>1</v>
      </c>
      <c r="F15">
        <f>SUM(N48)</f>
        <v>10095</v>
      </c>
      <c r="J15">
        <v>963</v>
      </c>
      <c r="K15">
        <v>1</v>
      </c>
      <c r="L15" t="s">
        <v>15</v>
      </c>
      <c r="M15">
        <v>191</v>
      </c>
      <c r="N15">
        <v>263</v>
      </c>
      <c r="O15" t="s">
        <v>52</v>
      </c>
    </row>
    <row r="16" spans="3:15" x14ac:dyDescent="0.35">
      <c r="J16">
        <v>964</v>
      </c>
      <c r="K16">
        <v>1</v>
      </c>
      <c r="L16" t="s">
        <v>15</v>
      </c>
      <c r="M16">
        <v>156</v>
      </c>
      <c r="N16">
        <v>553</v>
      </c>
      <c r="O16" t="s">
        <v>52</v>
      </c>
    </row>
    <row r="17" spans="10:15" x14ac:dyDescent="0.35">
      <c r="J17">
        <v>1200</v>
      </c>
      <c r="K17">
        <v>1</v>
      </c>
      <c r="L17" t="s">
        <v>15</v>
      </c>
      <c r="M17">
        <v>145</v>
      </c>
      <c r="N17">
        <v>11</v>
      </c>
      <c r="O17" t="s">
        <v>52</v>
      </c>
    </row>
    <row r="18" spans="10:15" x14ac:dyDescent="0.35">
      <c r="J18">
        <v>292</v>
      </c>
      <c r="K18">
        <v>1</v>
      </c>
      <c r="L18" t="s">
        <v>16</v>
      </c>
      <c r="M18">
        <v>1085</v>
      </c>
      <c r="N18">
        <v>6389</v>
      </c>
      <c r="O18" t="s">
        <v>52</v>
      </c>
    </row>
    <row r="19" spans="10:15" x14ac:dyDescent="0.35">
      <c r="J19">
        <v>817</v>
      </c>
      <c r="K19">
        <v>1</v>
      </c>
      <c r="L19" t="s">
        <v>16</v>
      </c>
      <c r="M19">
        <v>262</v>
      </c>
      <c r="N19">
        <v>1644</v>
      </c>
      <c r="O19" t="s">
        <v>52</v>
      </c>
    </row>
    <row r="20" spans="10:15" x14ac:dyDescent="0.35">
      <c r="J20">
        <v>1345</v>
      </c>
      <c r="K20">
        <v>1</v>
      </c>
      <c r="L20" t="s">
        <v>16</v>
      </c>
      <c r="M20">
        <v>113</v>
      </c>
      <c r="N20">
        <v>249</v>
      </c>
      <c r="O20" t="s">
        <v>52</v>
      </c>
    </row>
    <row r="21" spans="10:15" x14ac:dyDescent="0.35">
      <c r="J21">
        <v>228</v>
      </c>
      <c r="K21">
        <v>1</v>
      </c>
      <c r="L21" t="s">
        <v>47</v>
      </c>
      <c r="M21">
        <v>44</v>
      </c>
      <c r="N21">
        <v>94</v>
      </c>
      <c r="O21" t="s">
        <v>52</v>
      </c>
    </row>
    <row r="22" spans="10:15" x14ac:dyDescent="0.35">
      <c r="J22">
        <v>237</v>
      </c>
      <c r="K22">
        <v>1</v>
      </c>
      <c r="L22" t="s">
        <v>47</v>
      </c>
      <c r="M22">
        <v>25</v>
      </c>
      <c r="N22">
        <v>35</v>
      </c>
      <c r="O22" t="s">
        <v>52</v>
      </c>
    </row>
    <row r="23" spans="10:15" x14ac:dyDescent="0.35">
      <c r="J23">
        <v>239</v>
      </c>
      <c r="K23">
        <v>1</v>
      </c>
      <c r="L23" t="s">
        <v>47</v>
      </c>
      <c r="M23">
        <v>30</v>
      </c>
      <c r="N23">
        <v>54</v>
      </c>
      <c r="O23" t="s">
        <v>52</v>
      </c>
    </row>
    <row r="24" spans="10:15" x14ac:dyDescent="0.35">
      <c r="J24">
        <v>220</v>
      </c>
      <c r="K24">
        <v>1</v>
      </c>
      <c r="L24" t="s">
        <v>27</v>
      </c>
      <c r="M24">
        <v>81</v>
      </c>
      <c r="N24">
        <v>100</v>
      </c>
      <c r="O24" t="s">
        <v>52</v>
      </c>
    </row>
    <row r="25" spans="10:15" x14ac:dyDescent="0.35">
      <c r="J25">
        <v>221</v>
      </c>
      <c r="K25">
        <v>1</v>
      </c>
      <c r="L25" t="s">
        <v>27</v>
      </c>
      <c r="M25">
        <v>398</v>
      </c>
      <c r="N25">
        <v>1148</v>
      </c>
      <c r="O25" t="s">
        <v>52</v>
      </c>
    </row>
    <row r="26" spans="10:15" x14ac:dyDescent="0.35">
      <c r="J26">
        <v>241</v>
      </c>
      <c r="K26">
        <v>1</v>
      </c>
      <c r="L26" t="s">
        <v>27</v>
      </c>
      <c r="M26">
        <v>144</v>
      </c>
      <c r="N26">
        <v>247</v>
      </c>
      <c r="O26" t="s">
        <v>52</v>
      </c>
    </row>
    <row r="27" spans="10:15" x14ac:dyDescent="0.35">
      <c r="J27">
        <v>294</v>
      </c>
      <c r="K27">
        <v>1</v>
      </c>
      <c r="L27" t="s">
        <v>27</v>
      </c>
      <c r="M27">
        <v>31</v>
      </c>
      <c r="N27">
        <v>30</v>
      </c>
      <c r="O27" t="s">
        <v>52</v>
      </c>
    </row>
    <row r="28" spans="10:15" x14ac:dyDescent="0.35">
      <c r="J28">
        <v>238</v>
      </c>
      <c r="K28">
        <v>1</v>
      </c>
      <c r="L28" t="s">
        <v>20</v>
      </c>
      <c r="M28">
        <v>359</v>
      </c>
      <c r="N28">
        <v>206</v>
      </c>
      <c r="O28" t="s">
        <v>52</v>
      </c>
    </row>
    <row r="29" spans="10:15" x14ac:dyDescent="0.35">
      <c r="J29">
        <v>253</v>
      </c>
      <c r="K29">
        <v>1</v>
      </c>
      <c r="L29" t="s">
        <v>20</v>
      </c>
      <c r="M29">
        <v>308</v>
      </c>
      <c r="N29">
        <v>312</v>
      </c>
      <c r="O29" t="s">
        <v>52</v>
      </c>
    </row>
    <row r="30" spans="10:15" x14ac:dyDescent="0.35">
      <c r="J30">
        <v>263</v>
      </c>
      <c r="K30">
        <v>1</v>
      </c>
      <c r="L30" t="s">
        <v>20</v>
      </c>
      <c r="M30">
        <v>233</v>
      </c>
      <c r="N30">
        <v>137</v>
      </c>
      <c r="O30" t="s">
        <v>52</v>
      </c>
    </row>
    <row r="31" spans="10:15" x14ac:dyDescent="0.35">
      <c r="J31">
        <v>282</v>
      </c>
      <c r="K31">
        <v>1</v>
      </c>
      <c r="L31" t="s">
        <v>23</v>
      </c>
      <c r="M31">
        <v>144</v>
      </c>
      <c r="N31">
        <v>67</v>
      </c>
      <c r="O31" t="s">
        <v>52</v>
      </c>
    </row>
    <row r="32" spans="10:15" x14ac:dyDescent="0.35">
      <c r="J32">
        <v>716</v>
      </c>
      <c r="K32">
        <v>1</v>
      </c>
      <c r="L32" t="s">
        <v>23</v>
      </c>
      <c r="M32">
        <v>50</v>
      </c>
      <c r="N32">
        <v>46</v>
      </c>
      <c r="O32" t="s">
        <v>52</v>
      </c>
    </row>
    <row r="33" spans="9:15" x14ac:dyDescent="0.35">
      <c r="J33">
        <v>965</v>
      </c>
      <c r="K33">
        <v>1</v>
      </c>
      <c r="L33" t="s">
        <v>23</v>
      </c>
      <c r="M33">
        <v>31</v>
      </c>
      <c r="N33">
        <v>20</v>
      </c>
      <c r="O33" t="s">
        <v>52</v>
      </c>
    </row>
    <row r="34" spans="9:15" x14ac:dyDescent="0.35">
      <c r="J34">
        <v>276</v>
      </c>
      <c r="K34">
        <v>1</v>
      </c>
      <c r="L34" t="s">
        <v>53</v>
      </c>
      <c r="M34">
        <v>245</v>
      </c>
      <c r="N34">
        <v>428</v>
      </c>
      <c r="O34" t="s">
        <v>52</v>
      </c>
    </row>
    <row r="35" spans="9:15" x14ac:dyDescent="0.35">
      <c r="J35">
        <v>954</v>
      </c>
      <c r="K35">
        <v>1</v>
      </c>
      <c r="L35" t="s">
        <v>53</v>
      </c>
      <c r="M35">
        <v>221</v>
      </c>
      <c r="N35">
        <v>235</v>
      </c>
      <c r="O35" t="s">
        <v>52</v>
      </c>
    </row>
    <row r="36" spans="9:15" x14ac:dyDescent="0.35">
      <c r="J36">
        <v>956</v>
      </c>
      <c r="K36">
        <v>1</v>
      </c>
      <c r="L36" t="s">
        <v>53</v>
      </c>
      <c r="M36">
        <v>196</v>
      </c>
      <c r="N36">
        <v>408</v>
      </c>
      <c r="O36" t="s">
        <v>52</v>
      </c>
    </row>
    <row r="37" spans="9:15" x14ac:dyDescent="0.35">
      <c r="J37">
        <v>959</v>
      </c>
      <c r="K37">
        <v>1</v>
      </c>
      <c r="L37" t="s">
        <v>53</v>
      </c>
      <c r="M37">
        <v>88</v>
      </c>
      <c r="N37">
        <v>151</v>
      </c>
      <c r="O37" t="s">
        <v>52</v>
      </c>
    </row>
    <row r="38" spans="9:15" x14ac:dyDescent="0.35">
      <c r="J38">
        <v>1192</v>
      </c>
      <c r="K38">
        <v>1</v>
      </c>
      <c r="L38" t="s">
        <v>53</v>
      </c>
      <c r="M38">
        <v>26</v>
      </c>
      <c r="N38">
        <v>15</v>
      </c>
      <c r="O38" t="s">
        <v>52</v>
      </c>
    </row>
    <row r="39" spans="9:15" x14ac:dyDescent="0.35">
      <c r="J39">
        <v>225</v>
      </c>
      <c r="K39">
        <v>1</v>
      </c>
      <c r="L39" t="s">
        <v>30</v>
      </c>
      <c r="M39">
        <v>412</v>
      </c>
      <c r="N39">
        <v>2861</v>
      </c>
      <c r="O39" t="s">
        <v>52</v>
      </c>
    </row>
    <row r="40" spans="9:15" x14ac:dyDescent="0.35">
      <c r="J40">
        <v>818</v>
      </c>
      <c r="K40">
        <v>1</v>
      </c>
      <c r="L40" t="s">
        <v>31</v>
      </c>
      <c r="M40">
        <v>238</v>
      </c>
      <c r="N40">
        <v>663</v>
      </c>
      <c r="O40" t="s">
        <v>52</v>
      </c>
    </row>
    <row r="41" spans="9:15" x14ac:dyDescent="0.35">
      <c r="J41">
        <v>1341</v>
      </c>
      <c r="K41">
        <v>1</v>
      </c>
      <c r="L41" t="s">
        <v>31</v>
      </c>
      <c r="M41">
        <v>71</v>
      </c>
      <c r="N41">
        <v>280</v>
      </c>
      <c r="O41" t="s">
        <v>52</v>
      </c>
    </row>
    <row r="42" spans="9:15" x14ac:dyDescent="0.35">
      <c r="I42" s="12"/>
      <c r="J42">
        <v>245</v>
      </c>
      <c r="K42">
        <v>1</v>
      </c>
      <c r="L42" t="s">
        <v>26</v>
      </c>
      <c r="M42">
        <v>403</v>
      </c>
      <c r="N42">
        <v>9769</v>
      </c>
      <c r="O42" t="s">
        <v>52</v>
      </c>
    </row>
    <row r="43" spans="9:15" x14ac:dyDescent="0.35">
      <c r="J43">
        <v>233</v>
      </c>
      <c r="K43">
        <v>1</v>
      </c>
      <c r="L43" t="s">
        <v>54</v>
      </c>
      <c r="M43">
        <v>214</v>
      </c>
      <c r="N43">
        <v>1880</v>
      </c>
      <c r="O43" t="s">
        <v>52</v>
      </c>
    </row>
    <row r="44" spans="9:15" x14ac:dyDescent="0.35">
      <c r="J44">
        <v>235</v>
      </c>
      <c r="K44">
        <v>1</v>
      </c>
      <c r="L44" t="s">
        <v>18</v>
      </c>
      <c r="M44">
        <v>357</v>
      </c>
      <c r="N44">
        <v>7692</v>
      </c>
      <c r="O44" t="s">
        <v>52</v>
      </c>
    </row>
    <row r="45" spans="9:15" x14ac:dyDescent="0.35">
      <c r="J45">
        <v>236</v>
      </c>
      <c r="K45">
        <v>1</v>
      </c>
      <c r="L45" t="s">
        <v>18</v>
      </c>
      <c r="M45">
        <v>356</v>
      </c>
      <c r="N45">
        <v>7767</v>
      </c>
      <c r="O45" t="s">
        <v>52</v>
      </c>
    </row>
    <row r="46" spans="9:15" x14ac:dyDescent="0.35">
      <c r="I46" s="12"/>
      <c r="J46">
        <v>259</v>
      </c>
      <c r="K46">
        <v>1</v>
      </c>
      <c r="L46" t="s">
        <v>18</v>
      </c>
      <c r="M46">
        <v>587</v>
      </c>
      <c r="N46">
        <v>7163</v>
      </c>
      <c r="O46" t="s">
        <v>52</v>
      </c>
    </row>
    <row r="47" spans="9:15" x14ac:dyDescent="0.35">
      <c r="J47">
        <v>224</v>
      </c>
      <c r="K47">
        <v>1</v>
      </c>
      <c r="L47" t="s">
        <v>55</v>
      </c>
      <c r="M47">
        <v>389</v>
      </c>
      <c r="N47">
        <v>8966</v>
      </c>
      <c r="O47" t="s">
        <v>52</v>
      </c>
    </row>
    <row r="48" spans="9:15" x14ac:dyDescent="0.35">
      <c r="J48">
        <v>256</v>
      </c>
      <c r="K48">
        <v>1</v>
      </c>
      <c r="L48" t="s">
        <v>50</v>
      </c>
      <c r="M48">
        <v>420</v>
      </c>
      <c r="N48">
        <v>10095</v>
      </c>
      <c r="O48" t="s">
        <v>52</v>
      </c>
    </row>
    <row r="49" spans="10:15" x14ac:dyDescent="0.35">
      <c r="J49">
        <v>261</v>
      </c>
      <c r="K49">
        <v>1</v>
      </c>
      <c r="L49" t="s">
        <v>18</v>
      </c>
      <c r="M49">
        <v>359</v>
      </c>
      <c r="N49">
        <v>7713</v>
      </c>
      <c r="O49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2D216-4B2D-4985-B668-E99D000660C0}">
  <dimension ref="C1:R32"/>
  <sheetViews>
    <sheetView workbookViewId="0">
      <selection activeCell="G4" sqref="G4:G7"/>
    </sheetView>
  </sheetViews>
  <sheetFormatPr defaultRowHeight="14.5" x14ac:dyDescent="0.35"/>
  <cols>
    <col min="3" max="3" width="24.26953125" customWidth="1"/>
    <col min="5" max="5" width="21" customWidth="1"/>
    <col min="6" max="6" width="12.453125" customWidth="1"/>
    <col min="11" max="11" width="20.1796875" customWidth="1"/>
    <col min="12" max="12" width="15.54296875" customWidth="1"/>
  </cols>
  <sheetData>
    <row r="1" spans="3:18" x14ac:dyDescent="0.35">
      <c r="D1" t="s">
        <v>24</v>
      </c>
      <c r="E1" t="s">
        <v>11</v>
      </c>
      <c r="F1" t="s">
        <v>12</v>
      </c>
      <c r="J1" t="s">
        <v>9</v>
      </c>
      <c r="K1" t="s">
        <v>34</v>
      </c>
      <c r="L1" t="s">
        <v>10</v>
      </c>
      <c r="M1" t="s">
        <v>11</v>
      </c>
      <c r="N1" t="s">
        <v>12</v>
      </c>
      <c r="O1" t="s">
        <v>13</v>
      </c>
    </row>
    <row r="2" spans="3:18" x14ac:dyDescent="0.35">
      <c r="C2" t="str">
        <f>L2</f>
        <v>Gazon (28x)</v>
      </c>
      <c r="D2">
        <f>COUNT(K2:K10)</f>
        <v>9</v>
      </c>
      <c r="F2">
        <f>SUM(N2:N11)</f>
        <v>5859</v>
      </c>
      <c r="J2">
        <v>184</v>
      </c>
      <c r="K2">
        <v>1</v>
      </c>
      <c r="L2" t="s">
        <v>15</v>
      </c>
      <c r="M2">
        <v>1321</v>
      </c>
      <c r="N2">
        <v>3783</v>
      </c>
      <c r="O2" t="s">
        <v>14</v>
      </c>
    </row>
    <row r="3" spans="3:18" x14ac:dyDescent="0.35">
      <c r="C3" t="str">
        <f>L12</f>
        <v>Gazon talud 1:3 (28x)</v>
      </c>
      <c r="D3">
        <f>COUNT(K12:K19)</f>
        <v>8</v>
      </c>
      <c r="F3">
        <f>SUM(N12:N19)</f>
        <v>1609</v>
      </c>
      <c r="J3">
        <v>196</v>
      </c>
      <c r="K3">
        <v>1</v>
      </c>
      <c r="L3" t="s">
        <v>15</v>
      </c>
      <c r="M3">
        <v>98</v>
      </c>
      <c r="N3">
        <v>301</v>
      </c>
      <c r="O3" t="s">
        <v>14</v>
      </c>
    </row>
    <row r="4" spans="3:18" x14ac:dyDescent="0.35">
      <c r="C4" t="str">
        <f>L20</f>
        <v>Hagen &lt;50 cm</v>
      </c>
      <c r="D4">
        <f>COUNT(N20)</f>
        <v>1</v>
      </c>
      <c r="E4">
        <f>SUM(M20)</f>
        <v>50</v>
      </c>
      <c r="F4">
        <f>SUM(N20)</f>
        <v>15</v>
      </c>
      <c r="J4">
        <v>197</v>
      </c>
      <c r="K4">
        <v>1</v>
      </c>
      <c r="L4" t="s">
        <v>15</v>
      </c>
      <c r="M4">
        <v>143</v>
      </c>
      <c r="N4">
        <v>132</v>
      </c>
      <c r="O4" t="s">
        <v>14</v>
      </c>
    </row>
    <row r="5" spans="3:18" x14ac:dyDescent="0.35">
      <c r="C5" t="str">
        <f>L28</f>
        <v>Hagen 50-100 cm</v>
      </c>
      <c r="D5">
        <f>COUNT(K28)</f>
        <v>1</v>
      </c>
      <c r="E5">
        <f>SUM(M28)</f>
        <v>347</v>
      </c>
      <c r="F5">
        <f>SUM(N28)</f>
        <v>102</v>
      </c>
      <c r="J5">
        <v>232</v>
      </c>
      <c r="K5">
        <v>1</v>
      </c>
      <c r="L5" t="s">
        <v>15</v>
      </c>
      <c r="M5">
        <v>280</v>
      </c>
      <c r="N5">
        <v>730</v>
      </c>
      <c r="O5" t="s">
        <v>14</v>
      </c>
    </row>
    <row r="6" spans="3:18" x14ac:dyDescent="0.35">
      <c r="C6" t="str">
        <f>L27</f>
        <v>Hagen 100-150 cm</v>
      </c>
      <c r="D6">
        <f>COUNT(K27)</f>
        <v>1</v>
      </c>
      <c r="E6">
        <f>SUM(M27)</f>
        <v>46</v>
      </c>
      <c r="F6">
        <f>SUM(N27)</f>
        <v>14</v>
      </c>
      <c r="J6">
        <v>279</v>
      </c>
      <c r="K6">
        <v>1</v>
      </c>
      <c r="L6" t="s">
        <v>15</v>
      </c>
      <c r="M6">
        <v>259</v>
      </c>
      <c r="N6">
        <v>620</v>
      </c>
      <c r="O6" t="s">
        <v>14</v>
      </c>
    </row>
    <row r="7" spans="3:18" x14ac:dyDescent="0.35">
      <c r="C7" t="str">
        <f>L21</f>
        <v>Hagen &gt;150 cm</v>
      </c>
      <c r="D7">
        <f>COUNT(N21:N26)</f>
        <v>6</v>
      </c>
      <c r="E7">
        <f>SUM(M21:M26)</f>
        <v>1124</v>
      </c>
      <c r="F7">
        <f>SUM(N21:N26)</f>
        <v>572</v>
      </c>
      <c r="J7">
        <v>660</v>
      </c>
      <c r="K7">
        <v>1</v>
      </c>
      <c r="L7" t="s">
        <v>15</v>
      </c>
      <c r="M7">
        <v>95</v>
      </c>
      <c r="N7">
        <v>74</v>
      </c>
      <c r="O7" t="s">
        <v>14</v>
      </c>
    </row>
    <row r="8" spans="3:18" x14ac:dyDescent="0.35">
      <c r="C8" t="str">
        <f>L29</f>
        <v>Honkbalveld  Natuursteen</v>
      </c>
      <c r="D8">
        <f>COUNT(K29:K30)</f>
        <v>2</v>
      </c>
      <c r="F8">
        <f>SUM(N29:N30)</f>
        <v>851</v>
      </c>
      <c r="J8">
        <v>1173</v>
      </c>
      <c r="K8">
        <v>1</v>
      </c>
      <c r="L8" t="s">
        <v>15</v>
      </c>
      <c r="M8">
        <v>107</v>
      </c>
      <c r="N8">
        <v>67</v>
      </c>
      <c r="O8" t="s">
        <v>14</v>
      </c>
    </row>
    <row r="9" spans="3:18" x14ac:dyDescent="0.35">
      <c r="C9" t="s">
        <v>35</v>
      </c>
      <c r="D9">
        <f>COUNT(K31)</f>
        <v>1</v>
      </c>
      <c r="F9">
        <f>SUM(N31)</f>
        <v>3940</v>
      </c>
      <c r="J9">
        <v>1178</v>
      </c>
      <c r="K9">
        <v>1</v>
      </c>
      <c r="L9" t="s">
        <v>15</v>
      </c>
      <c r="M9">
        <v>122</v>
      </c>
      <c r="N9">
        <v>119</v>
      </c>
      <c r="O9" t="s">
        <v>14</v>
      </c>
    </row>
    <row r="10" spans="3:18" x14ac:dyDescent="0.35">
      <c r="C10" t="str">
        <f>L32</f>
        <v>Voetbal Bijveld Gras</v>
      </c>
      <c r="D10">
        <f>COUNT(K32)</f>
        <v>1</v>
      </c>
      <c r="F10">
        <f>SUM(N32)</f>
        <v>8214</v>
      </c>
      <c r="J10">
        <v>1180</v>
      </c>
      <c r="K10">
        <v>1</v>
      </c>
      <c r="L10" t="s">
        <v>15</v>
      </c>
      <c r="M10">
        <v>129</v>
      </c>
      <c r="N10">
        <v>33</v>
      </c>
      <c r="O10" t="s">
        <v>14</v>
      </c>
    </row>
    <row r="11" spans="3:18" x14ac:dyDescent="0.35">
      <c r="L11" s="6"/>
      <c r="M11" s="6"/>
      <c r="N11" s="6"/>
      <c r="O11" s="6"/>
      <c r="P11" s="6"/>
      <c r="Q11" s="6"/>
      <c r="R11" s="6"/>
    </row>
    <row r="12" spans="3:18" x14ac:dyDescent="0.35">
      <c r="J12">
        <v>193</v>
      </c>
      <c r="K12">
        <v>1</v>
      </c>
      <c r="L12" t="s">
        <v>16</v>
      </c>
      <c r="M12">
        <v>401</v>
      </c>
      <c r="N12">
        <v>583</v>
      </c>
      <c r="O12" t="s">
        <v>14</v>
      </c>
    </row>
    <row r="13" spans="3:18" x14ac:dyDescent="0.35">
      <c r="J13">
        <v>898</v>
      </c>
      <c r="K13">
        <v>1</v>
      </c>
      <c r="L13" t="s">
        <v>16</v>
      </c>
      <c r="M13">
        <v>142</v>
      </c>
      <c r="N13">
        <v>194</v>
      </c>
      <c r="O13" t="s">
        <v>14</v>
      </c>
    </row>
    <row r="14" spans="3:18" x14ac:dyDescent="0.35">
      <c r="J14">
        <v>901</v>
      </c>
      <c r="K14">
        <v>1</v>
      </c>
      <c r="L14" t="s">
        <v>16</v>
      </c>
      <c r="M14">
        <v>112</v>
      </c>
      <c r="N14">
        <v>155</v>
      </c>
      <c r="O14" t="s">
        <v>14</v>
      </c>
    </row>
    <row r="15" spans="3:18" x14ac:dyDescent="0.35">
      <c r="J15">
        <v>1174</v>
      </c>
      <c r="K15">
        <v>1</v>
      </c>
      <c r="L15" t="s">
        <v>16</v>
      </c>
      <c r="M15">
        <v>146</v>
      </c>
      <c r="N15">
        <v>565</v>
      </c>
      <c r="O15" t="s">
        <v>14</v>
      </c>
    </row>
    <row r="16" spans="3:18" x14ac:dyDescent="0.35">
      <c r="J16">
        <v>1176</v>
      </c>
      <c r="K16">
        <v>1</v>
      </c>
      <c r="L16" t="s">
        <v>16</v>
      </c>
      <c r="M16">
        <v>87</v>
      </c>
      <c r="N16">
        <v>50</v>
      </c>
      <c r="O16" t="s">
        <v>14</v>
      </c>
    </row>
    <row r="17" spans="10:15" x14ac:dyDescent="0.35">
      <c r="J17">
        <v>1182</v>
      </c>
      <c r="K17">
        <v>1</v>
      </c>
      <c r="L17" t="s">
        <v>16</v>
      </c>
      <c r="M17">
        <v>106</v>
      </c>
      <c r="N17">
        <v>24</v>
      </c>
      <c r="O17" t="s">
        <v>14</v>
      </c>
    </row>
    <row r="18" spans="10:15" x14ac:dyDescent="0.35">
      <c r="J18">
        <v>1183</v>
      </c>
      <c r="K18">
        <v>1</v>
      </c>
      <c r="L18" t="s">
        <v>16</v>
      </c>
      <c r="M18">
        <v>25</v>
      </c>
      <c r="N18">
        <v>17</v>
      </c>
      <c r="O18" t="s">
        <v>14</v>
      </c>
    </row>
    <row r="19" spans="10:15" x14ac:dyDescent="0.35">
      <c r="J19">
        <v>1184</v>
      </c>
      <c r="K19">
        <v>1</v>
      </c>
      <c r="L19" t="s">
        <v>16</v>
      </c>
      <c r="M19">
        <v>27</v>
      </c>
      <c r="N19">
        <v>21</v>
      </c>
      <c r="O19" t="s">
        <v>14</v>
      </c>
    </row>
    <row r="20" spans="10:15" x14ac:dyDescent="0.35">
      <c r="J20">
        <v>243</v>
      </c>
      <c r="K20">
        <v>1</v>
      </c>
      <c r="L20" t="s">
        <v>21</v>
      </c>
      <c r="M20">
        <v>50</v>
      </c>
      <c r="N20">
        <v>15</v>
      </c>
      <c r="O20" t="s">
        <v>14</v>
      </c>
    </row>
    <row r="21" spans="10:15" x14ac:dyDescent="0.35">
      <c r="J21">
        <v>229</v>
      </c>
      <c r="K21">
        <v>1</v>
      </c>
      <c r="L21" t="s">
        <v>20</v>
      </c>
      <c r="M21">
        <v>150</v>
      </c>
      <c r="N21">
        <v>98</v>
      </c>
      <c r="O21" t="s">
        <v>14</v>
      </c>
    </row>
    <row r="22" spans="10:15" x14ac:dyDescent="0.35">
      <c r="J22">
        <v>280</v>
      </c>
      <c r="K22">
        <v>1</v>
      </c>
      <c r="L22" t="s">
        <v>20</v>
      </c>
      <c r="M22">
        <v>258</v>
      </c>
      <c r="N22">
        <v>87</v>
      </c>
      <c r="O22" t="s">
        <v>14</v>
      </c>
    </row>
    <row r="23" spans="10:15" x14ac:dyDescent="0.35">
      <c r="J23">
        <v>708</v>
      </c>
      <c r="K23">
        <v>1</v>
      </c>
      <c r="L23" t="s">
        <v>20</v>
      </c>
      <c r="M23">
        <v>106</v>
      </c>
      <c r="N23">
        <v>31</v>
      </c>
      <c r="O23" t="s">
        <v>14</v>
      </c>
    </row>
    <row r="24" spans="10:15" x14ac:dyDescent="0.35">
      <c r="J24">
        <v>720</v>
      </c>
      <c r="K24">
        <v>1</v>
      </c>
      <c r="L24" t="s">
        <v>20</v>
      </c>
      <c r="M24">
        <v>179</v>
      </c>
      <c r="N24">
        <v>148</v>
      </c>
      <c r="O24" t="s">
        <v>14</v>
      </c>
    </row>
    <row r="25" spans="10:15" x14ac:dyDescent="0.35">
      <c r="J25">
        <v>1290</v>
      </c>
      <c r="K25">
        <v>1</v>
      </c>
      <c r="L25" t="s">
        <v>20</v>
      </c>
      <c r="M25">
        <v>197</v>
      </c>
      <c r="N25">
        <v>59</v>
      </c>
      <c r="O25" t="s">
        <v>14</v>
      </c>
    </row>
    <row r="26" spans="10:15" x14ac:dyDescent="0.35">
      <c r="J26">
        <v>1358</v>
      </c>
      <c r="K26">
        <v>1</v>
      </c>
      <c r="L26" t="s">
        <v>20</v>
      </c>
      <c r="M26">
        <v>234</v>
      </c>
      <c r="N26">
        <v>149</v>
      </c>
      <c r="O26" t="s">
        <v>14</v>
      </c>
    </row>
    <row r="27" spans="10:15" x14ac:dyDescent="0.35">
      <c r="J27">
        <v>1172</v>
      </c>
      <c r="K27">
        <v>1</v>
      </c>
      <c r="L27" t="s">
        <v>23</v>
      </c>
      <c r="M27">
        <v>46</v>
      </c>
      <c r="N27">
        <v>14</v>
      </c>
      <c r="O27" t="s">
        <v>14</v>
      </c>
    </row>
    <row r="28" spans="10:15" x14ac:dyDescent="0.35">
      <c r="J28">
        <v>273</v>
      </c>
      <c r="K28">
        <v>1</v>
      </c>
      <c r="L28" t="s">
        <v>22</v>
      </c>
      <c r="M28">
        <v>347</v>
      </c>
      <c r="N28">
        <v>102</v>
      </c>
      <c r="O28" t="s">
        <v>14</v>
      </c>
    </row>
    <row r="29" spans="10:15" x14ac:dyDescent="0.35">
      <c r="J29">
        <v>205</v>
      </c>
      <c r="K29">
        <v>1</v>
      </c>
      <c r="L29" t="s">
        <v>19</v>
      </c>
      <c r="M29">
        <v>65</v>
      </c>
      <c r="N29">
        <v>202</v>
      </c>
      <c r="O29" t="s">
        <v>14</v>
      </c>
    </row>
    <row r="30" spans="10:15" x14ac:dyDescent="0.35">
      <c r="J30">
        <v>212</v>
      </c>
      <c r="K30">
        <v>1</v>
      </c>
      <c r="L30" t="s">
        <v>19</v>
      </c>
      <c r="M30">
        <v>105</v>
      </c>
      <c r="N30">
        <v>649</v>
      </c>
      <c r="O30" t="s">
        <v>14</v>
      </c>
    </row>
    <row r="31" spans="10:15" x14ac:dyDescent="0.35">
      <c r="J31">
        <v>217</v>
      </c>
      <c r="K31">
        <v>1</v>
      </c>
      <c r="L31" t="s">
        <v>17</v>
      </c>
      <c r="M31">
        <v>312</v>
      </c>
      <c r="N31">
        <v>3940</v>
      </c>
      <c r="O31" t="s">
        <v>14</v>
      </c>
    </row>
    <row r="32" spans="10:15" x14ac:dyDescent="0.35">
      <c r="J32">
        <v>203</v>
      </c>
      <c r="K32">
        <v>1</v>
      </c>
      <c r="L32" t="s">
        <v>18</v>
      </c>
      <c r="M32">
        <v>371</v>
      </c>
      <c r="N32">
        <v>8214</v>
      </c>
      <c r="O32" t="s">
        <v>14</v>
      </c>
    </row>
  </sheetData>
  <sortState xmlns:xlrd2="http://schemas.microsoft.com/office/spreadsheetml/2017/richdata2" ref="A2:F35">
    <sortCondition ref="C1:C35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119E3-A713-4643-A065-E87FC156B8AD}">
  <dimension ref="C1:Q9"/>
  <sheetViews>
    <sheetView workbookViewId="0">
      <selection activeCell="G4" sqref="G4:G7"/>
    </sheetView>
  </sheetViews>
  <sheetFormatPr defaultRowHeight="14.5" x14ac:dyDescent="0.35"/>
  <cols>
    <col min="2" max="2" width="12.81640625" customWidth="1"/>
    <col min="3" max="3" width="22.1796875" customWidth="1"/>
    <col min="6" max="6" width="15.36328125" customWidth="1"/>
    <col min="12" max="12" width="17" customWidth="1"/>
  </cols>
  <sheetData>
    <row r="1" spans="3:17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7" x14ac:dyDescent="0.35">
      <c r="C2" t="str">
        <f>L3</f>
        <v>Gazon (28x)</v>
      </c>
      <c r="D2">
        <f>COUNT(K3)</f>
        <v>1</v>
      </c>
      <c r="F2">
        <f>SUM(N3:N3)</f>
        <v>205</v>
      </c>
      <c r="J2">
        <v>215</v>
      </c>
      <c r="K2">
        <v>1</v>
      </c>
      <c r="L2" t="s">
        <v>27</v>
      </c>
      <c r="M2">
        <v>143</v>
      </c>
      <c r="N2">
        <v>42</v>
      </c>
      <c r="O2" t="s">
        <v>25</v>
      </c>
    </row>
    <row r="3" spans="3:17" x14ac:dyDescent="0.35">
      <c r="C3" t="str">
        <f>L2</f>
        <v>Blokhaag</v>
      </c>
      <c r="D3">
        <f>COUNT(K2)</f>
        <v>1</v>
      </c>
      <c r="E3">
        <f>SUM(M2)</f>
        <v>143</v>
      </c>
      <c r="F3">
        <f>SUM(N2)</f>
        <v>42</v>
      </c>
      <c r="J3">
        <v>782</v>
      </c>
      <c r="K3">
        <v>1</v>
      </c>
      <c r="L3" t="s">
        <v>15</v>
      </c>
      <c r="M3">
        <v>102</v>
      </c>
      <c r="N3">
        <v>205</v>
      </c>
      <c r="O3" t="s">
        <v>25</v>
      </c>
    </row>
    <row r="4" spans="3:17" x14ac:dyDescent="0.35">
      <c r="C4" t="str">
        <f>L5</f>
        <v>Hagen 100-150 cm</v>
      </c>
      <c r="D4">
        <f>COUNT(K5:K7)</f>
        <v>3</v>
      </c>
      <c r="E4">
        <f>SUM(M5:M7)</f>
        <v>634</v>
      </c>
      <c r="F4">
        <f>SUM(N5:N7)</f>
        <v>632</v>
      </c>
      <c r="J4">
        <v>786</v>
      </c>
      <c r="K4">
        <v>1</v>
      </c>
      <c r="L4" t="s">
        <v>20</v>
      </c>
      <c r="M4">
        <v>358</v>
      </c>
      <c r="N4">
        <v>492</v>
      </c>
      <c r="O4" t="s">
        <v>25</v>
      </c>
    </row>
    <row r="5" spans="3:17" x14ac:dyDescent="0.35">
      <c r="C5" t="str">
        <f>L4</f>
        <v>Hagen &gt;150 cm</v>
      </c>
      <c r="D5">
        <f>COUNT(K4)</f>
        <v>1</v>
      </c>
      <c r="E5">
        <f>SUM(M4)</f>
        <v>358</v>
      </c>
      <c r="F5">
        <f>SUM(N4)</f>
        <v>492</v>
      </c>
      <c r="J5">
        <v>275</v>
      </c>
      <c r="K5">
        <v>1</v>
      </c>
      <c r="L5" t="s">
        <v>23</v>
      </c>
      <c r="M5">
        <v>155</v>
      </c>
      <c r="N5">
        <v>56</v>
      </c>
      <c r="O5" t="s">
        <v>25</v>
      </c>
    </row>
    <row r="6" spans="3:17" x14ac:dyDescent="0.35">
      <c r="C6" t="str">
        <f>L9</f>
        <v>Sportveld (36x)</v>
      </c>
      <c r="D6">
        <f>COUNT(K8:K9)</f>
        <v>2</v>
      </c>
      <c r="F6">
        <f>SUM(N8:N9)</f>
        <v>11522</v>
      </c>
      <c r="J6">
        <v>790</v>
      </c>
      <c r="K6">
        <v>1</v>
      </c>
      <c r="L6" t="s">
        <v>23</v>
      </c>
      <c r="M6">
        <v>469</v>
      </c>
      <c r="N6">
        <v>573</v>
      </c>
      <c r="O6" t="s">
        <v>25</v>
      </c>
    </row>
    <row r="7" spans="3:17" x14ac:dyDescent="0.35">
      <c r="J7">
        <v>1204</v>
      </c>
      <c r="K7">
        <v>1</v>
      </c>
      <c r="L7" t="s">
        <v>23</v>
      </c>
      <c r="M7">
        <v>10</v>
      </c>
      <c r="N7">
        <v>3</v>
      </c>
      <c r="O7" t="s">
        <v>25</v>
      </c>
    </row>
    <row r="8" spans="3:17" x14ac:dyDescent="0.35">
      <c r="J8">
        <v>201</v>
      </c>
      <c r="K8">
        <v>1</v>
      </c>
      <c r="L8" t="s">
        <v>26</v>
      </c>
      <c r="M8">
        <v>249</v>
      </c>
      <c r="N8">
        <v>3792</v>
      </c>
      <c r="O8" t="s">
        <v>25</v>
      </c>
    </row>
    <row r="9" spans="3:17" x14ac:dyDescent="0.35">
      <c r="J9">
        <v>199</v>
      </c>
      <c r="K9">
        <v>1</v>
      </c>
      <c r="L9" s="6" t="s">
        <v>17</v>
      </c>
      <c r="M9">
        <v>359</v>
      </c>
      <c r="N9">
        <v>7730</v>
      </c>
      <c r="O9" t="s">
        <v>25</v>
      </c>
      <c r="Q9" t="s">
        <v>36</v>
      </c>
    </row>
  </sheetData>
  <sortState xmlns:xlrd2="http://schemas.microsoft.com/office/spreadsheetml/2017/richdata2" ref="J2:O9">
    <sortCondition ref="L1:L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D3F91-474C-4047-B502-BFB01E94F527}">
  <dimension ref="C1:O31"/>
  <sheetViews>
    <sheetView workbookViewId="0">
      <selection activeCell="G4" sqref="G4:G7"/>
    </sheetView>
  </sheetViews>
  <sheetFormatPr defaultRowHeight="14.5" x14ac:dyDescent="0.35"/>
  <cols>
    <col min="2" max="2" width="8.7265625" customWidth="1"/>
    <col min="3" max="3" width="24" customWidth="1"/>
    <col min="12" max="12" width="19.726562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Gazon (28x)</v>
      </c>
      <c r="D2">
        <f>COUNT(K2:K11)</f>
        <v>7</v>
      </c>
      <c r="F2">
        <f>SUM(N2:N11)</f>
        <v>4651</v>
      </c>
      <c r="J2">
        <v>116</v>
      </c>
      <c r="K2">
        <v>1</v>
      </c>
      <c r="L2" t="s">
        <v>15</v>
      </c>
      <c r="M2">
        <v>316</v>
      </c>
      <c r="N2">
        <v>494</v>
      </c>
      <c r="O2" t="s">
        <v>28</v>
      </c>
    </row>
    <row r="3" spans="3:15" x14ac:dyDescent="0.35">
      <c r="C3" t="str">
        <f>L13</f>
        <v>Gazon talud 1:3 (28x)</v>
      </c>
      <c r="D3">
        <f>COUNT(K12:K16)</f>
        <v>5</v>
      </c>
      <c r="F3">
        <f>SUM(N12:N16)</f>
        <v>2262</v>
      </c>
      <c r="J3">
        <v>950</v>
      </c>
      <c r="K3">
        <v>1</v>
      </c>
      <c r="L3" t="s">
        <v>15</v>
      </c>
      <c r="M3">
        <v>59</v>
      </c>
      <c r="N3">
        <v>149</v>
      </c>
      <c r="O3" t="s">
        <v>28</v>
      </c>
    </row>
    <row r="4" spans="3:15" x14ac:dyDescent="0.35">
      <c r="C4" t="str">
        <f>L23</f>
        <v>Schraal gras (2x)</v>
      </c>
      <c r="D4">
        <f>COUNT(K23:K26)</f>
        <v>3</v>
      </c>
      <c r="F4">
        <f>SUM(N23:N26)</f>
        <v>1145</v>
      </c>
      <c r="J4">
        <v>1149</v>
      </c>
      <c r="K4">
        <v>1</v>
      </c>
      <c r="L4" t="s">
        <v>15</v>
      </c>
      <c r="M4">
        <v>209</v>
      </c>
      <c r="N4">
        <v>343</v>
      </c>
      <c r="O4" t="s">
        <v>28</v>
      </c>
    </row>
    <row r="5" spans="3:15" x14ac:dyDescent="0.35">
      <c r="C5" t="str">
        <f>L22</f>
        <v>Hagen 50-100 cm</v>
      </c>
      <c r="D5">
        <f>COUNT(K18:K22)</f>
        <v>5</v>
      </c>
      <c r="E5">
        <f>SUM(M18:M22)</f>
        <v>85</v>
      </c>
      <c r="F5">
        <f>SUM(N18:N22)</f>
        <v>33</v>
      </c>
      <c r="L5" t="s">
        <v>15</v>
      </c>
      <c r="N5">
        <v>2100</v>
      </c>
      <c r="O5" t="s">
        <v>28</v>
      </c>
    </row>
    <row r="6" spans="3:15" x14ac:dyDescent="0.35">
      <c r="C6" t="str">
        <f>L17</f>
        <v>Hagen 100-150 cm</v>
      </c>
      <c r="D6">
        <f>COUNT(K17)</f>
        <v>1</v>
      </c>
      <c r="E6">
        <f>SUM(M17)</f>
        <v>67</v>
      </c>
      <c r="F6">
        <f>SUM(N17)</f>
        <v>42</v>
      </c>
      <c r="J6">
        <v>1283</v>
      </c>
      <c r="K6">
        <v>1</v>
      </c>
      <c r="L6" t="s">
        <v>15</v>
      </c>
      <c r="M6">
        <v>234</v>
      </c>
      <c r="N6">
        <v>319</v>
      </c>
      <c r="O6" t="s">
        <v>28</v>
      </c>
    </row>
    <row r="7" spans="3:15" x14ac:dyDescent="0.35">
      <c r="C7" t="str">
        <f>L28</f>
        <v>Sportveld (36x)</v>
      </c>
      <c r="D7" s="6"/>
      <c r="J7">
        <v>1362</v>
      </c>
      <c r="K7">
        <v>1</v>
      </c>
      <c r="L7" t="s">
        <v>15</v>
      </c>
      <c r="M7">
        <v>107</v>
      </c>
      <c r="N7">
        <v>333</v>
      </c>
      <c r="O7" t="s">
        <v>28</v>
      </c>
    </row>
    <row r="8" spans="3:15" x14ac:dyDescent="0.35">
      <c r="J8">
        <v>1363</v>
      </c>
      <c r="L8" t="s">
        <v>15</v>
      </c>
      <c r="O8" t="s">
        <v>28</v>
      </c>
    </row>
    <row r="9" spans="3:15" x14ac:dyDescent="0.35">
      <c r="J9">
        <v>1364</v>
      </c>
      <c r="K9">
        <v>1</v>
      </c>
      <c r="L9" t="s">
        <v>15</v>
      </c>
      <c r="M9">
        <v>268</v>
      </c>
      <c r="N9">
        <v>799</v>
      </c>
      <c r="O9" t="s">
        <v>28</v>
      </c>
    </row>
    <row r="10" spans="3:15" x14ac:dyDescent="0.35">
      <c r="J10">
        <v>1365</v>
      </c>
      <c r="L10" t="s">
        <v>15</v>
      </c>
      <c r="O10" t="s">
        <v>28</v>
      </c>
    </row>
    <row r="11" spans="3:15" x14ac:dyDescent="0.35">
      <c r="J11">
        <v>1366</v>
      </c>
      <c r="K11">
        <v>1</v>
      </c>
      <c r="L11" t="s">
        <v>15</v>
      </c>
      <c r="M11">
        <v>72</v>
      </c>
      <c r="N11">
        <v>114</v>
      </c>
      <c r="O11" t="s">
        <v>28</v>
      </c>
    </row>
    <row r="12" spans="3:15" x14ac:dyDescent="0.35">
      <c r="K12">
        <v>1</v>
      </c>
      <c r="L12" t="s">
        <v>16</v>
      </c>
      <c r="N12">
        <v>523</v>
      </c>
    </row>
    <row r="13" spans="3:15" x14ac:dyDescent="0.35">
      <c r="J13">
        <v>179</v>
      </c>
      <c r="K13">
        <v>1</v>
      </c>
      <c r="L13" t="s">
        <v>16</v>
      </c>
      <c r="M13">
        <v>458</v>
      </c>
      <c r="N13">
        <v>681</v>
      </c>
      <c r="O13" t="s">
        <v>28</v>
      </c>
    </row>
    <row r="14" spans="3:15" x14ac:dyDescent="0.35">
      <c r="J14">
        <v>653</v>
      </c>
      <c r="K14">
        <v>1</v>
      </c>
      <c r="L14" t="s">
        <v>16</v>
      </c>
      <c r="M14">
        <v>68</v>
      </c>
      <c r="N14">
        <v>65</v>
      </c>
      <c r="O14" t="s">
        <v>28</v>
      </c>
    </row>
    <row r="15" spans="3:15" x14ac:dyDescent="0.35">
      <c r="J15">
        <v>1107</v>
      </c>
      <c r="K15">
        <v>1</v>
      </c>
      <c r="L15" t="s">
        <v>16</v>
      </c>
      <c r="M15">
        <v>440</v>
      </c>
      <c r="N15">
        <v>906</v>
      </c>
      <c r="O15" t="s">
        <v>28</v>
      </c>
    </row>
    <row r="16" spans="3:15" x14ac:dyDescent="0.35">
      <c r="J16">
        <v>1361</v>
      </c>
      <c r="K16">
        <v>1</v>
      </c>
      <c r="L16" t="s">
        <v>16</v>
      </c>
      <c r="M16">
        <v>70</v>
      </c>
      <c r="N16">
        <v>87</v>
      </c>
      <c r="O16" t="s">
        <v>28</v>
      </c>
    </row>
    <row r="17" spans="10:15" x14ac:dyDescent="0.35">
      <c r="J17">
        <v>1360</v>
      </c>
      <c r="K17">
        <v>1</v>
      </c>
      <c r="L17" t="s">
        <v>23</v>
      </c>
      <c r="M17">
        <v>67</v>
      </c>
      <c r="N17">
        <v>42</v>
      </c>
      <c r="O17" t="s">
        <v>28</v>
      </c>
    </row>
    <row r="18" spans="10:15" x14ac:dyDescent="0.35">
      <c r="J18">
        <v>1276</v>
      </c>
      <c r="K18">
        <v>1</v>
      </c>
      <c r="L18" t="s">
        <v>22</v>
      </c>
      <c r="M18">
        <v>31</v>
      </c>
      <c r="N18">
        <v>12</v>
      </c>
      <c r="O18" t="s">
        <v>28</v>
      </c>
    </row>
    <row r="19" spans="10:15" x14ac:dyDescent="0.35">
      <c r="J19">
        <v>1277</v>
      </c>
      <c r="K19">
        <v>1</v>
      </c>
      <c r="L19" t="s">
        <v>22</v>
      </c>
      <c r="M19">
        <v>28</v>
      </c>
      <c r="N19">
        <v>10</v>
      </c>
      <c r="O19" t="s">
        <v>28</v>
      </c>
    </row>
    <row r="20" spans="10:15" x14ac:dyDescent="0.35">
      <c r="J20">
        <v>1278</v>
      </c>
      <c r="K20">
        <v>1</v>
      </c>
      <c r="L20" t="s">
        <v>22</v>
      </c>
      <c r="M20">
        <v>10</v>
      </c>
      <c r="N20">
        <v>4</v>
      </c>
      <c r="O20" t="s">
        <v>28</v>
      </c>
    </row>
    <row r="21" spans="10:15" x14ac:dyDescent="0.35">
      <c r="J21">
        <v>1280</v>
      </c>
      <c r="K21">
        <v>1</v>
      </c>
      <c r="L21" t="s">
        <v>22</v>
      </c>
      <c r="M21">
        <v>6</v>
      </c>
      <c r="N21">
        <v>2</v>
      </c>
      <c r="O21" t="s">
        <v>28</v>
      </c>
    </row>
    <row r="22" spans="10:15" x14ac:dyDescent="0.35">
      <c r="J22">
        <v>1281</v>
      </c>
      <c r="K22">
        <v>1</v>
      </c>
      <c r="L22" t="s">
        <v>22</v>
      </c>
      <c r="M22">
        <v>10</v>
      </c>
      <c r="N22">
        <v>5</v>
      </c>
      <c r="O22" t="s">
        <v>28</v>
      </c>
    </row>
    <row r="23" spans="10:15" x14ac:dyDescent="0.35">
      <c r="J23">
        <v>165</v>
      </c>
      <c r="K23">
        <v>1</v>
      </c>
      <c r="L23" t="s">
        <v>30</v>
      </c>
      <c r="M23">
        <v>147</v>
      </c>
      <c r="N23">
        <v>554</v>
      </c>
      <c r="O23" t="s">
        <v>28</v>
      </c>
    </row>
    <row r="24" spans="10:15" x14ac:dyDescent="0.35">
      <c r="J24">
        <v>169</v>
      </c>
      <c r="K24">
        <v>1</v>
      </c>
      <c r="L24" t="s">
        <v>30</v>
      </c>
      <c r="M24">
        <v>197</v>
      </c>
      <c r="N24">
        <v>399</v>
      </c>
      <c r="O24" t="s">
        <v>28</v>
      </c>
    </row>
    <row r="25" spans="10:15" x14ac:dyDescent="0.35">
      <c r="J25">
        <v>1148</v>
      </c>
      <c r="K25">
        <v>1</v>
      </c>
      <c r="L25" t="s">
        <v>30</v>
      </c>
      <c r="M25">
        <v>155</v>
      </c>
      <c r="N25">
        <v>192</v>
      </c>
      <c r="O25" t="s">
        <v>28</v>
      </c>
    </row>
    <row r="26" spans="10:15" x14ac:dyDescent="0.35">
      <c r="J26">
        <v>1150</v>
      </c>
      <c r="L26" t="s">
        <v>30</v>
      </c>
      <c r="O26" t="s">
        <v>28</v>
      </c>
    </row>
    <row r="27" spans="10:15" x14ac:dyDescent="0.35">
      <c r="J27">
        <v>117</v>
      </c>
      <c r="K27">
        <v>1</v>
      </c>
      <c r="L27" s="6" t="s">
        <v>17</v>
      </c>
      <c r="N27">
        <f>4824+2218</f>
        <v>7042</v>
      </c>
      <c r="O27" t="s">
        <v>28</v>
      </c>
    </row>
    <row r="28" spans="10:15" x14ac:dyDescent="0.35">
      <c r="J28">
        <v>159</v>
      </c>
      <c r="K28">
        <v>1</v>
      </c>
      <c r="L28" s="6" t="s">
        <v>17</v>
      </c>
      <c r="O28" t="s">
        <v>28</v>
      </c>
    </row>
    <row r="29" spans="10:15" x14ac:dyDescent="0.35">
      <c r="J29">
        <v>160</v>
      </c>
      <c r="K29">
        <v>1</v>
      </c>
      <c r="L29" s="6" t="s">
        <v>17</v>
      </c>
      <c r="N29">
        <v>10336</v>
      </c>
      <c r="O29" t="s">
        <v>28</v>
      </c>
    </row>
    <row r="30" spans="10:15" x14ac:dyDescent="0.35">
      <c r="L30" s="6" t="s">
        <v>17</v>
      </c>
      <c r="O30" t="s">
        <v>28</v>
      </c>
    </row>
    <row r="31" spans="10:15" x14ac:dyDescent="0.35">
      <c r="J31">
        <v>122</v>
      </c>
      <c r="K31">
        <v>1</v>
      </c>
      <c r="L31" t="s">
        <v>29</v>
      </c>
      <c r="M31">
        <v>393</v>
      </c>
      <c r="N31">
        <v>9310</v>
      </c>
      <c r="O31" t="s">
        <v>28</v>
      </c>
    </row>
  </sheetData>
  <sortState xmlns:xlrd2="http://schemas.microsoft.com/office/spreadsheetml/2017/richdata2" ref="J2:O31">
    <sortCondition ref="L1:L3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2A56-BDB1-4F5F-9512-553A16B68DC4}">
  <dimension ref="C1:Q22"/>
  <sheetViews>
    <sheetView workbookViewId="0">
      <selection activeCell="G4" sqref="G4:G7"/>
    </sheetView>
  </sheetViews>
  <sheetFormatPr defaultRowHeight="14.5" x14ac:dyDescent="0.35"/>
  <cols>
    <col min="2" max="2" width="25.81640625" customWidth="1"/>
    <col min="3" max="3" width="22.453125" customWidth="1"/>
    <col min="12" max="12" width="21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34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Gazon (28x)</v>
      </c>
      <c r="D2">
        <f>COUNT(K2:K11)</f>
        <v>10</v>
      </c>
      <c r="F2">
        <f>SUM(N2:N11)</f>
        <v>1798</v>
      </c>
      <c r="J2">
        <v>1308</v>
      </c>
      <c r="K2">
        <v>1</v>
      </c>
      <c r="L2" t="s">
        <v>15</v>
      </c>
      <c r="M2">
        <v>312</v>
      </c>
      <c r="N2">
        <v>1176</v>
      </c>
      <c r="O2" t="s">
        <v>32</v>
      </c>
    </row>
    <row r="3" spans="3:15" x14ac:dyDescent="0.35">
      <c r="C3" t="str">
        <f>L16</f>
        <v>Schraal gras (2x)</v>
      </c>
      <c r="D3">
        <f>COUNT(K15:K20)</f>
        <v>6</v>
      </c>
      <c r="F3">
        <f>SUM(N15:N20)</f>
        <v>3449</v>
      </c>
      <c r="J3">
        <v>1310</v>
      </c>
      <c r="K3">
        <v>1</v>
      </c>
      <c r="L3" t="s">
        <v>15</v>
      </c>
      <c r="M3">
        <v>143</v>
      </c>
      <c r="N3">
        <v>374</v>
      </c>
      <c r="O3" t="s">
        <v>32</v>
      </c>
    </row>
    <row r="4" spans="3:15" x14ac:dyDescent="0.35">
      <c r="C4" t="str">
        <f>L21</f>
        <v>Schraal gras talud 1:2 (2x)</v>
      </c>
      <c r="D4">
        <f>COUNT(K21)</f>
        <v>1</v>
      </c>
      <c r="F4">
        <f>SUM(N21)</f>
        <v>38</v>
      </c>
      <c r="J4">
        <v>1321</v>
      </c>
      <c r="K4">
        <v>1</v>
      </c>
      <c r="L4" t="s">
        <v>15</v>
      </c>
      <c r="M4">
        <v>25</v>
      </c>
      <c r="N4">
        <v>39</v>
      </c>
      <c r="O4" t="s">
        <v>32</v>
      </c>
    </row>
    <row r="5" spans="3:15" x14ac:dyDescent="0.35">
      <c r="C5" t="str">
        <f>L12</f>
        <v>Hagen 50-100 cm</v>
      </c>
      <c r="D5">
        <f>COUNT(K12:K14)</f>
        <v>3</v>
      </c>
      <c r="E5">
        <f>SUM(M12:M14)</f>
        <v>395</v>
      </c>
      <c r="F5">
        <f>SUM(N12:N14)</f>
        <v>302</v>
      </c>
      <c r="J5">
        <v>1322</v>
      </c>
      <c r="K5">
        <v>1</v>
      </c>
      <c r="L5" t="s">
        <v>15</v>
      </c>
      <c r="M5">
        <v>25</v>
      </c>
      <c r="N5">
        <v>39</v>
      </c>
      <c r="O5" t="s">
        <v>32</v>
      </c>
    </row>
    <row r="6" spans="3:15" x14ac:dyDescent="0.35">
      <c r="C6" t="str">
        <f>L22</f>
        <v>Sportveld (36x)</v>
      </c>
      <c r="D6" s="6">
        <v>3</v>
      </c>
      <c r="F6">
        <f>SUM(N22)</f>
        <v>25177</v>
      </c>
      <c r="J6">
        <v>1323</v>
      </c>
      <c r="K6">
        <v>1</v>
      </c>
      <c r="L6" t="s">
        <v>15</v>
      </c>
      <c r="M6">
        <v>23</v>
      </c>
      <c r="N6">
        <v>23</v>
      </c>
      <c r="O6" t="s">
        <v>32</v>
      </c>
    </row>
    <row r="7" spans="3:15" x14ac:dyDescent="0.35">
      <c r="J7">
        <v>1324</v>
      </c>
      <c r="K7">
        <v>1</v>
      </c>
      <c r="L7" t="s">
        <v>15</v>
      </c>
      <c r="M7">
        <v>23</v>
      </c>
      <c r="N7">
        <v>24</v>
      </c>
      <c r="O7" t="s">
        <v>32</v>
      </c>
    </row>
    <row r="8" spans="3:15" x14ac:dyDescent="0.35">
      <c r="J8">
        <v>1325</v>
      </c>
      <c r="K8">
        <v>1</v>
      </c>
      <c r="L8" t="s">
        <v>15</v>
      </c>
      <c r="M8">
        <v>23</v>
      </c>
      <c r="N8">
        <v>23</v>
      </c>
      <c r="O8" t="s">
        <v>32</v>
      </c>
    </row>
    <row r="9" spans="3:15" x14ac:dyDescent="0.35">
      <c r="J9">
        <v>1326</v>
      </c>
      <c r="K9">
        <v>1</v>
      </c>
      <c r="L9" t="s">
        <v>15</v>
      </c>
      <c r="M9">
        <v>23</v>
      </c>
      <c r="N9">
        <v>23</v>
      </c>
      <c r="O9" t="s">
        <v>32</v>
      </c>
    </row>
    <row r="10" spans="3:15" x14ac:dyDescent="0.35">
      <c r="J10">
        <v>1327</v>
      </c>
      <c r="K10">
        <v>1</v>
      </c>
      <c r="L10" t="s">
        <v>15</v>
      </c>
      <c r="M10">
        <v>25</v>
      </c>
      <c r="N10">
        <v>39</v>
      </c>
      <c r="O10" t="s">
        <v>32</v>
      </c>
    </row>
    <row r="11" spans="3:15" x14ac:dyDescent="0.35">
      <c r="J11">
        <v>1328</v>
      </c>
      <c r="K11">
        <v>1</v>
      </c>
      <c r="L11" t="s">
        <v>15</v>
      </c>
      <c r="M11">
        <v>25</v>
      </c>
      <c r="N11">
        <v>38</v>
      </c>
      <c r="O11" t="s">
        <v>32</v>
      </c>
    </row>
    <row r="12" spans="3:15" x14ac:dyDescent="0.35">
      <c r="J12">
        <v>1332</v>
      </c>
      <c r="K12">
        <v>1</v>
      </c>
      <c r="L12" t="s">
        <v>22</v>
      </c>
      <c r="M12">
        <v>108</v>
      </c>
      <c r="N12">
        <v>95</v>
      </c>
      <c r="O12" t="s">
        <v>32</v>
      </c>
    </row>
    <row r="13" spans="3:15" x14ac:dyDescent="0.35">
      <c r="J13">
        <v>1333</v>
      </c>
      <c r="K13">
        <v>1</v>
      </c>
      <c r="L13" t="s">
        <v>22</v>
      </c>
      <c r="M13">
        <v>77</v>
      </c>
      <c r="N13">
        <v>53</v>
      </c>
      <c r="O13" t="s">
        <v>32</v>
      </c>
    </row>
    <row r="14" spans="3:15" x14ac:dyDescent="0.35">
      <c r="J14">
        <v>1335</v>
      </c>
      <c r="K14">
        <v>1</v>
      </c>
      <c r="L14" t="s">
        <v>22</v>
      </c>
      <c r="M14">
        <v>210</v>
      </c>
      <c r="N14">
        <v>154</v>
      </c>
      <c r="O14" t="s">
        <v>32</v>
      </c>
    </row>
    <row r="15" spans="3:15" x14ac:dyDescent="0.35">
      <c r="J15">
        <v>511</v>
      </c>
      <c r="K15">
        <v>1</v>
      </c>
      <c r="L15" t="s">
        <v>30</v>
      </c>
      <c r="M15">
        <v>331</v>
      </c>
      <c r="N15">
        <v>1530</v>
      </c>
      <c r="O15" t="s">
        <v>32</v>
      </c>
    </row>
    <row r="16" spans="3:15" x14ac:dyDescent="0.35">
      <c r="J16">
        <v>1315</v>
      </c>
      <c r="K16">
        <v>1</v>
      </c>
      <c r="L16" t="s">
        <v>30</v>
      </c>
      <c r="M16">
        <v>172</v>
      </c>
      <c r="N16">
        <v>417</v>
      </c>
      <c r="O16" t="s">
        <v>32</v>
      </c>
    </row>
    <row r="17" spans="10:17" x14ac:dyDescent="0.35">
      <c r="J17">
        <v>1316</v>
      </c>
      <c r="K17">
        <v>1</v>
      </c>
      <c r="L17" t="s">
        <v>30</v>
      </c>
      <c r="M17">
        <v>213</v>
      </c>
      <c r="N17">
        <v>346</v>
      </c>
      <c r="O17" t="s">
        <v>32</v>
      </c>
    </row>
    <row r="18" spans="10:17" x14ac:dyDescent="0.35">
      <c r="J18">
        <v>1319</v>
      </c>
      <c r="K18">
        <v>1</v>
      </c>
      <c r="L18" t="s">
        <v>30</v>
      </c>
      <c r="M18">
        <v>52</v>
      </c>
      <c r="N18">
        <v>27</v>
      </c>
      <c r="O18" t="s">
        <v>32</v>
      </c>
    </row>
    <row r="19" spans="10:17" x14ac:dyDescent="0.35">
      <c r="J19">
        <v>1337</v>
      </c>
      <c r="K19">
        <v>1</v>
      </c>
      <c r="L19" t="s">
        <v>30</v>
      </c>
      <c r="M19">
        <v>212</v>
      </c>
      <c r="N19">
        <v>1002</v>
      </c>
      <c r="O19" t="s">
        <v>32</v>
      </c>
    </row>
    <row r="20" spans="10:17" x14ac:dyDescent="0.35">
      <c r="J20">
        <v>1338</v>
      </c>
      <c r="K20">
        <v>1</v>
      </c>
      <c r="L20" t="s">
        <v>30</v>
      </c>
      <c r="M20">
        <v>65</v>
      </c>
      <c r="N20">
        <v>127</v>
      </c>
      <c r="O20" t="s">
        <v>32</v>
      </c>
    </row>
    <row r="21" spans="10:17" x14ac:dyDescent="0.35">
      <c r="J21">
        <v>501</v>
      </c>
      <c r="K21">
        <v>1</v>
      </c>
      <c r="L21" t="s">
        <v>31</v>
      </c>
      <c r="M21">
        <v>109</v>
      </c>
      <c r="N21">
        <v>38</v>
      </c>
      <c r="O21" t="s">
        <v>32</v>
      </c>
    </row>
    <row r="22" spans="10:17" x14ac:dyDescent="0.35">
      <c r="J22">
        <v>1307</v>
      </c>
      <c r="K22">
        <v>1</v>
      </c>
      <c r="L22" s="6" t="s">
        <v>17</v>
      </c>
      <c r="M22">
        <v>802</v>
      </c>
      <c r="N22">
        <v>25177</v>
      </c>
      <c r="O22" t="s">
        <v>32</v>
      </c>
      <c r="Q22" t="s">
        <v>37</v>
      </c>
    </row>
  </sheetData>
  <sortState xmlns:xlrd2="http://schemas.microsoft.com/office/spreadsheetml/2017/richdata2" ref="J2:O22">
    <sortCondition ref="L1:L2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F3D6-20FA-4360-A91A-28058F2D7CCD}">
  <dimension ref="C1:O9"/>
  <sheetViews>
    <sheetView workbookViewId="0">
      <selection activeCell="G4" sqref="G4:G7"/>
    </sheetView>
  </sheetViews>
  <sheetFormatPr defaultRowHeight="14.5" x14ac:dyDescent="0.35"/>
  <cols>
    <col min="3" max="3" width="19.1796875" customWidth="1"/>
    <col min="12" max="12" width="40.5429687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Gazon (28x)</v>
      </c>
      <c r="D2">
        <f>COUNT(K2:K4)</f>
        <v>3</v>
      </c>
      <c r="F2">
        <f>SUM(N2:N4)</f>
        <v>1371</v>
      </c>
      <c r="J2">
        <v>39</v>
      </c>
      <c r="K2">
        <v>1</v>
      </c>
      <c r="L2" t="s">
        <v>15</v>
      </c>
      <c r="M2">
        <v>48</v>
      </c>
      <c r="N2">
        <v>117</v>
      </c>
      <c r="O2" t="s">
        <v>33</v>
      </c>
    </row>
    <row r="3" spans="3:15" x14ac:dyDescent="0.35">
      <c r="C3" t="str">
        <f>L5</f>
        <v>Gazon talud 1:3 (28x)</v>
      </c>
      <c r="D3">
        <f>COUNT(K5)</f>
        <v>1</v>
      </c>
      <c r="E3">
        <f>SUM(M12:M14)</f>
        <v>0</v>
      </c>
      <c r="F3">
        <f>SUM(N5)</f>
        <v>758</v>
      </c>
      <c r="J3">
        <v>41</v>
      </c>
      <c r="K3">
        <v>1</v>
      </c>
      <c r="L3" t="s">
        <v>15</v>
      </c>
      <c r="M3">
        <v>240</v>
      </c>
      <c r="N3">
        <v>588</v>
      </c>
      <c r="O3" t="s">
        <v>33</v>
      </c>
    </row>
    <row r="4" spans="3:15" x14ac:dyDescent="0.35">
      <c r="C4" t="str">
        <f>L6</f>
        <v>Schraal gras (2x)</v>
      </c>
      <c r="D4">
        <f>COUNT(K6:K8)</f>
        <v>3</v>
      </c>
      <c r="F4">
        <f>SUM(N6:N8)</f>
        <v>248</v>
      </c>
      <c r="J4">
        <v>744</v>
      </c>
      <c r="K4">
        <v>1</v>
      </c>
      <c r="L4" t="s">
        <v>15</v>
      </c>
      <c r="M4">
        <v>131</v>
      </c>
      <c r="N4">
        <v>666</v>
      </c>
      <c r="O4" t="s">
        <v>33</v>
      </c>
    </row>
    <row r="5" spans="3:15" x14ac:dyDescent="0.35">
      <c r="C5" t="str">
        <f>L9</f>
        <v>Voetbal Bijveld Gras</v>
      </c>
      <c r="D5">
        <f>COUNT(K9)</f>
        <v>1</v>
      </c>
      <c r="F5">
        <f>SUM(N9)</f>
        <v>6232</v>
      </c>
      <c r="J5">
        <v>803</v>
      </c>
      <c r="K5">
        <v>1</v>
      </c>
      <c r="L5" t="s">
        <v>16</v>
      </c>
      <c r="M5">
        <v>244</v>
      </c>
      <c r="N5">
        <v>758</v>
      </c>
      <c r="O5" t="s">
        <v>33</v>
      </c>
    </row>
    <row r="6" spans="3:15" x14ac:dyDescent="0.35">
      <c r="J6">
        <v>9</v>
      </c>
      <c r="K6">
        <v>1</v>
      </c>
      <c r="L6" t="s">
        <v>30</v>
      </c>
      <c r="M6">
        <v>75</v>
      </c>
      <c r="N6">
        <v>37</v>
      </c>
      <c r="O6" t="s">
        <v>33</v>
      </c>
    </row>
    <row r="7" spans="3:15" x14ac:dyDescent="0.35">
      <c r="J7">
        <v>15</v>
      </c>
      <c r="K7">
        <v>1</v>
      </c>
      <c r="L7" t="s">
        <v>30</v>
      </c>
      <c r="M7">
        <v>90</v>
      </c>
      <c r="N7">
        <v>201</v>
      </c>
      <c r="O7" t="s">
        <v>33</v>
      </c>
    </row>
    <row r="8" spans="3:15" x14ac:dyDescent="0.35">
      <c r="J8">
        <v>36</v>
      </c>
      <c r="K8">
        <v>1</v>
      </c>
      <c r="L8" t="s">
        <v>30</v>
      </c>
      <c r="M8">
        <v>19</v>
      </c>
      <c r="N8">
        <v>10</v>
      </c>
      <c r="O8" t="s">
        <v>33</v>
      </c>
    </row>
    <row r="9" spans="3:15" x14ac:dyDescent="0.35">
      <c r="J9">
        <v>19</v>
      </c>
      <c r="K9">
        <v>1</v>
      </c>
      <c r="L9" t="s">
        <v>18</v>
      </c>
      <c r="M9">
        <v>335</v>
      </c>
      <c r="N9">
        <v>6232</v>
      </c>
      <c r="O9" t="s">
        <v>33</v>
      </c>
    </row>
  </sheetData>
  <sortState xmlns:xlrd2="http://schemas.microsoft.com/office/spreadsheetml/2017/richdata2" ref="J2:O9">
    <sortCondition ref="L1:L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68428-1906-4415-B24F-5910FD81F8FF}">
  <dimension ref="C1:O24"/>
  <sheetViews>
    <sheetView workbookViewId="0">
      <selection activeCell="G4" sqref="G4:G7"/>
    </sheetView>
  </sheetViews>
  <sheetFormatPr defaultRowHeight="14.5" x14ac:dyDescent="0.35"/>
  <cols>
    <col min="3" max="3" width="15.54296875" customWidth="1"/>
    <col min="12" max="12" width="33.5429687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Gazon (28x)</v>
      </c>
      <c r="D2">
        <f>COUNT(K2:K10)</f>
        <v>9</v>
      </c>
      <c r="F2">
        <f>SUM(N2:N10)</f>
        <v>2993</v>
      </c>
      <c r="J2">
        <v>128</v>
      </c>
      <c r="K2">
        <v>1</v>
      </c>
      <c r="L2" t="s">
        <v>15</v>
      </c>
      <c r="M2">
        <v>201</v>
      </c>
      <c r="N2">
        <v>799</v>
      </c>
      <c r="O2" t="s">
        <v>38</v>
      </c>
    </row>
    <row r="3" spans="3:15" x14ac:dyDescent="0.35">
      <c r="C3" t="str">
        <f>L21</f>
        <v>Schraal gras (2x)</v>
      </c>
      <c r="D3">
        <f>COUNT(K21:K22)</f>
        <v>2</v>
      </c>
      <c r="F3">
        <f>SUM(N21:N22)</f>
        <v>213</v>
      </c>
      <c r="J3">
        <v>131</v>
      </c>
      <c r="K3">
        <v>1</v>
      </c>
      <c r="L3" t="s">
        <v>15</v>
      </c>
      <c r="M3">
        <v>66</v>
      </c>
      <c r="N3">
        <v>126</v>
      </c>
      <c r="O3" t="s">
        <v>38</v>
      </c>
    </row>
    <row r="4" spans="3:15" x14ac:dyDescent="0.35">
      <c r="C4" t="str">
        <f>L18</f>
        <v>Hagen 50-100 cm</v>
      </c>
      <c r="D4">
        <f>COUNT(K18:K20)</f>
        <v>3</v>
      </c>
      <c r="E4">
        <f>SUM(M18:M20)</f>
        <v>188</v>
      </c>
      <c r="F4">
        <f>SUM(N18:N20)</f>
        <v>105</v>
      </c>
      <c r="J4">
        <v>137</v>
      </c>
      <c r="K4">
        <v>1</v>
      </c>
      <c r="L4" t="s">
        <v>15</v>
      </c>
      <c r="M4">
        <v>268</v>
      </c>
      <c r="N4">
        <v>574</v>
      </c>
      <c r="O4" t="s">
        <v>38</v>
      </c>
    </row>
    <row r="5" spans="3:15" x14ac:dyDescent="0.35">
      <c r="C5" t="str">
        <f>L17</f>
        <v>Hagen 100-150 cm</v>
      </c>
      <c r="D5">
        <f>COUNT(K17)</f>
        <v>1</v>
      </c>
      <c r="E5">
        <f>SUM(M17)</f>
        <v>154</v>
      </c>
      <c r="F5">
        <f>SUM(N17)</f>
        <v>164</v>
      </c>
      <c r="J5">
        <v>148</v>
      </c>
      <c r="K5">
        <v>1</v>
      </c>
      <c r="L5" t="s">
        <v>15</v>
      </c>
      <c r="M5">
        <v>102</v>
      </c>
      <c r="N5">
        <v>447</v>
      </c>
      <c r="O5" t="s">
        <v>38</v>
      </c>
    </row>
    <row r="6" spans="3:15" x14ac:dyDescent="0.35">
      <c r="C6" t="str">
        <f>L11</f>
        <v>Hagen &gt;150 cm</v>
      </c>
      <c r="D6">
        <f>COUNT(K11:K16)</f>
        <v>6</v>
      </c>
      <c r="E6">
        <f>SUM(M11:M16)</f>
        <v>1558</v>
      </c>
      <c r="F6">
        <f>SUM(N11:N16)</f>
        <v>1213</v>
      </c>
      <c r="J6">
        <v>171</v>
      </c>
      <c r="K6">
        <v>1</v>
      </c>
      <c r="L6" t="s">
        <v>15</v>
      </c>
      <c r="M6">
        <v>244</v>
      </c>
      <c r="N6">
        <v>336</v>
      </c>
      <c r="O6" t="s">
        <v>38</v>
      </c>
    </row>
    <row r="7" spans="3:15" x14ac:dyDescent="0.35">
      <c r="C7" t="str">
        <f>L23</f>
        <v>Sportveld (36x)</v>
      </c>
      <c r="D7">
        <f>COUNT(K23:K24)</f>
        <v>2</v>
      </c>
      <c r="F7">
        <f>SUM(N23:N24)</f>
        <v>15485</v>
      </c>
      <c r="J7">
        <v>633</v>
      </c>
      <c r="K7">
        <v>1</v>
      </c>
      <c r="L7" t="s">
        <v>15</v>
      </c>
      <c r="M7">
        <v>252</v>
      </c>
      <c r="N7">
        <v>610</v>
      </c>
      <c r="O7" t="s">
        <v>38</v>
      </c>
    </row>
    <row r="8" spans="3:15" x14ac:dyDescent="0.35">
      <c r="J8">
        <v>647</v>
      </c>
      <c r="K8">
        <v>1</v>
      </c>
      <c r="L8" t="s">
        <v>15</v>
      </c>
      <c r="M8">
        <v>23</v>
      </c>
      <c r="N8">
        <v>31</v>
      </c>
      <c r="O8" t="s">
        <v>38</v>
      </c>
    </row>
    <row r="9" spans="3:15" x14ac:dyDescent="0.35">
      <c r="J9">
        <v>916</v>
      </c>
      <c r="K9">
        <v>1</v>
      </c>
      <c r="L9" t="s">
        <v>15</v>
      </c>
      <c r="M9">
        <v>16</v>
      </c>
      <c r="N9">
        <v>12</v>
      </c>
      <c r="O9" t="s">
        <v>38</v>
      </c>
    </row>
    <row r="10" spans="3:15" x14ac:dyDescent="0.35">
      <c r="J10">
        <v>917</v>
      </c>
      <c r="K10">
        <v>1</v>
      </c>
      <c r="L10" t="s">
        <v>15</v>
      </c>
      <c r="M10">
        <v>31</v>
      </c>
      <c r="N10">
        <v>58</v>
      </c>
      <c r="O10" t="s">
        <v>38</v>
      </c>
    </row>
    <row r="11" spans="3:15" x14ac:dyDescent="0.35">
      <c r="J11">
        <v>135</v>
      </c>
      <c r="K11">
        <v>1</v>
      </c>
      <c r="L11" t="s">
        <v>20</v>
      </c>
      <c r="M11">
        <v>755</v>
      </c>
      <c r="N11">
        <v>745</v>
      </c>
      <c r="O11" t="s">
        <v>38</v>
      </c>
    </row>
    <row r="12" spans="3:15" x14ac:dyDescent="0.35">
      <c r="J12">
        <v>146</v>
      </c>
      <c r="K12">
        <v>1</v>
      </c>
      <c r="L12" t="s">
        <v>20</v>
      </c>
      <c r="M12">
        <v>28</v>
      </c>
      <c r="N12">
        <v>21</v>
      </c>
      <c r="O12" t="s">
        <v>38</v>
      </c>
    </row>
    <row r="13" spans="3:15" x14ac:dyDescent="0.35">
      <c r="J13">
        <v>174</v>
      </c>
      <c r="K13">
        <v>1</v>
      </c>
      <c r="L13" t="s">
        <v>20</v>
      </c>
      <c r="M13">
        <v>523</v>
      </c>
      <c r="N13">
        <v>284</v>
      </c>
      <c r="O13" t="s">
        <v>38</v>
      </c>
    </row>
    <row r="14" spans="3:15" x14ac:dyDescent="0.35">
      <c r="J14">
        <v>175</v>
      </c>
      <c r="K14">
        <v>1</v>
      </c>
      <c r="L14" t="s">
        <v>20</v>
      </c>
      <c r="M14">
        <v>72</v>
      </c>
      <c r="N14">
        <v>34</v>
      </c>
      <c r="O14" t="s">
        <v>38</v>
      </c>
    </row>
    <row r="15" spans="3:15" x14ac:dyDescent="0.35">
      <c r="J15">
        <v>177</v>
      </c>
      <c r="K15">
        <v>1</v>
      </c>
      <c r="L15" t="s">
        <v>20</v>
      </c>
      <c r="M15">
        <v>104</v>
      </c>
      <c r="N15">
        <v>76</v>
      </c>
      <c r="O15" t="s">
        <v>38</v>
      </c>
    </row>
    <row r="16" spans="3:15" x14ac:dyDescent="0.35">
      <c r="J16">
        <v>635</v>
      </c>
      <c r="K16">
        <v>1</v>
      </c>
      <c r="L16" t="s">
        <v>20</v>
      </c>
      <c r="M16">
        <v>76</v>
      </c>
      <c r="N16">
        <v>53</v>
      </c>
      <c r="O16" t="s">
        <v>38</v>
      </c>
    </row>
    <row r="17" spans="10:15" x14ac:dyDescent="0.35">
      <c r="J17">
        <v>133</v>
      </c>
      <c r="K17">
        <v>1</v>
      </c>
      <c r="L17" t="s">
        <v>23</v>
      </c>
      <c r="M17">
        <v>154</v>
      </c>
      <c r="N17">
        <v>164</v>
      </c>
      <c r="O17" t="s">
        <v>38</v>
      </c>
    </row>
    <row r="18" spans="10:15" x14ac:dyDescent="0.35">
      <c r="J18">
        <v>142</v>
      </c>
      <c r="K18">
        <v>1</v>
      </c>
      <c r="L18" t="s">
        <v>22</v>
      </c>
      <c r="M18">
        <v>24</v>
      </c>
      <c r="N18">
        <v>11</v>
      </c>
      <c r="O18" t="s">
        <v>38</v>
      </c>
    </row>
    <row r="19" spans="10:15" x14ac:dyDescent="0.35">
      <c r="J19">
        <v>154</v>
      </c>
      <c r="K19">
        <v>1</v>
      </c>
      <c r="L19" t="s">
        <v>22</v>
      </c>
      <c r="M19">
        <v>150</v>
      </c>
      <c r="N19">
        <v>88</v>
      </c>
      <c r="O19" t="s">
        <v>38</v>
      </c>
    </row>
    <row r="20" spans="10:15" x14ac:dyDescent="0.35">
      <c r="J20">
        <v>762</v>
      </c>
      <c r="K20">
        <v>1</v>
      </c>
      <c r="L20" t="s">
        <v>22</v>
      </c>
      <c r="M20">
        <v>14</v>
      </c>
      <c r="N20">
        <v>6</v>
      </c>
      <c r="O20" t="s">
        <v>38</v>
      </c>
    </row>
    <row r="21" spans="10:15" x14ac:dyDescent="0.35">
      <c r="J21">
        <v>651</v>
      </c>
      <c r="K21">
        <v>1</v>
      </c>
      <c r="L21" t="s">
        <v>30</v>
      </c>
      <c r="M21">
        <v>150</v>
      </c>
      <c r="N21">
        <v>93</v>
      </c>
      <c r="O21" t="s">
        <v>38</v>
      </c>
    </row>
    <row r="22" spans="10:15" x14ac:dyDescent="0.35">
      <c r="J22">
        <v>737</v>
      </c>
      <c r="K22">
        <v>1</v>
      </c>
      <c r="L22" t="s">
        <v>30</v>
      </c>
      <c r="M22">
        <v>125</v>
      </c>
      <c r="N22">
        <v>120</v>
      </c>
      <c r="O22" t="s">
        <v>38</v>
      </c>
    </row>
    <row r="23" spans="10:15" x14ac:dyDescent="0.35">
      <c r="J23">
        <v>132</v>
      </c>
      <c r="K23">
        <v>1</v>
      </c>
      <c r="L23" t="s">
        <v>17</v>
      </c>
      <c r="M23">
        <v>361</v>
      </c>
      <c r="N23">
        <v>7817</v>
      </c>
      <c r="O23" t="s">
        <v>38</v>
      </c>
    </row>
    <row r="24" spans="10:15" x14ac:dyDescent="0.35">
      <c r="J24">
        <v>147</v>
      </c>
      <c r="K24">
        <v>1</v>
      </c>
      <c r="L24" t="s">
        <v>17</v>
      </c>
      <c r="M24">
        <v>358</v>
      </c>
      <c r="N24">
        <v>7668</v>
      </c>
      <c r="O24" t="s">
        <v>38</v>
      </c>
    </row>
  </sheetData>
  <sortState xmlns:xlrd2="http://schemas.microsoft.com/office/spreadsheetml/2017/richdata2" ref="J2:O24">
    <sortCondition ref="L1:L2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08BC5-85B9-4C7B-AB7A-CB28EE496E3B}">
  <dimension ref="C1:O5"/>
  <sheetViews>
    <sheetView workbookViewId="0">
      <selection activeCell="G4" sqref="G4:G7"/>
    </sheetView>
  </sheetViews>
  <sheetFormatPr defaultRowHeight="14.5" x14ac:dyDescent="0.35"/>
  <cols>
    <col min="3" max="3" width="16.54296875" customWidth="1"/>
    <col min="12" max="12" width="21.726562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Sportveld (36x)</v>
      </c>
      <c r="D2">
        <f>COUNT(K2:K5)</f>
        <v>4</v>
      </c>
      <c r="F2">
        <f>SUM(N2:N5)</f>
        <v>5622</v>
      </c>
      <c r="J2">
        <v>25</v>
      </c>
      <c r="K2">
        <v>1</v>
      </c>
      <c r="L2" t="s">
        <v>17</v>
      </c>
      <c r="M2">
        <v>307</v>
      </c>
      <c r="N2">
        <f>5204+176+234</f>
        <v>5614</v>
      </c>
      <c r="O2" t="s">
        <v>39</v>
      </c>
    </row>
    <row r="3" spans="3:15" x14ac:dyDescent="0.35">
      <c r="J3">
        <v>50</v>
      </c>
      <c r="K3">
        <v>1</v>
      </c>
      <c r="L3" t="s">
        <v>17</v>
      </c>
      <c r="O3" t="s">
        <v>39</v>
      </c>
    </row>
    <row r="4" spans="3:15" x14ac:dyDescent="0.35">
      <c r="J4">
        <v>726</v>
      </c>
      <c r="K4">
        <v>1</v>
      </c>
      <c r="L4" t="s">
        <v>15</v>
      </c>
      <c r="M4">
        <v>51</v>
      </c>
      <c r="N4">
        <v>8</v>
      </c>
      <c r="O4" t="s">
        <v>39</v>
      </c>
    </row>
    <row r="5" spans="3:15" x14ac:dyDescent="0.35">
      <c r="J5">
        <v>811</v>
      </c>
      <c r="K5">
        <v>1</v>
      </c>
      <c r="L5" t="s">
        <v>17</v>
      </c>
      <c r="O5" t="s">
        <v>39</v>
      </c>
    </row>
  </sheetData>
  <sortState xmlns:xlrd2="http://schemas.microsoft.com/office/spreadsheetml/2017/richdata2" ref="J2:O5">
    <sortCondition ref="L1:L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6AEB-D761-40F8-8465-444431DE4DFD}">
  <dimension ref="C1:O38"/>
  <sheetViews>
    <sheetView workbookViewId="0">
      <selection activeCell="G4" sqref="G4:G7"/>
    </sheetView>
  </sheetViews>
  <sheetFormatPr defaultRowHeight="14.5" x14ac:dyDescent="0.35"/>
  <cols>
    <col min="1" max="2" width="9.1796875" customWidth="1"/>
    <col min="3" max="3" width="22.7265625" customWidth="1"/>
    <col min="4" max="9" width="9.1796875" customWidth="1"/>
    <col min="12" max="12" width="29.54296875" customWidth="1"/>
  </cols>
  <sheetData>
    <row r="1" spans="3:15" x14ac:dyDescent="0.35">
      <c r="D1" t="s">
        <v>24</v>
      </c>
      <c r="E1" t="s">
        <v>11</v>
      </c>
      <c r="F1" t="s">
        <v>12</v>
      </c>
      <c r="J1" t="s">
        <v>9</v>
      </c>
      <c r="K1" t="s">
        <v>24</v>
      </c>
      <c r="L1" t="s">
        <v>10</v>
      </c>
      <c r="M1" t="s">
        <v>11</v>
      </c>
      <c r="N1" t="s">
        <v>12</v>
      </c>
      <c r="O1" t="s">
        <v>13</v>
      </c>
    </row>
    <row r="2" spans="3:15" x14ac:dyDescent="0.35">
      <c r="C2" t="str">
        <f>L2</f>
        <v>Gazon (28x)</v>
      </c>
      <c r="D2">
        <f>COUNT(K2:K7)</f>
        <v>6</v>
      </c>
      <c r="F2">
        <f>SUM(N2:N7)</f>
        <v>818</v>
      </c>
      <c r="J2">
        <v>676</v>
      </c>
      <c r="K2">
        <v>1</v>
      </c>
      <c r="L2" t="s">
        <v>15</v>
      </c>
      <c r="M2">
        <v>57</v>
      </c>
      <c r="N2">
        <v>127</v>
      </c>
      <c r="O2" t="s">
        <v>40</v>
      </c>
    </row>
    <row r="3" spans="3:15" x14ac:dyDescent="0.35">
      <c r="C3" t="str">
        <f>L35</f>
        <v>Schraal gras (2x)</v>
      </c>
      <c r="D3">
        <f>COUNT(K35)</f>
        <v>1</v>
      </c>
      <c r="F3">
        <f>SUM(N35)</f>
        <v>285</v>
      </c>
      <c r="J3">
        <v>677</v>
      </c>
      <c r="K3">
        <v>1</v>
      </c>
      <c r="L3" t="s">
        <v>15</v>
      </c>
      <c r="M3">
        <v>54</v>
      </c>
      <c r="N3">
        <v>119</v>
      </c>
      <c r="O3" t="s">
        <v>40</v>
      </c>
    </row>
    <row r="4" spans="3:15" x14ac:dyDescent="0.35">
      <c r="C4" t="str">
        <f>L36</f>
        <v>Schraal gras talud 1:2 (2x)</v>
      </c>
      <c r="D4">
        <f>COUNT(K36)</f>
        <v>1</v>
      </c>
      <c r="F4">
        <f>SUM(N36)</f>
        <v>423</v>
      </c>
      <c r="J4">
        <v>681</v>
      </c>
      <c r="K4">
        <v>1</v>
      </c>
      <c r="L4" t="s">
        <v>15</v>
      </c>
      <c r="M4">
        <v>110</v>
      </c>
      <c r="N4">
        <v>304</v>
      </c>
      <c r="O4" t="s">
        <v>40</v>
      </c>
    </row>
    <row r="5" spans="3:15" x14ac:dyDescent="0.35">
      <c r="C5" t="str">
        <f>L8</f>
        <v>Blokhaag</v>
      </c>
      <c r="D5">
        <f>COUNT(K8:K11)</f>
        <v>4</v>
      </c>
      <c r="E5">
        <f>SUM(M8:M11)</f>
        <v>72</v>
      </c>
      <c r="F5">
        <f>SUM(N8:N11)</f>
        <v>79</v>
      </c>
      <c r="J5">
        <v>722</v>
      </c>
      <c r="K5">
        <v>1</v>
      </c>
      <c r="L5" t="s">
        <v>15</v>
      </c>
      <c r="M5">
        <v>209</v>
      </c>
      <c r="N5">
        <v>250</v>
      </c>
      <c r="O5" t="s">
        <v>40</v>
      </c>
    </row>
    <row r="6" spans="3:15" x14ac:dyDescent="0.35">
      <c r="C6" t="str">
        <f>L32</f>
        <v>Hagen 50-100 cm</v>
      </c>
      <c r="D6">
        <f>COUNT(K32:K34)</f>
        <v>3</v>
      </c>
      <c r="E6">
        <f>SUM(M32:M34)</f>
        <v>264</v>
      </c>
      <c r="F6">
        <f>SUM(N32:N34)</f>
        <v>69</v>
      </c>
      <c r="J6">
        <v>1049</v>
      </c>
      <c r="K6">
        <v>1</v>
      </c>
      <c r="L6" t="s">
        <v>15</v>
      </c>
      <c r="M6">
        <v>37</v>
      </c>
      <c r="N6">
        <v>17</v>
      </c>
      <c r="O6" t="s">
        <v>40</v>
      </c>
    </row>
    <row r="7" spans="3:15" x14ac:dyDescent="0.35">
      <c r="C7" t="str">
        <f>L22</f>
        <v>Hagen 100-150 cm</v>
      </c>
      <c r="D7">
        <f>COUNT(K22:K31)</f>
        <v>10</v>
      </c>
      <c r="E7">
        <f>SUM(M22:M31)</f>
        <v>337</v>
      </c>
      <c r="F7">
        <f>SUM(N22:N31)</f>
        <v>114</v>
      </c>
      <c r="J7">
        <v>1244</v>
      </c>
      <c r="K7">
        <v>1</v>
      </c>
      <c r="L7" t="s">
        <v>15</v>
      </c>
      <c r="M7">
        <v>5</v>
      </c>
      <c r="N7">
        <v>1</v>
      </c>
      <c r="O7" t="s">
        <v>40</v>
      </c>
    </row>
    <row r="8" spans="3:15" x14ac:dyDescent="0.35">
      <c r="C8" t="str">
        <f>L12</f>
        <v>Hagen &gt;150 cm</v>
      </c>
      <c r="D8">
        <f>COUNT(K12:K21)</f>
        <v>10</v>
      </c>
      <c r="E8">
        <f>SUM(M12:M21)</f>
        <v>1318</v>
      </c>
      <c r="F8">
        <f>SUM(N12:N21)</f>
        <v>669</v>
      </c>
      <c r="J8">
        <v>563</v>
      </c>
      <c r="K8">
        <v>1</v>
      </c>
      <c r="L8" t="s">
        <v>27</v>
      </c>
      <c r="M8">
        <v>19</v>
      </c>
      <c r="N8">
        <v>22</v>
      </c>
      <c r="O8" t="s">
        <v>40</v>
      </c>
    </row>
    <row r="9" spans="3:15" x14ac:dyDescent="0.35">
      <c r="C9" t="str">
        <f>L37</f>
        <v>Voetbal Bijveld Gras</v>
      </c>
      <c r="D9">
        <f>COUNT(K37:K38)</f>
        <v>2</v>
      </c>
      <c r="F9">
        <f>SUM(N37:N38)</f>
        <v>11124</v>
      </c>
      <c r="J9">
        <v>564</v>
      </c>
      <c r="K9">
        <v>1</v>
      </c>
      <c r="L9" t="s">
        <v>27</v>
      </c>
      <c r="M9">
        <v>19</v>
      </c>
      <c r="N9">
        <v>22</v>
      </c>
      <c r="O9" t="s">
        <v>40</v>
      </c>
    </row>
    <row r="10" spans="3:15" x14ac:dyDescent="0.35">
      <c r="J10">
        <v>565</v>
      </c>
      <c r="K10">
        <v>1</v>
      </c>
      <c r="L10" t="s">
        <v>27</v>
      </c>
      <c r="M10">
        <v>17</v>
      </c>
      <c r="N10">
        <v>17</v>
      </c>
      <c r="O10" t="s">
        <v>40</v>
      </c>
    </row>
    <row r="11" spans="3:15" x14ac:dyDescent="0.35">
      <c r="J11">
        <v>566</v>
      </c>
      <c r="K11">
        <v>1</v>
      </c>
      <c r="L11" t="s">
        <v>27</v>
      </c>
      <c r="M11">
        <v>17</v>
      </c>
      <c r="N11">
        <v>18</v>
      </c>
      <c r="O11" t="s">
        <v>40</v>
      </c>
    </row>
    <row r="12" spans="3:15" x14ac:dyDescent="0.35">
      <c r="J12">
        <v>306</v>
      </c>
      <c r="K12">
        <v>1</v>
      </c>
      <c r="L12" t="s">
        <v>20</v>
      </c>
      <c r="M12">
        <v>162</v>
      </c>
      <c r="N12">
        <v>145</v>
      </c>
      <c r="O12" t="s">
        <v>40</v>
      </c>
    </row>
    <row r="13" spans="3:15" x14ac:dyDescent="0.35">
      <c r="J13">
        <v>721</v>
      </c>
      <c r="K13">
        <v>1</v>
      </c>
      <c r="L13" t="s">
        <v>20</v>
      </c>
      <c r="M13">
        <v>155</v>
      </c>
      <c r="N13">
        <v>89</v>
      </c>
      <c r="O13" t="s">
        <v>40</v>
      </c>
    </row>
    <row r="14" spans="3:15" x14ac:dyDescent="0.35">
      <c r="J14">
        <v>907</v>
      </c>
      <c r="K14">
        <v>1</v>
      </c>
      <c r="L14" t="s">
        <v>20</v>
      </c>
      <c r="M14">
        <v>249</v>
      </c>
      <c r="N14">
        <v>108</v>
      </c>
      <c r="O14" t="s">
        <v>40</v>
      </c>
    </row>
    <row r="15" spans="3:15" x14ac:dyDescent="0.35">
      <c r="J15">
        <v>1233</v>
      </c>
      <c r="K15">
        <v>1</v>
      </c>
      <c r="L15" t="s">
        <v>20</v>
      </c>
      <c r="M15">
        <v>113</v>
      </c>
      <c r="N15">
        <v>99</v>
      </c>
      <c r="O15" t="s">
        <v>40</v>
      </c>
    </row>
    <row r="16" spans="3:15" x14ac:dyDescent="0.35">
      <c r="J16">
        <v>1235</v>
      </c>
      <c r="K16">
        <v>1</v>
      </c>
      <c r="L16" t="s">
        <v>20</v>
      </c>
      <c r="M16">
        <v>12</v>
      </c>
      <c r="N16">
        <v>5</v>
      </c>
      <c r="O16" t="s">
        <v>40</v>
      </c>
    </row>
    <row r="17" spans="10:15" x14ac:dyDescent="0.35">
      <c r="J17">
        <v>1237</v>
      </c>
      <c r="K17">
        <v>1</v>
      </c>
      <c r="L17" t="s">
        <v>20</v>
      </c>
      <c r="M17">
        <v>258</v>
      </c>
      <c r="N17">
        <v>124</v>
      </c>
      <c r="O17" t="s">
        <v>40</v>
      </c>
    </row>
    <row r="18" spans="10:15" x14ac:dyDescent="0.35">
      <c r="J18">
        <v>1238</v>
      </c>
      <c r="K18">
        <v>1</v>
      </c>
      <c r="L18" t="s">
        <v>20</v>
      </c>
      <c r="M18">
        <v>15</v>
      </c>
      <c r="N18">
        <v>4</v>
      </c>
      <c r="O18" t="s">
        <v>40</v>
      </c>
    </row>
    <row r="19" spans="10:15" x14ac:dyDescent="0.35">
      <c r="J19">
        <v>1239</v>
      </c>
      <c r="K19">
        <v>1</v>
      </c>
      <c r="L19" t="s">
        <v>20</v>
      </c>
      <c r="M19">
        <v>232</v>
      </c>
      <c r="N19">
        <v>47</v>
      </c>
      <c r="O19" t="s">
        <v>40</v>
      </c>
    </row>
    <row r="20" spans="10:15" x14ac:dyDescent="0.35">
      <c r="J20">
        <v>1241</v>
      </c>
      <c r="K20">
        <v>1</v>
      </c>
      <c r="L20" t="s">
        <v>20</v>
      </c>
      <c r="M20">
        <v>4</v>
      </c>
      <c r="N20">
        <v>0</v>
      </c>
      <c r="O20" t="s">
        <v>40</v>
      </c>
    </row>
    <row r="21" spans="10:15" x14ac:dyDescent="0.35">
      <c r="J21">
        <v>1356</v>
      </c>
      <c r="K21">
        <v>1</v>
      </c>
      <c r="L21" t="s">
        <v>20</v>
      </c>
      <c r="M21">
        <v>118</v>
      </c>
      <c r="N21">
        <v>48</v>
      </c>
      <c r="O21" t="s">
        <v>40</v>
      </c>
    </row>
    <row r="22" spans="10:15" x14ac:dyDescent="0.35">
      <c r="J22">
        <v>307</v>
      </c>
      <c r="K22">
        <v>1</v>
      </c>
      <c r="L22" t="s">
        <v>23</v>
      </c>
      <c r="M22">
        <v>93</v>
      </c>
      <c r="N22">
        <v>26</v>
      </c>
      <c r="O22" t="s">
        <v>40</v>
      </c>
    </row>
    <row r="23" spans="10:15" x14ac:dyDescent="0.35">
      <c r="J23">
        <v>308</v>
      </c>
      <c r="K23">
        <v>1</v>
      </c>
      <c r="L23" t="s">
        <v>23</v>
      </c>
      <c r="M23">
        <v>16</v>
      </c>
      <c r="N23">
        <v>4</v>
      </c>
      <c r="O23" t="s">
        <v>40</v>
      </c>
    </row>
    <row r="24" spans="10:15" x14ac:dyDescent="0.35">
      <c r="J24">
        <v>1229</v>
      </c>
      <c r="K24">
        <v>1</v>
      </c>
      <c r="L24" t="s">
        <v>23</v>
      </c>
      <c r="M24">
        <v>63</v>
      </c>
      <c r="N24">
        <v>26</v>
      </c>
      <c r="O24" t="s">
        <v>40</v>
      </c>
    </row>
    <row r="25" spans="10:15" x14ac:dyDescent="0.35">
      <c r="J25">
        <v>1231</v>
      </c>
      <c r="K25">
        <v>1</v>
      </c>
      <c r="L25" t="s">
        <v>23</v>
      </c>
      <c r="M25">
        <v>3</v>
      </c>
      <c r="N25">
        <v>1</v>
      </c>
      <c r="O25" t="s">
        <v>40</v>
      </c>
    </row>
    <row r="26" spans="10:15" x14ac:dyDescent="0.35">
      <c r="J26">
        <v>1245</v>
      </c>
      <c r="K26">
        <v>1</v>
      </c>
      <c r="L26" t="s">
        <v>23</v>
      </c>
      <c r="M26">
        <v>36</v>
      </c>
      <c r="N26">
        <v>17</v>
      </c>
      <c r="O26" t="s">
        <v>40</v>
      </c>
    </row>
    <row r="27" spans="10:15" x14ac:dyDescent="0.35">
      <c r="J27">
        <v>1247</v>
      </c>
      <c r="K27">
        <v>1</v>
      </c>
      <c r="L27" t="s">
        <v>23</v>
      </c>
      <c r="M27">
        <v>3</v>
      </c>
      <c r="N27">
        <v>0</v>
      </c>
      <c r="O27" t="s">
        <v>40</v>
      </c>
    </row>
    <row r="28" spans="10:15" x14ac:dyDescent="0.35">
      <c r="J28">
        <v>1351</v>
      </c>
      <c r="K28">
        <v>1</v>
      </c>
      <c r="L28" t="s">
        <v>23</v>
      </c>
      <c r="M28">
        <v>28</v>
      </c>
      <c r="N28">
        <v>11</v>
      </c>
      <c r="O28" t="s">
        <v>40</v>
      </c>
    </row>
    <row r="29" spans="10:15" x14ac:dyDescent="0.35">
      <c r="J29">
        <v>1352</v>
      </c>
      <c r="K29">
        <v>1</v>
      </c>
      <c r="L29" t="s">
        <v>23</v>
      </c>
      <c r="M29">
        <v>75</v>
      </c>
      <c r="N29">
        <v>21</v>
      </c>
      <c r="O29" t="s">
        <v>40</v>
      </c>
    </row>
    <row r="30" spans="10:15" x14ac:dyDescent="0.35">
      <c r="J30">
        <v>1354</v>
      </c>
      <c r="K30">
        <v>1</v>
      </c>
      <c r="L30" t="s">
        <v>23</v>
      </c>
      <c r="M30">
        <v>13</v>
      </c>
      <c r="N30">
        <v>6</v>
      </c>
      <c r="O30" t="s">
        <v>40</v>
      </c>
    </row>
    <row r="31" spans="10:15" x14ac:dyDescent="0.35">
      <c r="J31">
        <v>1355</v>
      </c>
      <c r="K31">
        <v>1</v>
      </c>
      <c r="L31" t="s">
        <v>23</v>
      </c>
      <c r="M31">
        <v>7</v>
      </c>
      <c r="N31">
        <v>2</v>
      </c>
      <c r="O31" t="s">
        <v>40</v>
      </c>
    </row>
    <row r="32" spans="10:15" x14ac:dyDescent="0.35">
      <c r="J32">
        <v>305</v>
      </c>
      <c r="K32">
        <v>1</v>
      </c>
      <c r="L32" t="s">
        <v>22</v>
      </c>
      <c r="M32">
        <v>234</v>
      </c>
      <c r="N32">
        <v>58</v>
      </c>
      <c r="O32" t="s">
        <v>40</v>
      </c>
    </row>
    <row r="33" spans="10:15" x14ac:dyDescent="0.35">
      <c r="J33">
        <v>572</v>
      </c>
      <c r="K33">
        <v>1</v>
      </c>
      <c r="L33" t="s">
        <v>22</v>
      </c>
      <c r="M33">
        <v>24</v>
      </c>
      <c r="N33">
        <v>9</v>
      </c>
      <c r="O33" t="s">
        <v>40</v>
      </c>
    </row>
    <row r="34" spans="10:15" x14ac:dyDescent="0.35">
      <c r="J34">
        <v>1220</v>
      </c>
      <c r="K34">
        <v>1</v>
      </c>
      <c r="L34" t="s">
        <v>22</v>
      </c>
      <c r="M34">
        <v>6</v>
      </c>
      <c r="N34">
        <v>2</v>
      </c>
      <c r="O34" t="s">
        <v>40</v>
      </c>
    </row>
    <row r="35" spans="10:15" x14ac:dyDescent="0.35">
      <c r="J35">
        <v>558</v>
      </c>
      <c r="K35">
        <v>1</v>
      </c>
      <c r="L35" t="s">
        <v>30</v>
      </c>
      <c r="M35">
        <v>141</v>
      </c>
      <c r="N35">
        <v>285</v>
      </c>
      <c r="O35" t="s">
        <v>40</v>
      </c>
    </row>
    <row r="36" spans="10:15" x14ac:dyDescent="0.35">
      <c r="J36">
        <v>685</v>
      </c>
      <c r="K36">
        <v>1</v>
      </c>
      <c r="L36" t="s">
        <v>31</v>
      </c>
      <c r="M36">
        <v>325</v>
      </c>
      <c r="N36">
        <v>423</v>
      </c>
      <c r="O36" t="s">
        <v>40</v>
      </c>
    </row>
    <row r="37" spans="10:15" x14ac:dyDescent="0.35">
      <c r="J37">
        <v>678</v>
      </c>
      <c r="K37">
        <v>1</v>
      </c>
      <c r="L37" t="s">
        <v>18</v>
      </c>
      <c r="M37">
        <v>232</v>
      </c>
      <c r="N37">
        <v>3299</v>
      </c>
      <c r="O37" t="s">
        <v>40</v>
      </c>
    </row>
    <row r="38" spans="10:15" x14ac:dyDescent="0.35">
      <c r="J38">
        <v>679</v>
      </c>
      <c r="K38">
        <v>1</v>
      </c>
      <c r="L38" t="s">
        <v>18</v>
      </c>
      <c r="M38">
        <v>361</v>
      </c>
      <c r="N38">
        <v>7825</v>
      </c>
      <c r="O38" t="s">
        <v>40</v>
      </c>
    </row>
  </sheetData>
  <sortState xmlns:xlrd2="http://schemas.microsoft.com/office/spreadsheetml/2017/richdata2" ref="J2:O38">
    <sortCondition ref="L1:L3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0ad85d-b938-41da-9613-aee1c880e342">
      <Terms xmlns="http://schemas.microsoft.com/office/infopath/2007/PartnerControls"/>
    </lcf76f155ced4ddcb4097134ff3c332f>
    <TaxCatchAll xmlns="72de446f-dbd2-4bea-b498-9719fb091c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76DF4713438D49B18B1880A0D3FCB2" ma:contentTypeVersion="15" ma:contentTypeDescription="Een nieuw document maken." ma:contentTypeScope="" ma:versionID="262423424f09dc3bccf637931b1d3931">
  <xsd:schema xmlns:xsd="http://www.w3.org/2001/XMLSchema" xmlns:xs="http://www.w3.org/2001/XMLSchema" xmlns:p="http://schemas.microsoft.com/office/2006/metadata/properties" xmlns:ns2="72de446f-dbd2-4bea-b498-9719fb091c92" xmlns:ns3="e30ad85d-b938-41da-9613-aee1c880e342" targetNamespace="http://schemas.microsoft.com/office/2006/metadata/properties" ma:root="true" ma:fieldsID="317c9417cc74c5b65424500eef6d6215" ns2:_="" ns3:_="">
    <xsd:import namespace="72de446f-dbd2-4bea-b498-9719fb091c92"/>
    <xsd:import namespace="e30ad85d-b938-41da-9613-aee1c880e34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e446f-dbd2-4bea-b498-9719fb091c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d20abff-6032-46ec-bc90-2748659cb6c3}" ma:internalName="TaxCatchAll" ma:showField="CatchAllData" ma:web="72de446f-dbd2-4bea-b498-9719fb091c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ad85d-b938-41da-9613-aee1c880e3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c9ebf90e-c0d2-4380-b8bf-6ab989808c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622970-3516-4CCA-8905-A4E5B188F2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5E2F2D-06C2-4E8D-971E-5B931369938E}">
  <ds:schemaRefs>
    <ds:schemaRef ds:uri="e30ad85d-b938-41da-9613-aee1c880e342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2de446f-dbd2-4bea-b498-9719fb091c9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E6E4C68-EA33-4460-92A4-CC1DA87C9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de446f-dbd2-4bea-b498-9719fb091c92"/>
    <ds:schemaRef ds:uri="e30ad85d-b938-41da-9613-aee1c880e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Bestekshoeveelheden</vt:lpstr>
      <vt:lpstr>Brakkenstein</vt:lpstr>
      <vt:lpstr>D'almarasweg</vt:lpstr>
      <vt:lpstr>De Biezen</vt:lpstr>
      <vt:lpstr>De Kluis</vt:lpstr>
      <vt:lpstr>De Kwakkenberg</vt:lpstr>
      <vt:lpstr>Energieweg schoonhorst</vt:lpstr>
      <vt:lpstr>Fagelstraat</vt:lpstr>
      <vt:lpstr>Lindenholt</vt:lpstr>
      <vt:lpstr>Marienbosch</vt:lpstr>
      <vt:lpstr>Nieuw Balveren</vt:lpstr>
      <vt:lpstr>Oscar Carre</vt:lpstr>
      <vt:lpstr>Staddijk Noord</vt:lpstr>
      <vt:lpstr>Staddijk Zuid</vt:lpstr>
      <vt:lpstr>Vossenpels</vt:lpstr>
      <vt:lpstr>Vossendijk Winkelsteeg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 van der Neut</dc:creator>
  <cp:lastModifiedBy>Rutger van Baren</cp:lastModifiedBy>
  <cp:lastPrinted>2020-11-19T11:13:02Z</cp:lastPrinted>
  <dcterms:created xsi:type="dcterms:W3CDTF">2020-10-26T17:46:39Z</dcterms:created>
  <dcterms:modified xsi:type="dcterms:W3CDTF">2025-10-23T07:06:29Z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0x0101008776DF4713438D49B18B1880A0D3FCB2</vt:lpwstr>
  </property>
  <property fmtid="{D5CDD505-2E9C-101B-9397-08002B2CF9AE}" pid="3" name="MediaServiceImageTags">
    <vt:lpwstr/>
  </property>
</Properties>
</file>