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5\Gemeente Almelo\Brand\03) Concept aanbestedingsstukken\"/>
    </mc:Choice>
  </mc:AlternateContent>
  <bookViews>
    <workbookView xWindow="0" yWindow="0" windowWidth="28800" windowHeight="12300"/>
  </bookViews>
  <sheets>
    <sheet name="Blad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2" i="1" l="1"/>
  <c r="K51" i="1"/>
  <c r="H51" i="1" l="1"/>
  <c r="K56" i="1" l="1"/>
  <c r="J56" i="1"/>
  <c r="I56" i="1"/>
  <c r="H56" i="1"/>
  <c r="G56" i="1"/>
  <c r="F56" i="1"/>
  <c r="E56" i="1"/>
  <c r="J47" i="1" l="1"/>
  <c r="I47" i="1"/>
  <c r="F47" i="1"/>
  <c r="E47" i="1"/>
  <c r="G52" i="1"/>
  <c r="H52" i="1" s="1"/>
  <c r="K52" i="1" s="1"/>
  <c r="G46" i="1"/>
  <c r="H46" i="1" s="1"/>
  <c r="K46" i="1" s="1"/>
  <c r="K43" i="1"/>
  <c r="I38" i="1"/>
  <c r="F38" i="1"/>
  <c r="E38" i="1"/>
  <c r="G37" i="1"/>
  <c r="H37" i="1" s="1"/>
  <c r="K37" i="1" s="1"/>
  <c r="G35" i="1"/>
  <c r="H35" i="1" s="1"/>
  <c r="K35" i="1" s="1"/>
  <c r="H36" i="1"/>
  <c r="K36" i="1" s="1"/>
  <c r="H34" i="1"/>
  <c r="K34" i="1" s="1"/>
  <c r="G33" i="1"/>
  <c r="H33" i="1" s="1"/>
  <c r="K33" i="1" s="1"/>
  <c r="H31" i="1"/>
  <c r="K31" i="1" s="1"/>
  <c r="I26" i="1"/>
  <c r="F26" i="1"/>
  <c r="E26" i="1"/>
  <c r="G25" i="1"/>
  <c r="G24" i="1"/>
  <c r="G23" i="1"/>
  <c r="H23" i="1" s="1"/>
  <c r="K23" i="1" s="1"/>
  <c r="G22" i="1"/>
  <c r="H22" i="1" s="1"/>
  <c r="J15" i="1"/>
  <c r="I15" i="1"/>
  <c r="F15" i="1"/>
  <c r="E15" i="1"/>
  <c r="G14" i="1"/>
  <c r="H14" i="1" s="1"/>
  <c r="K14" i="1" s="1"/>
  <c r="G13" i="1"/>
  <c r="H13" i="1" s="1"/>
  <c r="H47" i="1" l="1"/>
  <c r="G47" i="1"/>
  <c r="K47" i="1"/>
  <c r="G26" i="1"/>
  <c r="H25" i="1"/>
  <c r="J25" i="1" s="1"/>
  <c r="J26" i="1" s="1"/>
  <c r="H15" i="1"/>
  <c r="K13" i="1"/>
  <c r="K15" i="1" s="1"/>
  <c r="J38" i="1"/>
  <c r="K38" i="1"/>
  <c r="K22" i="1"/>
  <c r="H24" i="1"/>
  <c r="K24" i="1" s="1"/>
  <c r="G38" i="1"/>
  <c r="H38" i="1"/>
  <c r="G15" i="1"/>
  <c r="K25" i="1" l="1"/>
  <c r="K26" i="1"/>
  <c r="H26" i="1"/>
</calcChain>
</file>

<file path=xl/sharedStrings.xml><?xml version="1.0" encoding="utf-8"?>
<sst xmlns="http://schemas.openxmlformats.org/spreadsheetml/2006/main" count="120" uniqueCount="42">
  <si>
    <t>Datum</t>
  </si>
  <si>
    <t>Schadenr</t>
  </si>
  <si>
    <t>Omschrijving</t>
  </si>
  <si>
    <t>Schade</t>
  </si>
  <si>
    <t>Eigen risico</t>
  </si>
  <si>
    <t xml:space="preserve">Kosten </t>
  </si>
  <si>
    <t>Betaald</t>
  </si>
  <si>
    <t>Verhaald</t>
  </si>
  <si>
    <t xml:space="preserve">Reserve </t>
  </si>
  <si>
    <t>Totaal</t>
  </si>
  <si>
    <t>Waterschade parkeergarage</t>
  </si>
  <si>
    <t>Brandschade serverruimte Stadhuis</t>
  </si>
  <si>
    <t>Blikseminslag De Schoppe</t>
  </si>
  <si>
    <t>stormschade Canisius Scholengemeenschap</t>
  </si>
  <si>
    <t>stormschade diverse</t>
  </si>
  <si>
    <t>Aanrijdingsschade hekwerk</t>
  </si>
  <si>
    <t>diefstal lood de Weier</t>
  </si>
  <si>
    <t>vandalisme Vrije School Almelo</t>
  </si>
  <si>
    <t>Waterschade OSG Erasmus</t>
  </si>
  <si>
    <t xml:space="preserve"> </t>
  </si>
  <si>
    <t>vandalisme ruiten gemeentehuis</t>
  </si>
  <si>
    <t>Vandalismeschade parkeergarage Hagenborg 115</t>
  </si>
  <si>
    <t>Brandschade De Vrije School Biesterweg 6</t>
  </si>
  <si>
    <t xml:space="preserve">Bliksemschade locatie Grondbank </t>
  </si>
  <si>
    <t>Waterschade De Vrije School</t>
  </si>
  <si>
    <t>Inbraakschade BO De Compaan</t>
  </si>
  <si>
    <t xml:space="preserve">Totaal </t>
  </si>
  <si>
    <t xml:space="preserve">Waterschade Binnenhof 51 </t>
  </si>
  <si>
    <t>Inbraakschade VSO De Brug</t>
  </si>
  <si>
    <t>Aanrijding lift stadhuis</t>
  </si>
  <si>
    <t>Waterschade Hoornbladstraat 35 (schade&lt;ER)</t>
  </si>
  <si>
    <t>Vandalisme Het Letterveld</t>
  </si>
  <si>
    <t>Gemeente Almelo</t>
  </si>
  <si>
    <t>Schadestatistieken Brandverzekering</t>
  </si>
  <si>
    <t>Via vorige makeaar</t>
  </si>
  <si>
    <t>Lopend</t>
  </si>
  <si>
    <t>Afgehandeld</t>
  </si>
  <si>
    <t>Brandschade Platanenstraat 38-40, Almelo</t>
  </si>
  <si>
    <t>N.n.b.</t>
  </si>
  <si>
    <t xml:space="preserve">Mogelijk verhaal - De dader van de schade is bekend en verzekerde wil de schade graag via deze dader laten lopen. Het betreft echter iemand zonder vaste woon en verblijfplaats in NL. Na de veroordeling is de dader in hoger beroep gegaan. </t>
  </si>
  <si>
    <t>Periode 01-01-2019 tot 06-10-2025</t>
  </si>
  <si>
    <t>Bijlage C.4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</si>
</sst>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b/>
      <i/>
      <sz val="10"/>
      <name val="Arial"/>
      <family val="2"/>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51">
    <xf numFmtId="0" fontId="0" fillId="0" borderId="0" xfId="0"/>
    <xf numFmtId="44" fontId="0" fillId="0" borderId="0" xfId="0" applyNumberFormat="1"/>
    <xf numFmtId="0" fontId="3" fillId="0" borderId="1" xfId="0" applyFont="1" applyBorder="1"/>
    <xf numFmtId="0" fontId="3" fillId="0" borderId="2" xfId="0" applyFont="1" applyBorder="1"/>
    <xf numFmtId="44" fontId="3" fillId="0" borderId="2" xfId="0" applyNumberFormat="1" applyFont="1" applyBorder="1"/>
    <xf numFmtId="44" fontId="3" fillId="0" borderId="2" xfId="0" applyNumberFormat="1" applyFont="1" applyFill="1" applyBorder="1"/>
    <xf numFmtId="44" fontId="3" fillId="0" borderId="3" xfId="0" applyNumberFormat="1" applyFont="1" applyFill="1" applyBorder="1"/>
    <xf numFmtId="14" fontId="4" fillId="0" borderId="4" xfId="0" applyNumberFormat="1" applyFont="1" applyBorder="1"/>
    <xf numFmtId="0" fontId="4" fillId="0" borderId="5" xfId="0" applyFont="1" applyBorder="1"/>
    <xf numFmtId="0" fontId="4" fillId="0" borderId="6" xfId="0" applyFont="1" applyBorder="1"/>
    <xf numFmtId="44" fontId="4" fillId="0" borderId="6" xfId="0" applyNumberFormat="1" applyFont="1" applyBorder="1"/>
    <xf numFmtId="44" fontId="4" fillId="0" borderId="6" xfId="0" applyNumberFormat="1" applyFont="1" applyFill="1" applyBorder="1"/>
    <xf numFmtId="44" fontId="4" fillId="0" borderId="6" xfId="1" applyNumberFormat="1" applyFont="1" applyBorder="1"/>
    <xf numFmtId="44" fontId="0" fillId="0" borderId="6" xfId="1" applyNumberFormat="1" applyFont="1" applyBorder="1"/>
    <xf numFmtId="14" fontId="0" fillId="0" borderId="7" xfId="0" applyNumberFormat="1" applyBorder="1"/>
    <xf numFmtId="0" fontId="0" fillId="0" borderId="5" xfId="0" applyBorder="1"/>
    <xf numFmtId="44" fontId="0" fillId="0" borderId="5" xfId="1" applyNumberFormat="1" applyFont="1" applyBorder="1"/>
    <xf numFmtId="0" fontId="4" fillId="0" borderId="5" xfId="0" applyFont="1" applyFill="1" applyBorder="1"/>
    <xf numFmtId="14" fontId="3" fillId="0" borderId="8" xfId="0" applyNumberFormat="1" applyFont="1" applyBorder="1"/>
    <xf numFmtId="0" fontId="3" fillId="0" borderId="9" xfId="0" applyFont="1" applyBorder="1"/>
    <xf numFmtId="0" fontId="4" fillId="0" borderId="9" xfId="0" applyFont="1" applyBorder="1"/>
    <xf numFmtId="44" fontId="3" fillId="0" borderId="10" xfId="1" applyNumberFormat="1" applyFont="1" applyBorder="1"/>
    <xf numFmtId="44" fontId="0" fillId="0" borderId="5" xfId="0" applyNumberFormat="1" applyBorder="1"/>
    <xf numFmtId="44" fontId="4" fillId="0" borderId="5" xfId="1" applyNumberFormat="1" applyFont="1" applyBorder="1"/>
    <xf numFmtId="0" fontId="0" fillId="0" borderId="5" xfId="0" applyFill="1" applyBorder="1"/>
    <xf numFmtId="44" fontId="0" fillId="0" borderId="12" xfId="0" applyNumberFormat="1" applyBorder="1"/>
    <xf numFmtId="44" fontId="0" fillId="0" borderId="6" xfId="0" applyNumberFormat="1" applyBorder="1"/>
    <xf numFmtId="44" fontId="3" fillId="0" borderId="11" xfId="1" applyNumberFormat="1" applyFont="1" applyBorder="1"/>
    <xf numFmtId="14" fontId="4" fillId="0" borderId="5" xfId="0" applyNumberFormat="1" applyFont="1" applyBorder="1"/>
    <xf numFmtId="44" fontId="4" fillId="0" borderId="5" xfId="0" applyNumberFormat="1" applyFont="1" applyBorder="1"/>
    <xf numFmtId="44" fontId="4" fillId="0" borderId="5" xfId="0" applyNumberFormat="1" applyFont="1" applyFill="1" applyBorder="1"/>
    <xf numFmtId="14" fontId="0" fillId="0" borderId="5" xfId="0" applyNumberFormat="1" applyBorder="1"/>
    <xf numFmtId="0" fontId="3" fillId="0" borderId="8" xfId="0" applyFont="1" applyBorder="1"/>
    <xf numFmtId="0" fontId="0" fillId="0" borderId="9" xfId="0" applyBorder="1"/>
    <xf numFmtId="44" fontId="3" fillId="0" borderId="9" xfId="0" applyNumberFormat="1" applyFont="1" applyBorder="1"/>
    <xf numFmtId="44" fontId="3" fillId="0" borderId="13" xfId="0" applyNumberFormat="1" applyFont="1" applyBorder="1"/>
    <xf numFmtId="0" fontId="3" fillId="0" borderId="0" xfId="0" applyFont="1" applyAlignment="1">
      <alignment wrapText="1"/>
    </xf>
    <xf numFmtId="0" fontId="0" fillId="0" borderId="0" xfId="0" applyAlignment="1">
      <alignment wrapText="1"/>
    </xf>
    <xf numFmtId="0" fontId="2" fillId="2" borderId="0" xfId="0" applyFont="1" applyFill="1" applyAlignment="1">
      <alignment horizontal="left"/>
    </xf>
    <xf numFmtId="0" fontId="2" fillId="2" borderId="8" xfId="0" applyFont="1" applyFill="1" applyBorder="1" applyAlignment="1">
      <alignment horizontal="left"/>
    </xf>
    <xf numFmtId="44" fontId="0" fillId="0" borderId="9" xfId="0" applyNumberFormat="1" applyBorder="1"/>
    <xf numFmtId="44" fontId="2" fillId="0" borderId="14" xfId="0" applyNumberFormat="1" applyFont="1" applyBorder="1"/>
    <xf numFmtId="14" fontId="0" fillId="0" borderId="5" xfId="0" applyNumberFormat="1" applyFill="1" applyBorder="1"/>
    <xf numFmtId="44" fontId="0" fillId="0" borderId="5" xfId="0" applyNumberFormat="1" applyFill="1" applyBorder="1"/>
    <xf numFmtId="0" fontId="0" fillId="0" borderId="0" xfId="0" applyFill="1" applyBorder="1"/>
    <xf numFmtId="44" fontId="0" fillId="0" borderId="5" xfId="1" applyFont="1" applyFill="1" applyBorder="1"/>
    <xf numFmtId="44" fontId="5" fillId="0" borderId="9" xfId="0" applyNumberFormat="1" applyFont="1" applyBorder="1"/>
    <xf numFmtId="44" fontId="5" fillId="0" borderId="13" xfId="0" applyNumberFormat="1" applyFont="1" applyBorder="1"/>
    <xf numFmtId="0" fontId="6" fillId="0" borderId="0" xfId="0" applyFont="1"/>
    <xf numFmtId="0" fontId="3" fillId="0" borderId="0" xfId="0" applyFont="1" applyAlignment="1">
      <alignment wrapText="1"/>
    </xf>
    <xf numFmtId="0" fontId="0" fillId="0" borderId="0" xfId="0" applyAlignment="1">
      <alignmen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tabSelected="1" workbookViewId="0">
      <selection activeCell="A3" sqref="A3:K3"/>
    </sheetView>
  </sheetViews>
  <sheetFormatPr defaultRowHeight="15" x14ac:dyDescent="0.25"/>
  <cols>
    <col min="1" max="1" width="10.140625" customWidth="1"/>
    <col min="2" max="2" width="12" customWidth="1"/>
    <col min="3" max="3" width="46.5703125" bestFit="1" customWidth="1"/>
    <col min="4" max="4" width="19" customWidth="1"/>
    <col min="5" max="5" width="12.85546875" style="1" customWidth="1"/>
    <col min="6" max="6" width="12.42578125" style="1" customWidth="1"/>
    <col min="7" max="7" width="13.42578125" style="1" customWidth="1"/>
    <col min="8" max="8" width="13.28515625" style="1" customWidth="1"/>
    <col min="9" max="9" width="10.7109375" style="1" customWidth="1"/>
    <col min="10" max="10" width="12.85546875" style="1" customWidth="1"/>
    <col min="11" max="11" width="14.42578125" style="1" customWidth="1"/>
    <col min="13" max="13" width="15.85546875" bestFit="1" customWidth="1"/>
  </cols>
  <sheetData>
    <row r="1" spans="1:11" x14ac:dyDescent="0.25">
      <c r="A1" s="49" t="s">
        <v>41</v>
      </c>
      <c r="B1" s="50"/>
      <c r="C1" s="50"/>
      <c r="D1" s="50"/>
      <c r="E1" s="50"/>
      <c r="F1" s="50"/>
      <c r="G1" s="50"/>
      <c r="H1" s="50"/>
      <c r="I1" s="50"/>
      <c r="J1" s="50"/>
      <c r="K1" s="50"/>
    </row>
    <row r="2" spans="1:11" x14ac:dyDescent="0.25">
      <c r="A2" s="49" t="s">
        <v>32</v>
      </c>
      <c r="B2" s="50"/>
      <c r="C2" s="50"/>
      <c r="D2" s="50"/>
      <c r="E2" s="50"/>
      <c r="F2" s="50"/>
      <c r="G2" s="50"/>
      <c r="H2" s="50"/>
      <c r="I2" s="50"/>
      <c r="J2" s="50"/>
      <c r="K2" s="50"/>
    </row>
    <row r="3" spans="1:11" x14ac:dyDescent="0.25">
      <c r="A3" s="49" t="s">
        <v>33</v>
      </c>
      <c r="B3" s="50"/>
      <c r="C3" s="50"/>
      <c r="D3" s="50"/>
      <c r="E3" s="50"/>
      <c r="F3" s="50"/>
      <c r="G3" s="50"/>
      <c r="H3" s="50"/>
      <c r="I3" s="50"/>
      <c r="J3" s="50"/>
      <c r="K3" s="50"/>
    </row>
    <row r="4" spans="1:11" x14ac:dyDescent="0.25">
      <c r="A4" s="49" t="s">
        <v>40</v>
      </c>
      <c r="B4" s="50"/>
      <c r="C4" s="50"/>
      <c r="D4" s="50"/>
      <c r="E4" s="50"/>
      <c r="F4" s="50"/>
      <c r="G4" s="50"/>
      <c r="H4" s="50"/>
      <c r="I4" s="50"/>
      <c r="J4" s="50"/>
      <c r="K4" s="50"/>
    </row>
    <row r="5" spans="1:11" ht="15.75" thickBot="1" x14ac:dyDescent="0.3">
      <c r="A5" s="36" t="s">
        <v>19</v>
      </c>
      <c r="B5" s="37"/>
      <c r="C5" s="37"/>
      <c r="D5" s="37"/>
      <c r="E5" s="37"/>
      <c r="F5" s="37"/>
      <c r="G5" s="37"/>
      <c r="H5" s="37"/>
      <c r="I5" s="37"/>
      <c r="J5" s="37"/>
      <c r="K5" s="37"/>
    </row>
    <row r="6" spans="1:11" ht="15.75" thickBot="1" x14ac:dyDescent="0.3">
      <c r="A6" s="39">
        <v>2019</v>
      </c>
      <c r="B6" s="33"/>
      <c r="C6" s="33" t="s">
        <v>34</v>
      </c>
      <c r="D6" s="33"/>
      <c r="E6" s="40"/>
      <c r="F6" s="40"/>
      <c r="G6" s="40"/>
      <c r="H6" s="40"/>
      <c r="I6" s="40"/>
      <c r="J6" s="40"/>
      <c r="K6" s="41">
        <v>7386.66</v>
      </c>
    </row>
    <row r="7" spans="1:11" ht="15.75" thickBot="1" x14ac:dyDescent="0.3"/>
    <row r="8" spans="1:11" ht="15.75" thickBot="1" x14ac:dyDescent="0.3">
      <c r="A8" s="39">
        <v>2020</v>
      </c>
      <c r="B8" s="33"/>
      <c r="C8" s="33" t="s">
        <v>34</v>
      </c>
      <c r="D8" s="33"/>
      <c r="E8" s="40"/>
      <c r="F8" s="40"/>
      <c r="G8" s="40"/>
      <c r="H8" s="40"/>
      <c r="I8" s="40"/>
      <c r="J8" s="40"/>
      <c r="K8" s="41">
        <v>6961.49</v>
      </c>
    </row>
    <row r="10" spans="1:11" ht="15.75" thickBot="1" x14ac:dyDescent="0.3">
      <c r="A10" s="38">
        <v>2021</v>
      </c>
    </row>
    <row r="11" spans="1:11" x14ac:dyDescent="0.25">
      <c r="A11" s="2" t="s">
        <v>0</v>
      </c>
      <c r="B11" s="3" t="s">
        <v>1</v>
      </c>
      <c r="C11" s="3" t="s">
        <v>2</v>
      </c>
      <c r="D11" s="24" t="s">
        <v>36</v>
      </c>
      <c r="E11" s="4" t="s">
        <v>3</v>
      </c>
      <c r="F11" s="5" t="s">
        <v>4</v>
      </c>
      <c r="G11" s="5" t="s">
        <v>5</v>
      </c>
      <c r="H11" s="5" t="s">
        <v>6</v>
      </c>
      <c r="I11" s="5" t="s">
        <v>7</v>
      </c>
      <c r="J11" s="5" t="s">
        <v>8</v>
      </c>
      <c r="K11" s="6" t="s">
        <v>9</v>
      </c>
    </row>
    <row r="12" spans="1:11" x14ac:dyDescent="0.25">
      <c r="A12" s="7">
        <v>44470</v>
      </c>
      <c r="B12" s="8">
        <v>2104354</v>
      </c>
      <c r="C12" s="9" t="s">
        <v>10</v>
      </c>
      <c r="D12" s="24" t="s">
        <v>36</v>
      </c>
      <c r="E12" s="10"/>
      <c r="F12" s="11"/>
      <c r="G12" s="11"/>
      <c r="H12" s="12"/>
      <c r="I12" s="13"/>
      <c r="J12" s="13"/>
      <c r="K12" s="25"/>
    </row>
    <row r="13" spans="1:11" x14ac:dyDescent="0.25">
      <c r="A13" s="14">
        <v>44476</v>
      </c>
      <c r="B13" s="15">
        <v>2103596</v>
      </c>
      <c r="C13" s="8" t="s">
        <v>11</v>
      </c>
      <c r="D13" s="24" t="s">
        <v>36</v>
      </c>
      <c r="E13" s="16">
        <v>48327.74</v>
      </c>
      <c r="F13" s="16">
        <v>2500</v>
      </c>
      <c r="G13" s="11">
        <f>2022+508.2+458.28+0.78</f>
        <v>2989.2599999999998</v>
      </c>
      <c r="H13" s="12">
        <f>E13-F13+G13</f>
        <v>48817</v>
      </c>
      <c r="I13" s="13">
        <v>0</v>
      </c>
      <c r="J13" s="13">
        <v>0</v>
      </c>
      <c r="K13" s="25">
        <f>H13-I13+J13</f>
        <v>48817</v>
      </c>
    </row>
    <row r="14" spans="1:11" ht="15.75" thickBot="1" x14ac:dyDescent="0.3">
      <c r="A14" s="14">
        <v>44283</v>
      </c>
      <c r="B14" s="15">
        <v>2105032</v>
      </c>
      <c r="C14" s="17" t="s">
        <v>12</v>
      </c>
      <c r="D14" s="24" t="s">
        <v>36</v>
      </c>
      <c r="E14" s="16">
        <v>6415.42</v>
      </c>
      <c r="F14" s="16">
        <v>2500</v>
      </c>
      <c r="G14" s="16">
        <f>1914.22+39.15+1.21</f>
        <v>1954.5800000000002</v>
      </c>
      <c r="H14" s="12">
        <f>E14-F14+G14</f>
        <v>5870</v>
      </c>
      <c r="I14" s="13">
        <v>0</v>
      </c>
      <c r="J14" s="13">
        <v>0</v>
      </c>
      <c r="K14" s="25">
        <f>H14-I14+J14</f>
        <v>5870</v>
      </c>
    </row>
    <row r="15" spans="1:11" ht="15.75" thickBot="1" x14ac:dyDescent="0.3">
      <c r="A15" s="18" t="s">
        <v>9</v>
      </c>
      <c r="B15" s="19"/>
      <c r="C15" s="20"/>
      <c r="D15" s="20"/>
      <c r="E15" s="21">
        <f t="shared" ref="E15:K15" si="0">SUM(E12:E14)</f>
        <v>54743.159999999996</v>
      </c>
      <c r="F15" s="21">
        <f t="shared" si="0"/>
        <v>5000</v>
      </c>
      <c r="G15" s="21">
        <f t="shared" si="0"/>
        <v>4943.84</v>
      </c>
      <c r="H15" s="21">
        <f t="shared" si="0"/>
        <v>54687</v>
      </c>
      <c r="I15" s="21">
        <f t="shared" si="0"/>
        <v>0</v>
      </c>
      <c r="J15" s="21">
        <f t="shared" si="0"/>
        <v>0</v>
      </c>
      <c r="K15" s="27">
        <f t="shared" si="0"/>
        <v>54687</v>
      </c>
    </row>
    <row r="18" spans="1:13" ht="15.75" thickBot="1" x14ac:dyDescent="0.3">
      <c r="A18" s="38">
        <v>2022</v>
      </c>
    </row>
    <row r="19" spans="1:13" x14ac:dyDescent="0.25">
      <c r="A19" s="2" t="s">
        <v>0</v>
      </c>
      <c r="B19" s="3" t="s">
        <v>1</v>
      </c>
      <c r="C19" s="3" t="s">
        <v>2</v>
      </c>
      <c r="D19" s="24" t="s">
        <v>36</v>
      </c>
      <c r="E19" s="4" t="s">
        <v>3</v>
      </c>
      <c r="F19" s="5" t="s">
        <v>4</v>
      </c>
      <c r="G19" s="5" t="s">
        <v>5</v>
      </c>
      <c r="H19" s="5" t="s">
        <v>6</v>
      </c>
      <c r="I19" s="5" t="s">
        <v>7</v>
      </c>
      <c r="J19" s="5" t="s">
        <v>8</v>
      </c>
      <c r="K19" s="6" t="s">
        <v>9</v>
      </c>
    </row>
    <row r="20" spans="1:13" x14ac:dyDescent="0.25">
      <c r="A20" s="7">
        <v>44609</v>
      </c>
      <c r="B20" s="8">
        <v>2200544</v>
      </c>
      <c r="C20" s="9" t="s">
        <v>13</v>
      </c>
      <c r="D20" s="24" t="s">
        <v>36</v>
      </c>
      <c r="E20" s="10">
        <v>4065.6</v>
      </c>
      <c r="F20" s="11">
        <v>2500</v>
      </c>
      <c r="G20" s="11">
        <v>16.399999999999999</v>
      </c>
      <c r="H20" s="12">
        <v>1582</v>
      </c>
      <c r="I20" s="13"/>
      <c r="J20" s="13"/>
      <c r="K20" s="25">
        <v>1582</v>
      </c>
    </row>
    <row r="21" spans="1:13" x14ac:dyDescent="0.25">
      <c r="A21" s="7">
        <v>44610</v>
      </c>
      <c r="B21" s="8">
        <v>2200788</v>
      </c>
      <c r="C21" s="9" t="s">
        <v>14</v>
      </c>
      <c r="D21" s="24" t="s">
        <v>36</v>
      </c>
      <c r="E21" s="10">
        <v>30340.15</v>
      </c>
      <c r="F21" s="11">
        <v>2500</v>
      </c>
      <c r="G21" s="11">
        <v>1346.85</v>
      </c>
      <c r="H21" s="12">
        <v>29187</v>
      </c>
      <c r="I21" s="13"/>
      <c r="J21" s="13"/>
      <c r="K21" s="25">
        <v>29187</v>
      </c>
    </row>
    <row r="22" spans="1:13" x14ac:dyDescent="0.25">
      <c r="A22" s="7">
        <v>44645</v>
      </c>
      <c r="B22" s="8">
        <v>2205513</v>
      </c>
      <c r="C22" s="9" t="s">
        <v>15</v>
      </c>
      <c r="D22" s="24" t="s">
        <v>36</v>
      </c>
      <c r="E22" s="10">
        <v>6352.5</v>
      </c>
      <c r="F22" s="11">
        <v>2500</v>
      </c>
      <c r="G22" s="11">
        <f>38.53</f>
        <v>38.53</v>
      </c>
      <c r="H22" s="12">
        <f>E22-F22+G22</f>
        <v>3891.03</v>
      </c>
      <c r="I22" s="13">
        <v>0</v>
      </c>
      <c r="J22" s="13">
        <v>0</v>
      </c>
      <c r="K22" s="25">
        <f>H22+I22-J22</f>
        <v>3891.03</v>
      </c>
    </row>
    <row r="23" spans="1:13" x14ac:dyDescent="0.25">
      <c r="A23" s="7">
        <v>44655</v>
      </c>
      <c r="B23" s="8">
        <v>2203016</v>
      </c>
      <c r="C23" s="9" t="s">
        <v>16</v>
      </c>
      <c r="D23" s="24" t="s">
        <v>36</v>
      </c>
      <c r="E23" s="10">
        <v>5989.5</v>
      </c>
      <c r="F23" s="11">
        <v>2500</v>
      </c>
      <c r="G23" s="11">
        <f>34.9+0.6</f>
        <v>35.5</v>
      </c>
      <c r="H23" s="12">
        <f>E23-F23+G23</f>
        <v>3525</v>
      </c>
      <c r="I23" s="13">
        <v>0</v>
      </c>
      <c r="J23" s="13">
        <v>0</v>
      </c>
      <c r="K23" s="25">
        <f>H23-I23+J23</f>
        <v>3525</v>
      </c>
    </row>
    <row r="24" spans="1:13" x14ac:dyDescent="0.25">
      <c r="A24" s="7">
        <v>44690</v>
      </c>
      <c r="B24" s="8">
        <v>2202354</v>
      </c>
      <c r="C24" s="9" t="s">
        <v>17</v>
      </c>
      <c r="D24" s="24" t="s">
        <v>36</v>
      </c>
      <c r="E24" s="10">
        <v>5893.79</v>
      </c>
      <c r="F24" s="11">
        <v>2500</v>
      </c>
      <c r="G24" s="11">
        <f>33.94+1.27</f>
        <v>35.21</v>
      </c>
      <c r="H24" s="12">
        <f>E24-F24+G24</f>
        <v>3429</v>
      </c>
      <c r="I24" s="13">
        <v>0</v>
      </c>
      <c r="J24" s="13">
        <v>0</v>
      </c>
      <c r="K24" s="25">
        <f>H24-I24+J24</f>
        <v>3429</v>
      </c>
    </row>
    <row r="25" spans="1:13" ht="15.75" thickBot="1" x14ac:dyDescent="0.3">
      <c r="A25" s="14">
        <v>44742</v>
      </c>
      <c r="B25" s="15">
        <v>2202915</v>
      </c>
      <c r="C25" s="8" t="s">
        <v>18</v>
      </c>
      <c r="D25" s="24" t="s">
        <v>36</v>
      </c>
      <c r="E25" s="16">
        <v>74846.42</v>
      </c>
      <c r="F25" s="16">
        <v>2500</v>
      </c>
      <c r="G25" s="11">
        <f>3696.31+1312.85+2202.2+125+3165.66+373.46</f>
        <v>10875.48</v>
      </c>
      <c r="H25" s="12">
        <f>E25-F25+G25</f>
        <v>83221.899999999994</v>
      </c>
      <c r="I25" s="13">
        <v>0</v>
      </c>
      <c r="J25" s="13">
        <f>E25-F25+G25-H25</f>
        <v>0</v>
      </c>
      <c r="K25" s="25">
        <f>H25-I25+J25</f>
        <v>83221.899999999994</v>
      </c>
      <c r="L25" t="s">
        <v>19</v>
      </c>
    </row>
    <row r="26" spans="1:13" ht="15.75" thickBot="1" x14ac:dyDescent="0.3">
      <c r="A26" s="18" t="s">
        <v>9</v>
      </c>
      <c r="B26" s="19"/>
      <c r="C26" s="20"/>
      <c r="D26" s="20"/>
      <c r="E26" s="21">
        <f t="shared" ref="E26:K26" si="1">SUM(E20:E25)</f>
        <v>127487.95999999999</v>
      </c>
      <c r="F26" s="21">
        <f t="shared" si="1"/>
        <v>15000</v>
      </c>
      <c r="G26" s="21">
        <f t="shared" si="1"/>
        <v>12347.97</v>
      </c>
      <c r="H26" s="21">
        <f t="shared" si="1"/>
        <v>124835.93</v>
      </c>
      <c r="I26" s="21">
        <f t="shared" si="1"/>
        <v>0</v>
      </c>
      <c r="J26" s="21">
        <f t="shared" si="1"/>
        <v>0</v>
      </c>
      <c r="K26" s="27">
        <f t="shared" si="1"/>
        <v>124835.93</v>
      </c>
    </row>
    <row r="29" spans="1:13" ht="15.75" thickBot="1" x14ac:dyDescent="0.3">
      <c r="A29" s="38">
        <v>2023</v>
      </c>
    </row>
    <row r="30" spans="1:13" x14ac:dyDescent="0.25">
      <c r="A30" s="2" t="s">
        <v>0</v>
      </c>
      <c r="B30" s="3" t="s">
        <v>1</v>
      </c>
      <c r="C30" s="3" t="s">
        <v>2</v>
      </c>
      <c r="D30" s="24" t="s">
        <v>36</v>
      </c>
      <c r="E30" s="4" t="s">
        <v>3</v>
      </c>
      <c r="F30" s="5" t="s">
        <v>4</v>
      </c>
      <c r="G30" s="5" t="s">
        <v>5</v>
      </c>
      <c r="H30" s="5" t="s">
        <v>6</v>
      </c>
      <c r="I30" s="5" t="s">
        <v>7</v>
      </c>
      <c r="J30" s="5" t="s">
        <v>8</v>
      </c>
      <c r="K30" s="6" t="s">
        <v>9</v>
      </c>
    </row>
    <row r="31" spans="1:13" x14ac:dyDescent="0.25">
      <c r="A31" s="28">
        <v>44974</v>
      </c>
      <c r="B31" s="8">
        <v>2301529</v>
      </c>
      <c r="C31" s="8" t="s">
        <v>20</v>
      </c>
      <c r="D31" s="24" t="s">
        <v>36</v>
      </c>
      <c r="E31" s="29">
        <v>45557</v>
      </c>
      <c r="F31" s="30">
        <v>5000</v>
      </c>
      <c r="G31" s="30">
        <v>1681</v>
      </c>
      <c r="H31" s="23">
        <f>E31-F31+G31</f>
        <v>42238</v>
      </c>
      <c r="I31" s="16">
        <v>0</v>
      </c>
      <c r="J31" s="16">
        <v>0</v>
      </c>
      <c r="K31" s="22">
        <f t="shared" ref="K31:K37" si="2">H31-I31+J31</f>
        <v>42238</v>
      </c>
      <c r="L31" t="s">
        <v>19</v>
      </c>
    </row>
    <row r="32" spans="1:13" x14ac:dyDescent="0.25">
      <c r="A32" s="42">
        <v>45017</v>
      </c>
      <c r="B32" s="24">
        <v>2301331</v>
      </c>
      <c r="C32" s="24" t="s">
        <v>21</v>
      </c>
      <c r="D32" s="24" t="s">
        <v>35</v>
      </c>
      <c r="E32" s="43">
        <v>0</v>
      </c>
      <c r="F32" s="43">
        <v>5000</v>
      </c>
      <c r="G32" s="43">
        <v>1621.16</v>
      </c>
      <c r="H32" s="43">
        <v>0</v>
      </c>
      <c r="I32" s="43">
        <v>0</v>
      </c>
      <c r="J32" s="43">
        <v>50000</v>
      </c>
      <c r="K32" s="43">
        <f>J32+G32-F32</f>
        <v>46621.16</v>
      </c>
      <c r="M32" s="48" t="s">
        <v>39</v>
      </c>
    </row>
    <row r="33" spans="1:12" x14ac:dyDescent="0.25">
      <c r="A33" s="31">
        <v>45033</v>
      </c>
      <c r="B33" s="15">
        <v>2301329</v>
      </c>
      <c r="C33" s="15" t="s">
        <v>22</v>
      </c>
      <c r="D33" s="24" t="s">
        <v>36</v>
      </c>
      <c r="E33" s="22">
        <v>51187.4</v>
      </c>
      <c r="F33" s="22">
        <v>5000</v>
      </c>
      <c r="G33" s="22">
        <f>461.87+1807.5</f>
        <v>2269.37</v>
      </c>
      <c r="H33" s="22">
        <f>E33-F33+G33</f>
        <v>48456.770000000004</v>
      </c>
      <c r="I33" s="22">
        <v>0</v>
      </c>
      <c r="J33" s="22">
        <v>0</v>
      </c>
      <c r="K33" s="22">
        <f t="shared" si="2"/>
        <v>48456.770000000004</v>
      </c>
    </row>
    <row r="34" spans="1:12" x14ac:dyDescent="0.25">
      <c r="A34" s="31">
        <v>45039</v>
      </c>
      <c r="B34" s="15">
        <v>2301438</v>
      </c>
      <c r="C34" s="15" t="s">
        <v>23</v>
      </c>
      <c r="D34" s="24" t="s">
        <v>36</v>
      </c>
      <c r="E34" s="22">
        <v>8268.36</v>
      </c>
      <c r="F34" s="22">
        <v>5000</v>
      </c>
      <c r="G34" s="22">
        <v>25.23</v>
      </c>
      <c r="H34" s="22">
        <f>E34-F34+G34</f>
        <v>3293.5900000000006</v>
      </c>
      <c r="I34" s="22">
        <v>0</v>
      </c>
      <c r="J34" s="22">
        <v>0</v>
      </c>
      <c r="K34" s="22">
        <f t="shared" si="2"/>
        <v>3293.5900000000006</v>
      </c>
    </row>
    <row r="35" spans="1:12" x14ac:dyDescent="0.25">
      <c r="A35" s="31">
        <v>45046</v>
      </c>
      <c r="B35" s="24">
        <v>2302437</v>
      </c>
      <c r="C35" s="24" t="s">
        <v>25</v>
      </c>
      <c r="D35" s="24" t="s">
        <v>36</v>
      </c>
      <c r="E35" s="22">
        <v>17058.580000000002</v>
      </c>
      <c r="F35" s="22">
        <v>5000</v>
      </c>
      <c r="G35" s="22">
        <f>950.33+120.59</f>
        <v>1070.92</v>
      </c>
      <c r="H35" s="22">
        <f>E35-F35+G35</f>
        <v>13129.500000000002</v>
      </c>
      <c r="I35" s="22">
        <v>0</v>
      </c>
      <c r="J35" s="22">
        <v>0</v>
      </c>
      <c r="K35" s="22">
        <f t="shared" si="2"/>
        <v>13129.500000000002</v>
      </c>
    </row>
    <row r="36" spans="1:12" x14ac:dyDescent="0.25">
      <c r="A36" s="31">
        <v>45098</v>
      </c>
      <c r="B36" s="15">
        <v>2302336</v>
      </c>
      <c r="C36" s="15" t="s">
        <v>24</v>
      </c>
      <c r="D36" s="24" t="s">
        <v>36</v>
      </c>
      <c r="E36" s="22">
        <v>0</v>
      </c>
      <c r="F36" s="22">
        <v>0</v>
      </c>
      <c r="G36" s="22">
        <v>782.63</v>
      </c>
      <c r="H36" s="22">
        <f>E36-F36+G36</f>
        <v>782.63</v>
      </c>
      <c r="I36" s="22">
        <v>0</v>
      </c>
      <c r="J36" s="22">
        <v>0</v>
      </c>
      <c r="K36" s="22">
        <f t="shared" si="2"/>
        <v>782.63</v>
      </c>
    </row>
    <row r="37" spans="1:12" ht="15.75" thickBot="1" x14ac:dyDescent="0.3">
      <c r="A37" s="42">
        <v>45288</v>
      </c>
      <c r="B37" s="24">
        <v>2305861</v>
      </c>
      <c r="C37" s="24" t="s">
        <v>18</v>
      </c>
      <c r="D37" s="24" t="s">
        <v>36</v>
      </c>
      <c r="E37" s="43">
        <v>231965</v>
      </c>
      <c r="F37" s="43">
        <v>5000</v>
      </c>
      <c r="G37" s="43">
        <f>5347.96+1248.48+447.22+700+1569.65+1.13</f>
        <v>9314.44</v>
      </c>
      <c r="H37" s="43">
        <f>E37-F37+G37</f>
        <v>236279.44</v>
      </c>
      <c r="I37" s="43">
        <v>0</v>
      </c>
      <c r="J37" s="43">
        <v>0</v>
      </c>
      <c r="K37" s="43">
        <f t="shared" si="2"/>
        <v>236279.44</v>
      </c>
    </row>
    <row r="38" spans="1:12" ht="15.75" thickBot="1" x14ac:dyDescent="0.3">
      <c r="A38" s="32" t="s">
        <v>26</v>
      </c>
      <c r="B38" s="33"/>
      <c r="C38" s="33"/>
      <c r="D38" s="24" t="s">
        <v>19</v>
      </c>
      <c r="E38" s="34">
        <f t="shared" ref="E38:K38" si="3">SUM(E31:E37)</f>
        <v>354036.33999999997</v>
      </c>
      <c r="F38" s="34">
        <f t="shared" si="3"/>
        <v>30000</v>
      </c>
      <c r="G38" s="34">
        <f t="shared" si="3"/>
        <v>16764.75</v>
      </c>
      <c r="H38" s="34">
        <f t="shared" si="3"/>
        <v>344179.93</v>
      </c>
      <c r="I38" s="34">
        <f t="shared" si="3"/>
        <v>0</v>
      </c>
      <c r="J38" s="34">
        <f t="shared" si="3"/>
        <v>50000</v>
      </c>
      <c r="K38" s="35">
        <f t="shared" si="3"/>
        <v>390801.08999999997</v>
      </c>
    </row>
    <row r="41" spans="1:12" ht="15.75" thickBot="1" x14ac:dyDescent="0.3">
      <c r="A41" s="38">
        <v>2024</v>
      </c>
    </row>
    <row r="42" spans="1:12" x14ac:dyDescent="0.25">
      <c r="A42" s="2" t="s">
        <v>0</v>
      </c>
      <c r="B42" s="3" t="s">
        <v>1</v>
      </c>
      <c r="C42" s="3" t="s">
        <v>2</v>
      </c>
      <c r="D42" s="24" t="s">
        <v>36</v>
      </c>
      <c r="E42" s="4" t="s">
        <v>3</v>
      </c>
      <c r="F42" s="5" t="s">
        <v>4</v>
      </c>
      <c r="G42" s="5" t="s">
        <v>5</v>
      </c>
      <c r="H42" s="5" t="s">
        <v>6</v>
      </c>
      <c r="I42" s="5" t="s">
        <v>7</v>
      </c>
      <c r="J42" s="5" t="s">
        <v>8</v>
      </c>
      <c r="K42" s="6" t="s">
        <v>9</v>
      </c>
    </row>
    <row r="43" spans="1:12" x14ac:dyDescent="0.25">
      <c r="A43" s="31">
        <v>45294</v>
      </c>
      <c r="B43" s="15">
        <v>2400007</v>
      </c>
      <c r="C43" s="15" t="s">
        <v>24</v>
      </c>
      <c r="D43" s="24" t="s">
        <v>36</v>
      </c>
      <c r="E43" s="22">
        <v>0</v>
      </c>
      <c r="F43" s="22">
        <v>0</v>
      </c>
      <c r="G43" s="22">
        <v>391.31</v>
      </c>
      <c r="H43" s="22">
        <v>391.31</v>
      </c>
      <c r="I43" s="22">
        <v>0</v>
      </c>
      <c r="J43" s="22">
        <v>0</v>
      </c>
      <c r="K43" s="22">
        <f>H43-I43+J43</f>
        <v>391.31</v>
      </c>
    </row>
    <row r="44" spans="1:12" x14ac:dyDescent="0.25">
      <c r="A44" s="31">
        <v>45301</v>
      </c>
      <c r="B44" s="24">
        <v>2400661</v>
      </c>
      <c r="C44" s="24" t="s">
        <v>27</v>
      </c>
      <c r="D44" s="24" t="s">
        <v>36</v>
      </c>
      <c r="E44" s="22">
        <v>0</v>
      </c>
      <c r="F44" s="22">
        <v>0</v>
      </c>
      <c r="G44" s="22">
        <v>0</v>
      </c>
      <c r="H44" s="22">
        <v>0</v>
      </c>
      <c r="I44" s="22">
        <v>0</v>
      </c>
      <c r="J44" s="22">
        <v>0</v>
      </c>
      <c r="K44" s="22">
        <v>0</v>
      </c>
    </row>
    <row r="45" spans="1:12" x14ac:dyDescent="0.25">
      <c r="A45" s="31">
        <v>45343</v>
      </c>
      <c r="B45" s="24">
        <v>2400666</v>
      </c>
      <c r="C45" s="24" t="s">
        <v>24</v>
      </c>
      <c r="D45" s="24" t="s">
        <v>36</v>
      </c>
      <c r="E45" s="22">
        <v>0</v>
      </c>
      <c r="F45" s="22">
        <v>0</v>
      </c>
      <c r="G45" s="22">
        <v>0</v>
      </c>
      <c r="H45" s="22">
        <v>0</v>
      </c>
      <c r="I45" s="22">
        <v>0</v>
      </c>
      <c r="J45" s="22">
        <v>0</v>
      </c>
      <c r="K45" s="22">
        <v>0</v>
      </c>
      <c r="L45" t="s">
        <v>19</v>
      </c>
    </row>
    <row r="46" spans="1:12" ht="15.75" thickBot="1" x14ac:dyDescent="0.3">
      <c r="A46" s="31">
        <v>45525</v>
      </c>
      <c r="B46" s="24">
        <v>2404272</v>
      </c>
      <c r="C46" s="24" t="s">
        <v>28</v>
      </c>
      <c r="D46" s="24" t="s">
        <v>36</v>
      </c>
      <c r="E46" s="22">
        <v>7218.86</v>
      </c>
      <c r="F46" s="22">
        <v>5000</v>
      </c>
      <c r="G46" s="22">
        <f>22.19+1.95</f>
        <v>24.14</v>
      </c>
      <c r="H46" s="22">
        <f>E46-F46+G46</f>
        <v>2242.9999999999995</v>
      </c>
      <c r="I46" s="22">
        <v>0</v>
      </c>
      <c r="J46" s="22">
        <v>0</v>
      </c>
      <c r="K46" s="22">
        <f>H46-I46+J46</f>
        <v>2242.9999999999995</v>
      </c>
    </row>
    <row r="47" spans="1:12" ht="15.75" thickBot="1" x14ac:dyDescent="0.3">
      <c r="A47" s="32" t="s">
        <v>26</v>
      </c>
      <c r="B47" s="33"/>
      <c r="C47" s="33"/>
      <c r="D47" s="33"/>
      <c r="E47" s="34">
        <f t="shared" ref="E47:K47" si="4">SUM(E39:E46)</f>
        <v>7218.86</v>
      </c>
      <c r="F47" s="34">
        <f t="shared" si="4"/>
        <v>5000</v>
      </c>
      <c r="G47" s="34">
        <f t="shared" si="4"/>
        <v>415.45</v>
      </c>
      <c r="H47" s="34">
        <f t="shared" si="4"/>
        <v>2634.3099999999995</v>
      </c>
      <c r="I47" s="34">
        <f t="shared" si="4"/>
        <v>0</v>
      </c>
      <c r="J47" s="34">
        <f t="shared" si="4"/>
        <v>0</v>
      </c>
      <c r="K47" s="35">
        <f t="shared" si="4"/>
        <v>2634.3099999999995</v>
      </c>
    </row>
    <row r="49" spans="1:11" ht="15.75" thickBot="1" x14ac:dyDescent="0.3">
      <c r="A49" s="38">
        <v>2025</v>
      </c>
    </row>
    <row r="50" spans="1:11" x14ac:dyDescent="0.25">
      <c r="A50" s="2" t="s">
        <v>0</v>
      </c>
      <c r="B50" s="3" t="s">
        <v>1</v>
      </c>
      <c r="C50" s="3" t="s">
        <v>2</v>
      </c>
      <c r="D50" s="3"/>
      <c r="E50" s="4" t="s">
        <v>3</v>
      </c>
      <c r="F50" s="5" t="s">
        <v>4</v>
      </c>
      <c r="G50" s="5" t="s">
        <v>5</v>
      </c>
      <c r="H50" s="5" t="s">
        <v>6</v>
      </c>
      <c r="I50" s="5" t="s">
        <v>7</v>
      </c>
      <c r="J50" s="5" t="s">
        <v>8</v>
      </c>
      <c r="K50" s="6" t="s">
        <v>9</v>
      </c>
    </row>
    <row r="51" spans="1:11" x14ac:dyDescent="0.25">
      <c r="A51" s="42">
        <v>45761</v>
      </c>
      <c r="B51" s="24">
        <v>2502347</v>
      </c>
      <c r="C51" s="24" t="s">
        <v>29</v>
      </c>
      <c r="D51" s="24" t="s">
        <v>35</v>
      </c>
      <c r="E51" s="43">
        <v>0</v>
      </c>
      <c r="F51" s="43">
        <v>5000</v>
      </c>
      <c r="G51" s="43">
        <v>1500</v>
      </c>
      <c r="H51" s="43">
        <f>E51-F51+G51</f>
        <v>-3500</v>
      </c>
      <c r="I51" s="43"/>
      <c r="J51" s="43">
        <v>17500</v>
      </c>
      <c r="K51" s="45">
        <f>J51-F51+G51</f>
        <v>14000</v>
      </c>
    </row>
    <row r="52" spans="1:11" x14ac:dyDescent="0.25">
      <c r="A52" s="31">
        <v>45786</v>
      </c>
      <c r="B52" s="24">
        <v>2502537</v>
      </c>
      <c r="C52" s="24" t="s">
        <v>31</v>
      </c>
      <c r="D52" s="24" t="s">
        <v>36</v>
      </c>
      <c r="E52" s="22">
        <v>16214</v>
      </c>
      <c r="F52" s="22">
        <v>5000</v>
      </c>
      <c r="G52" s="22">
        <f>809.85+112.14+1.01</f>
        <v>923</v>
      </c>
      <c r="H52" s="22">
        <f>E52-F52+G52</f>
        <v>12137</v>
      </c>
      <c r="I52" s="22">
        <v>0</v>
      </c>
      <c r="J52" s="22">
        <v>0</v>
      </c>
      <c r="K52" s="22">
        <f>H52-I52+J52</f>
        <v>12137</v>
      </c>
    </row>
    <row r="53" spans="1:11" x14ac:dyDescent="0.25">
      <c r="A53" s="31">
        <v>45800</v>
      </c>
      <c r="B53" s="24">
        <v>2502322</v>
      </c>
      <c r="C53" s="24" t="s">
        <v>30</v>
      </c>
      <c r="D53" s="24" t="s">
        <v>36</v>
      </c>
      <c r="E53" s="22">
        <v>0</v>
      </c>
      <c r="F53" s="22">
        <v>5000</v>
      </c>
      <c r="G53" s="22">
        <v>395.04</v>
      </c>
      <c r="H53" s="22">
        <v>395.04</v>
      </c>
      <c r="I53" s="22">
        <v>0</v>
      </c>
      <c r="J53" s="22">
        <v>0</v>
      </c>
      <c r="K53" s="22">
        <v>395.04</v>
      </c>
    </row>
    <row r="54" spans="1:11" x14ac:dyDescent="0.25">
      <c r="A54" s="42">
        <v>45827</v>
      </c>
      <c r="B54" s="44">
        <v>2502546</v>
      </c>
      <c r="C54" s="44" t="s">
        <v>37</v>
      </c>
      <c r="D54" s="24" t="s">
        <v>35</v>
      </c>
      <c r="E54" s="43"/>
      <c r="F54" s="43"/>
      <c r="G54" s="43"/>
      <c r="H54" s="43"/>
      <c r="I54" s="43"/>
      <c r="J54" s="43" t="s">
        <v>38</v>
      </c>
      <c r="K54" s="43"/>
    </row>
    <row r="55" spans="1:11" ht="15.75" thickBot="1" x14ac:dyDescent="0.3">
      <c r="A55" s="31"/>
      <c r="B55" s="24"/>
      <c r="C55" s="24"/>
      <c r="D55" s="24"/>
      <c r="E55" s="26"/>
      <c r="F55" s="26"/>
      <c r="G55" s="26"/>
      <c r="H55" s="26"/>
      <c r="I55" s="26"/>
      <c r="J55" s="26"/>
      <c r="K55" s="26"/>
    </row>
    <row r="56" spans="1:11" ht="15.75" thickBot="1" x14ac:dyDescent="0.3">
      <c r="A56" s="32" t="s">
        <v>26</v>
      </c>
      <c r="B56" s="33"/>
      <c r="C56" s="33"/>
      <c r="D56" s="33"/>
      <c r="E56" s="46">
        <f t="shared" ref="E56:K56" si="5">SUM(E48:E55)</f>
        <v>16214</v>
      </c>
      <c r="F56" s="46">
        <f t="shared" si="5"/>
        <v>15000</v>
      </c>
      <c r="G56" s="46">
        <f t="shared" si="5"/>
        <v>2818.04</v>
      </c>
      <c r="H56" s="46">
        <f t="shared" si="5"/>
        <v>9032.0400000000009</v>
      </c>
      <c r="I56" s="46">
        <f t="shared" si="5"/>
        <v>0</v>
      </c>
      <c r="J56" s="46">
        <f t="shared" si="5"/>
        <v>17500</v>
      </c>
      <c r="K56" s="47">
        <f t="shared" si="5"/>
        <v>26532.04</v>
      </c>
    </row>
  </sheetData>
  <mergeCells count="4">
    <mergeCell ref="A1:K1"/>
    <mergeCell ref="A2:K2"/>
    <mergeCell ref="A3:K3"/>
    <mergeCell ref="A4:K4"/>
  </mergeCells>
  <pageMargins left="0.7" right="0.7" top="0.75" bottom="0.75" header="0.3" footer="0.3"/>
  <pageSetup paperSize="9" orientation="portrait" horizontalDpi="30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Nyenborgh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van der Woude</dc:creator>
  <cp:lastModifiedBy>John van der Woude</cp:lastModifiedBy>
  <dcterms:created xsi:type="dcterms:W3CDTF">2025-09-08T11:14:13Z</dcterms:created>
  <dcterms:modified xsi:type="dcterms:W3CDTF">2025-10-10T12:08:26Z</dcterms:modified>
</cp:coreProperties>
</file>